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661" yWindow="65521" windowWidth="15150" windowHeight="7830" tabRatio="855" firstSheet="3" activeTab="9"/>
  </bookViews>
  <sheets>
    <sheet name="Instructions" sheetId="1" r:id="rId1"/>
    <sheet name="Certification Worksheet" sheetId="2" r:id="rId2"/>
    <sheet name="Loan Level Reporting Document" sheetId="3" r:id="rId3"/>
    <sheet name="Program Dates" sheetId="4" r:id="rId4"/>
    <sheet name="Program Q&amp;A" sheetId="5" r:id="rId5"/>
    <sheet name="CLF Bonus Example" sheetId="6" r:id="rId6"/>
    <sheet name="NCUA.GOV CLF Webpage" sheetId="7" r:id="rId7"/>
    <sheet name="One Mod Example" sheetId="8" r:id="rId8"/>
    <sheet name="1" sheetId="9" r:id="rId9"/>
    <sheet name="NCUA CU HARP Progress Report" sheetId="10" r:id="rId10"/>
  </sheets>
  <definedNames>
    <definedName name="Amount">'One Mod Example'!$D$3</definedName>
    <definedName name="Amount1">'1'!$D$3</definedName>
    <definedName name="Date">'One Mod Example'!$D$5</definedName>
    <definedName name="Date1">'1'!$D$5</definedName>
    <definedName name="Day">'One Mod Example'!$S$2</definedName>
    <definedName name="Day1">'1'!$S$2</definedName>
    <definedName name="Length">'One Mod Example'!$D$2</definedName>
    <definedName name="Length1">'1'!$D$2</definedName>
    <definedName name="_xlnm.Print_Area" localSheetId="8">'1'!$A$1:$Y$80</definedName>
    <definedName name="_xlnm.Print_Area" localSheetId="2">'Loan Level Reporting Document'!$A$1:$AC$39</definedName>
    <definedName name="_xlnm.Print_Area" localSheetId="6">'NCUA.GOV CLF Webpage'!$A$4:$O$123</definedName>
    <definedName name="_xlnm.Print_Area" localSheetId="7">'One Mod Example'!$D$1:$Y$80</definedName>
    <definedName name="_xlnm.Print_Area" localSheetId="3">'Program Dates'!$B$1:$C$57</definedName>
    <definedName name="_xlnm.Print_Area" localSheetId="4">'Program Q&amp;A'!$A$1:$C$37</definedName>
    <definedName name="Rate">'One Mod Example'!$D$4</definedName>
    <definedName name="Rate1">'1'!$D$4</definedName>
    <definedName name="Year">'One Mod Example'!$S$3</definedName>
    <definedName name="Year1">'1'!$S$3</definedName>
  </definedNames>
  <calcPr fullCalcOnLoad="1"/>
</workbook>
</file>

<file path=xl/comments3.xml><?xml version="1.0" encoding="utf-8"?>
<comments xmlns="http://schemas.openxmlformats.org/spreadsheetml/2006/main">
  <authors>
    <author>Gail B Kenyon</author>
  </authors>
  <commentList>
    <comment ref="J11" authorId="0">
      <text>
        <r>
          <rPr>
            <b/>
            <sz val="9"/>
            <rFont val="Tahoma"/>
            <family val="2"/>
          </rPr>
          <t>If median income is higher for the state than the zip code, use the state number.</t>
        </r>
        <r>
          <rPr>
            <sz val="9"/>
            <rFont val="Tahoma"/>
            <family val="2"/>
          </rPr>
          <t xml:space="preserve">
</t>
        </r>
      </text>
    </comment>
    <comment ref="H11" authorId="0">
      <text>
        <r>
          <rPr>
            <sz val="9"/>
            <rFont val="Tahoma"/>
            <family val="2"/>
          </rPr>
          <t xml:space="preserve">List the member's zip code here.  If median income for the state is higher than the zip code, use the state data for qualifying the member and list "STATE" in this box.
</t>
        </r>
      </text>
    </comment>
    <comment ref="I11" authorId="0">
      <text>
        <r>
          <rPr>
            <sz val="9"/>
            <rFont val="Tahoma"/>
            <family val="2"/>
          </rPr>
          <t xml:space="preserve">Include the median income used to qualify the member - if it is the state, list that dollar amount.
</t>
        </r>
      </text>
    </comment>
    <comment ref="L11" authorId="0">
      <text>
        <r>
          <rPr>
            <sz val="9"/>
            <rFont val="Tahoma"/>
            <family val="2"/>
          </rPr>
          <t xml:space="preserve">The mortgage is less than 60 days past due, but the credit union documents the mortgagor’s household is experiencing a hardship (i.e., reduction in income) or undue hardship (e.g., illness or death in household impacting household income or resulting in significant medical expenses, etc.).
</t>
        </r>
      </text>
    </comment>
    <comment ref="N11" authorId="0">
      <text>
        <r>
          <rPr>
            <sz val="9"/>
            <rFont val="Tahoma"/>
            <family val="2"/>
          </rPr>
          <t xml:space="preserve">The home must be the member’s primary residence, that is, owner occupied 1-4 family residential property (verified by the credit union).
</t>
        </r>
      </text>
    </comment>
    <comment ref="O11" authorId="0">
      <text>
        <r>
          <rPr>
            <sz val="9"/>
            <rFont val="Tahoma"/>
            <family val="2"/>
          </rPr>
          <t xml:space="preserve">The household provides proof of current income (verified by the credit union).
</t>
        </r>
      </text>
    </comment>
    <comment ref="P11" authorId="0">
      <text>
        <r>
          <rPr>
            <sz val="9"/>
            <rFont val="Tahoma"/>
            <family val="2"/>
          </rPr>
          <t xml:space="preserve">The mortgagor signs a modification agreement, agreeing not to draw on a second mortgage during the rate break period, without the prior written approval of the credit union based on documented hardship or undue hardship.
</t>
        </r>
      </text>
    </comment>
    <comment ref="M11" authorId="0">
      <text>
        <r>
          <rPr>
            <sz val="9"/>
            <rFont val="Tahoma"/>
            <family val="2"/>
          </rPr>
          <t xml:space="preserve">The current loan-to-value ratio, as assessed by the credit union, is greater than 80%.
</t>
        </r>
      </text>
    </comment>
    <comment ref="K11" authorId="0">
      <text>
        <r>
          <rPr>
            <sz val="9"/>
            <rFont val="Tahoma"/>
            <family val="2"/>
          </rPr>
          <t xml:space="preserve">
An eligible CU member must be in default or in danger of default on the first mortgage held, or originated and serviced but no longer held, on the balance sheet by the CU as of 12/9/08, provided the mortgage is 60 days or greater past due or (next column).  Day count begins with original due date, not 12/9/08.</t>
        </r>
      </text>
    </comment>
    <comment ref="U11" authorId="0">
      <text>
        <r>
          <rPr>
            <sz val="9"/>
            <rFont val="Tahoma"/>
            <family val="2"/>
          </rPr>
          <t xml:space="preserve">The credit union may extend a mortgage maturity to 40 years to reach the target PTI range.
</t>
        </r>
      </text>
    </comment>
    <comment ref="V11" authorId="0">
      <text>
        <r>
          <rPr>
            <sz val="9"/>
            <rFont val="Tahoma"/>
            <family val="2"/>
          </rPr>
          <t xml:space="preserve">The CU may reduce the principal balance on a mortgage to reach the target PTI range. A CU reducing principal balance may provide for recapture of that principal reduction at maturity of the mortgage.
</t>
        </r>
      </text>
    </comment>
    <comment ref="W11" authorId="0">
      <text>
        <r>
          <rPr>
            <sz val="9"/>
            <rFont val="Tahoma"/>
            <family val="2"/>
          </rPr>
          <t xml:space="preserve">For example, the CU may provide for graduated increases in the mortgage interest rate after the rate break period at the option of the CU to offset payment shock.
</t>
        </r>
      </text>
    </comment>
    <comment ref="T11" authorId="0">
      <text>
        <r>
          <rPr>
            <sz val="9"/>
            <rFont val="Tahoma"/>
            <family val="2"/>
          </rPr>
          <t xml:space="preserve">
The CU must lower mortgage interest rates, limited to a floor of 3%, to reach a target payment-to-income ratio (PTI) between 31% and 38%; provided, however, that the PTI can exceed 38% if the interest rate is reduced to the 3% floor. PTI is defined as the fully indexed, fully-amortizing principal, interest, taxes, and insurance payment including homeowner’s association dues, ground rents, special assessments, and all subordinate liens as of December 9, 2008.</t>
        </r>
      </text>
    </comment>
  </commentList>
</comments>
</file>

<file path=xl/comments8.xml><?xml version="1.0" encoding="utf-8"?>
<comments xmlns="http://schemas.openxmlformats.org/spreadsheetml/2006/main">
  <authors>
    <author>Employee</author>
  </authors>
  <commentList>
    <comment ref="O10" authorId="0">
      <text>
        <r>
          <rPr>
            <sz val="10"/>
            <rFont val="Tahoma"/>
            <family val="2"/>
          </rPr>
          <t>Don't enter a number into cells in this column.  Add any extra principal amount into the "Actual Payment" column.  The extra principal you paid will show in this column automatically.</t>
        </r>
      </text>
    </comment>
  </commentList>
</comments>
</file>

<file path=xl/comments9.xml><?xml version="1.0" encoding="utf-8"?>
<comments xmlns="http://schemas.openxmlformats.org/spreadsheetml/2006/main">
  <authors>
    <author>Employee</author>
  </authors>
  <commentList>
    <comment ref="O10" authorId="0">
      <text>
        <r>
          <rPr>
            <sz val="10"/>
            <rFont val="Tahoma"/>
            <family val="2"/>
          </rPr>
          <t>Don't enter a number into cells in this column.  Add any extra principal amount into the "Actual Payment" column.  The extra principal you paid will show in this column automatically.</t>
        </r>
      </text>
    </comment>
  </commentList>
</comments>
</file>

<file path=xl/sharedStrings.xml><?xml version="1.0" encoding="utf-8"?>
<sst xmlns="http://schemas.openxmlformats.org/spreadsheetml/2006/main" count="390" uniqueCount="217">
  <si>
    <t>ATTACHMENT 1</t>
  </si>
  <si>
    <t xml:space="preserve">CU HARP PARTICIPATING CREDIT UNION PROGRESS REPORT </t>
  </si>
  <si>
    <t>As a condition of your subscription, you are required to submit progress reports for each quarter during your participation in CU HARP.  These preliminary reports will serve as an indication of your ongoing progress. The reporting schedule is listed below.  All the reports should be sent to your corporate credit union and are due by close of business on the due date.  Please fill in all the fields; incomplete forms will be returned.</t>
  </si>
  <si>
    <t>Credit Union Name</t>
  </si>
  <si>
    <t>Credit  Union Charter Number</t>
  </si>
  <si>
    <t>Credit Union Address</t>
  </si>
  <si>
    <t>Quarter for which you are reporting *</t>
  </si>
  <si>
    <r>
      <t xml:space="preserve">(Please note: the following questions and data apply </t>
    </r>
    <r>
      <rPr>
        <i/>
        <u val="single"/>
        <sz val="12"/>
        <color indexed="8"/>
        <rFont val="Times New Roman"/>
        <family val="1"/>
      </rPr>
      <t>only</t>
    </r>
    <r>
      <rPr>
        <i/>
        <sz val="12"/>
        <color indexed="8"/>
        <rFont val="Times New Roman"/>
        <family val="1"/>
      </rPr>
      <t xml:space="preserve"> to the loans modified under the CU HARP program)</t>
    </r>
  </si>
  <si>
    <t>I.  Performing Modified Loans</t>
  </si>
  <si>
    <t>II.  Non-Performing Modified Loans **</t>
  </si>
  <si>
    <t>Loan to Values</t>
  </si>
  <si>
    <t>80-100%</t>
  </si>
  <si>
    <t>Over 100%</t>
  </si>
  <si>
    <t>Subtotals</t>
  </si>
  <si>
    <t>Payment to Income Ratios</t>
  </si>
  <si>
    <t>31-38%</t>
  </si>
  <si>
    <t>#</t>
  </si>
  <si>
    <t>$$</t>
  </si>
  <si>
    <t>Over 38%</t>
  </si>
  <si>
    <t>(3% floor)</t>
  </si>
  <si>
    <t>In Box I, please indicate the aggregate number and dollar amounts of loans your credit union modified since the commencement of the program.  Information should be broken down by equity positions (after modification).  Stratifications should also include breakdown by reducing borrower's PTI to between 31-38% as required by CU HARP.  If over 38%, the credit union will have to reduce the borrower's interest rate to the floor of 3% in order to qualify for this program.</t>
  </si>
  <si>
    <t xml:space="preserve">While efforts have been made to assist the borrowers, members may still revert to an unsatisfactory performance.  In Box II, please indicate the aggregate number and dollar amounts of loans your credit union modified since the commencement of the program that have subsequently become non-performing loans.  **Non-performing loans are considered loans which have not had a contractual payment in 90 days or more.  </t>
  </si>
  <si>
    <t>For the loans you have modified, please provide some additional information:</t>
  </si>
  <si>
    <t>Average interest rate for modified loans :</t>
  </si>
  <si>
    <t>Minimum loan interest rate adjusted:</t>
  </si>
  <si>
    <t>Maximum loan interest rate adjusted:</t>
  </si>
  <si>
    <t>Average modified loan balance:</t>
  </si>
  <si>
    <t>Minimum modified loan balance:</t>
  </si>
  <si>
    <t>Maximum modified loan balance:</t>
  </si>
  <si>
    <t>* Please submit these reports to your corporate credit union by close of business on the following days:</t>
  </si>
  <si>
    <t>1Q2009 report</t>
  </si>
  <si>
    <t>1Q2010 report</t>
  </si>
  <si>
    <t>2Q2009 report</t>
  </si>
  <si>
    <t>2Q2010 report</t>
  </si>
  <si>
    <t>3Q2009 report</t>
  </si>
  <si>
    <t>3Q2010 report</t>
  </si>
  <si>
    <t>4Q2009 report</t>
  </si>
  <si>
    <t>4Q2010 report</t>
  </si>
  <si>
    <t>SIGNATURE</t>
  </si>
  <si>
    <t>DATE</t>
  </si>
  <si>
    <t>PRINT NAME</t>
  </si>
  <si>
    <t>TITLE</t>
  </si>
  <si>
    <t>CU HARP Program Timeline</t>
  </si>
  <si>
    <t xml:space="preserve"> 1/02/2009</t>
  </si>
  <si>
    <t>Funding date for HARP Note &amp; creation date for associated Corporate Advances</t>
  </si>
  <si>
    <t>Semi-annual note payment to member Credit Unions and member Credit Union interest payment due to corporate.</t>
  </si>
  <si>
    <t>The second bonus coupon payment based on Credit Union modification results.</t>
  </si>
  <si>
    <t>The final bonus coupon payment based on Credit Union modification results.</t>
  </si>
  <si>
    <t>The third bonus coupon payment based on Credit Union modification results.</t>
  </si>
  <si>
    <t xml:space="preserve">CU Harp Credit Union subscriptions accepted until 11:00 a.m. Central Time. </t>
  </si>
  <si>
    <t>Central Liquidity Facility provides notice of Credit Union issuance. Program confirmations issued.</t>
  </si>
  <si>
    <t>Mortgage eligibility date. An eligible member must be in default or in danger of default on this date to qualify for CU HARP inclusion</t>
  </si>
  <si>
    <t>Subscription Related</t>
  </si>
  <si>
    <t>Note &amp; Advance Activities</t>
  </si>
  <si>
    <t>Modification Related Events</t>
  </si>
  <si>
    <t>Member Name</t>
  </si>
  <si>
    <t>Loan Number</t>
  </si>
  <si>
    <t>John Smith</t>
  </si>
  <si>
    <t>Days past Due as of 12/9/2008</t>
  </si>
  <si>
    <t>Other Hardship Factors Y/N</t>
  </si>
  <si>
    <t>N</t>
  </si>
  <si>
    <t>LTV (&gt;80%)</t>
  </si>
  <si>
    <t>ZIP Code</t>
  </si>
  <si>
    <t>Primary Residence (Y/N)</t>
  </si>
  <si>
    <t>Y</t>
  </si>
  <si>
    <t>Executed Modification Agreement (No 2nd)</t>
  </si>
  <si>
    <t>Modifications:</t>
  </si>
  <si>
    <t>Member Eligibility Requirements:</t>
  </si>
  <si>
    <t>Loan Level Modification Report</t>
  </si>
  <si>
    <t>Pre-Modification Rate</t>
  </si>
  <si>
    <t>Mod Rate (&gt;3%)</t>
  </si>
  <si>
    <t>Other Modifications</t>
  </si>
  <si>
    <t>Interest</t>
  </si>
  <si>
    <t>Original Term</t>
  </si>
  <si>
    <t>30yr Fixed</t>
  </si>
  <si>
    <t>Date of Origination</t>
  </si>
  <si>
    <t>Amount</t>
  </si>
  <si>
    <t>Fixed Rate Loan</t>
  </si>
  <si>
    <t>Number of Payments</t>
  </si>
  <si>
    <t>Loan Amount</t>
  </si>
  <si>
    <t>Date of 1st Payment</t>
  </si>
  <si>
    <t>Payments to Pay Off Loan</t>
  </si>
  <si>
    <t>Total Interest For Loan</t>
  </si>
  <si>
    <t>Pmt</t>
  </si>
  <si>
    <t>Calculated</t>
  </si>
  <si>
    <t>Required</t>
  </si>
  <si>
    <t>Actual</t>
  </si>
  <si>
    <t>Pmt Breakdown</t>
  </si>
  <si>
    <t>Ending</t>
  </si>
  <si>
    <t>Paid</t>
  </si>
  <si>
    <t>Extra</t>
  </si>
  <si>
    <t>Annual</t>
  </si>
  <si>
    <t>Good</t>
  </si>
  <si>
    <t>Last Month</t>
  </si>
  <si>
    <t>Date</t>
  </si>
  <si>
    <t>Nbr</t>
  </si>
  <si>
    <t>Prin &amp; Int</t>
  </si>
  <si>
    <t>Payment</t>
  </si>
  <si>
    <t>Taxes</t>
  </si>
  <si>
    <t>Ins</t>
  </si>
  <si>
    <t>PMI</t>
  </si>
  <si>
    <t>Specials</t>
  </si>
  <si>
    <t>Other</t>
  </si>
  <si>
    <t>Principal</t>
  </si>
  <si>
    <t>Balance</t>
  </si>
  <si>
    <t>Equity</t>
  </si>
  <si>
    <t>Plus 1</t>
  </si>
  <si>
    <t xml:space="preserve"> </t>
  </si>
  <si>
    <t>Change in Interest payment</t>
  </si>
  <si>
    <t>Original Rate</t>
  </si>
  <si>
    <t>Mod begins</t>
  </si>
  <si>
    <t>Mod ends</t>
  </si>
  <si>
    <t>2nd Year Interest Reduction</t>
  </si>
  <si>
    <t>1st Year Interest Reduction</t>
  </si>
  <si>
    <t>Bonus Coupon 3/31/2011</t>
  </si>
  <si>
    <t>Bonus Coupon 9/30/2010</t>
  </si>
  <si>
    <t>Bonus Coupon 9/30/2011</t>
  </si>
  <si>
    <t>Accumulating balance of modified loans</t>
  </si>
  <si>
    <t>CU HARP Note Amount</t>
  </si>
  <si>
    <t>Bonus Coupon 3/31/2010 (Max)</t>
  </si>
  <si>
    <t>Verified Income (Y/N)</t>
  </si>
  <si>
    <t>Total Reduction</t>
  </si>
  <si>
    <t>Extended Term (Y/N)</t>
  </si>
  <si>
    <t>Principal Reduction (Y/N)</t>
  </si>
  <si>
    <t>*Linked to One Mod Example Tab</t>
  </si>
  <si>
    <t>*Linked to One Mod Example</t>
  </si>
  <si>
    <t>How should I calculate my credit union's maximum Bonus Coupon?</t>
  </si>
  <si>
    <t xml:space="preserve">If I modify a member loan to reduce the principal portion of the loan does this reduction qualify for the program? </t>
  </si>
  <si>
    <t>There appears to be many potential modification actions that can be instituted under the program. How do I know that my credit union's plan complies with the program? If I would like to submit my modification plans for preapproval who should I contact?</t>
  </si>
  <si>
    <t>CU HARP Q &amp; A</t>
  </si>
  <si>
    <t>What level of internal reporting is needed for the program?</t>
  </si>
  <si>
    <t>Please confirm the official modification period.</t>
  </si>
  <si>
    <t>Eligible loans modified between the dates of January 2nd 2009 and December 31st 2010 qualify for the program. Actual interest reductions must have occurred during the eligibility dates in order to qualify for the Bonus Coupon.</t>
  </si>
  <si>
    <t>I cannot find any detailed example regarding a qualified modification. Can the CLF provide an example to assist credit unions in complying with the program?</t>
  </si>
  <si>
    <t>PTI after Modification (&lt;=38%)</t>
  </si>
  <si>
    <t>Total</t>
  </si>
  <si>
    <t>Total Coupon % of Note Amount:</t>
  </si>
  <si>
    <t>Annualized Total % of Note Amount:</t>
  </si>
  <si>
    <t>Modified Rate*</t>
  </si>
  <si>
    <t>Modified Interest Rate</t>
  </si>
  <si>
    <t>Modified Loan Details:</t>
  </si>
  <si>
    <t>Modification Results:</t>
  </si>
  <si>
    <t>What are the official monitoring date requirements? The CLF Spreadsheet notes quarterly requirement however the term sheet attachment implies reporting begins on February 28th 2010. What level of detail is due &amp; when must it be supplied?</t>
  </si>
  <si>
    <t>Original Loan Rate</t>
  </si>
  <si>
    <t>Interest Portion Only</t>
  </si>
  <si>
    <t>Modification Date (1st Modified Payment)</t>
  </si>
  <si>
    <t>Does my credit union need to modify an eligible loan for more than two years? If modifications are longer than two years does my credit union receive any bonus credit for rate reduction beyond December of 2010?</t>
  </si>
  <si>
    <t>"1"</t>
  </si>
  <si>
    <t>Maximum Quarterly Coupon Payment</t>
  </si>
  <si>
    <t>CLF Reporting Cycles</t>
  </si>
  <si>
    <t>This is an example only.  The credit union must report the actual "REALIZE RATE BREAK."</t>
  </si>
  <si>
    <t>The $ amount of modified mortgage loans does not have to equal the HARP Note amount.</t>
  </si>
  <si>
    <t>CU HARP Note</t>
  </si>
  <si>
    <t>Maximum bonus coupon over 2 years =</t>
  </si>
  <si>
    <t>0-12 Mths</t>
  </si>
  <si>
    <t>12-18 Mths</t>
  </si>
  <si>
    <t>18-24 Mths</t>
  </si>
  <si>
    <t>24-30 Mths</t>
  </si>
  <si>
    <t>(assume all mortgages modified at end of month 6, and other periods reflect average balances performing)</t>
  </si>
  <si>
    <t>average outstanding</t>
  </si>
  <si>
    <t>Interest Rate Reduced:</t>
  </si>
  <si>
    <t>REALIZED RATE BREAK</t>
  </si>
  <si>
    <t>Current period credit earned (1/2 of realized rate break)</t>
  </si>
  <si>
    <t>Carryover credit (prior period)</t>
  </si>
  <si>
    <t>Credit available</t>
  </si>
  <si>
    <t>Maximum bonus coupon</t>
  </si>
  <si>
    <t>Coupon earned in current period</t>
  </si>
  <si>
    <t>Total coupon earned</t>
  </si>
  <si>
    <t>Carryover credit for next period</t>
  </si>
  <si>
    <t>Are modified loans that have lapsed into nonaccrual still eligible for the Bonus Coupon?</t>
  </si>
  <si>
    <t>No there must be a realized rate break. The credit union may substitute the loan with another qualify loan modification</t>
  </si>
  <si>
    <t xml:space="preserve">The Central Liquidity Facility requires quarterly reporting in the form of the CLF provided worksheet included in this file (CU HARP Progress Report). Additional summary loan level reporting will be necessary to document each loan modification. Individual loan files should at a minimum, contain the loan modification agreement, a modification eligibility check sheet and before and after copies of the loan amortization schedule reflecting the percentage and dollar amount of net reduction in the borrowers interest rate. </t>
  </si>
  <si>
    <t>Yes.</t>
  </si>
  <si>
    <t>Will Federal and applicable State examiners review my modification program?</t>
  </si>
  <si>
    <t>NCUA CU HARP Progress Report due for submission to your corporate agent</t>
  </si>
  <si>
    <t xml:space="preserve">The first bonus coupon payment based on Credit Union modification results. </t>
  </si>
  <si>
    <t>Modified Mortgages:</t>
  </si>
  <si>
    <t>Semi-annual note payment to Credit Unions and Credit Union interest payment due to corporate. Note and advance mature on this date.</t>
  </si>
  <si>
    <t>Semi-annual note payment to member Credit Unions and Credit Union interest payment due to corporate. CLF advance subject to CLF renewal.</t>
  </si>
  <si>
    <t>Pre Modified Interest Rate</t>
  </si>
  <si>
    <t>http://mcdc2.missouri.edu/websas/dp3_2kmenus/us/</t>
  </si>
  <si>
    <t>Median Income Information Link:</t>
  </si>
  <si>
    <t>Household Income cannot exceed 150% of median</t>
  </si>
  <si>
    <t>Zip Code Median Income</t>
  </si>
  <si>
    <t>CU submission of loan level report to corporate with request for CU HARP bonus coupon.</t>
  </si>
  <si>
    <t>NCUA Central Liquidity Facility Website</t>
  </si>
  <si>
    <r>
      <t xml:space="preserve">Know the maximum amount you can receive from the program. A quick calculation starts with your note amount multiplied by one percent equals your </t>
    </r>
    <r>
      <rPr>
        <u val="single"/>
        <sz val="12"/>
        <rFont val="Arial"/>
        <family val="2"/>
      </rPr>
      <t>maximum</t>
    </r>
    <r>
      <rPr>
        <sz val="12"/>
        <rFont val="Arial"/>
        <family val="2"/>
      </rPr>
      <t xml:space="preserve"> annual Bonus Coupon. In aggregate you must modify the interest rate of eligible borrowers to reduce the borrowers interest payments by twice the amount of the Bonus Coupon to receive all of the eligible Coupon (See CLF Bonus Example).</t>
    </r>
  </si>
  <si>
    <t>While modification of the principal portion of the payment definitely assists borrowers with lower PTIs, the reduction does not apply toward the credit union's Bonus Coupon. Only qualified interest rate reductions apply toward the Bonus Coupon.</t>
  </si>
  <si>
    <t>You may also contact your corporate agent representative for further details. Corporate agents may confer with the Agent Group Representative and the Central Liquidity Facility as applicable.</t>
  </si>
  <si>
    <t>Attached is a brief example of one potential modification technique.</t>
  </si>
  <si>
    <t>Can I modify adjustable rate loans under the program?</t>
  </si>
  <si>
    <t>Yes you may. Keep in mind that the modification may not reduce the note rate below the program rate floor of 3 percent.</t>
  </si>
  <si>
    <t>No, Modifications need only take place during the review period. Loan modifications that extend beyond that period are not eligible for addition Bonus Coupon payments.</t>
  </si>
  <si>
    <t>CLF Bonus Example</t>
  </si>
  <si>
    <t>Realized Rate Break</t>
  </si>
  <si>
    <t>year two rate break</t>
  </si>
  <si>
    <t>The link below will direct you to the CLF webpage.</t>
  </si>
  <si>
    <t>1) Using the Loan Level Reporting Document tab of the workbook, list all members with loan modifications.</t>
  </si>
  <si>
    <t>3) Complete boxes 8-16 for determining member eligibility requirements have been met.  A link has been provided to you on that page to connect with US Census Bureau information for median incomes by zip code and/or state.</t>
  </si>
  <si>
    <t>2) Complete boxes 1-7 uniquely for each member loan being modified.</t>
  </si>
  <si>
    <t>This workbook has been designed to assist CUs with documenting compliance with the CU HARP requirements.  It will further be used to support the bonus semiannual coupon payments scheduled for the conclusion of the Program's first year every six months thereafter.   (For further detailed instuctions, where red triangles are found in column headings on the Loan level Reporting tab, move the cursor over the triangle to read the comments.)</t>
  </si>
  <si>
    <t>4) Complete boxes 17-23 regarding modifications made to the interest rate, maturity, principal, etc.</t>
  </si>
  <si>
    <t>Certification:</t>
  </si>
  <si>
    <t xml:space="preserve">Email Address </t>
  </si>
  <si>
    <t xml:space="preserve">Telephone No: </t>
  </si>
  <si>
    <t>Credit Union Name:</t>
  </si>
  <si>
    <t>Charter Number:</t>
  </si>
  <si>
    <t xml:space="preserve">Prepared By: </t>
  </si>
  <si>
    <t>Date:</t>
  </si>
  <si>
    <t xml:space="preserve">Certified Correct By: </t>
  </si>
  <si>
    <t>Please print Manager/CEO (the person responsible for the completion of report/contact if additional information is needed)</t>
  </si>
  <si>
    <t>After completion of the information provided, I certify that the requested information is accurate and the amount for the bonus coupon requested is supported by appropriate documentation.</t>
  </si>
  <si>
    <t>6) Complete the Certification worksheet and submit to your Corporate Credit Union for further submission to US Central FCU for bonus coupon payment.  Please include a courtesy copy of this report to CLFMail@ncua.gov.</t>
  </si>
  <si>
    <t>Contact and Certification Page</t>
  </si>
  <si>
    <t>This page must be completed by all participating credit unions for support of bonus coupon payment.</t>
  </si>
  <si>
    <t>5) Completion of boxes 24-29 is done via formulas already developed in the other tabs, "1" and "one modified".  It is suggested that you copy new tabs for each loan being modified and retain these amortization tables until program completion, all bonus coupons have been paid, and records have been independently reviewed by regulators.</t>
  </si>
  <si>
    <t>CU HARP Loan Level Reporting Instructions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</si>
</sst>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d\-mmm\-yyyy"/>
    <numFmt numFmtId="166" formatCode="0.000%"/>
    <numFmt numFmtId="167" formatCode="&quot;$&quot;#,##0"/>
    <numFmt numFmtId="168" formatCode="0.0%"/>
    <numFmt numFmtId="169" formatCode="[$-409]dddd\,\ mmmm\ dd\,\ yyyy"/>
    <numFmt numFmtId="170" formatCode="[$-F800]dddd\,\ mmmm\ dd\,\ yyyy"/>
  </numFmts>
  <fonts count="67">
    <font>
      <sz val="10"/>
      <name val="Arial"/>
      <family val="0"/>
    </font>
    <font>
      <sz val="8"/>
      <name val="Arial"/>
      <family val="2"/>
    </font>
    <font>
      <b/>
      <sz val="24"/>
      <color indexed="8"/>
      <name val="Times New Roman"/>
      <family val="1"/>
    </font>
    <font>
      <b/>
      <sz val="16"/>
      <color indexed="8"/>
      <name val="Times New Roman"/>
      <family val="1"/>
    </font>
    <font>
      <sz val="16"/>
      <color indexed="8"/>
      <name val="Calibri"/>
      <family val="2"/>
    </font>
    <font>
      <sz val="12"/>
      <color indexed="8"/>
      <name val="Times New Roman"/>
      <family val="1"/>
    </font>
    <font>
      <b/>
      <sz val="14"/>
      <color indexed="8"/>
      <name val="Times New Roman"/>
      <family val="1"/>
    </font>
    <font>
      <b/>
      <sz val="12"/>
      <color indexed="8"/>
      <name val="Times New Roman"/>
      <family val="1"/>
    </font>
    <font>
      <sz val="14"/>
      <color indexed="8"/>
      <name val="Times New Roman"/>
      <family val="1"/>
    </font>
    <font>
      <i/>
      <sz val="12"/>
      <color indexed="8"/>
      <name val="Times New Roman"/>
      <family val="1"/>
    </font>
    <font>
      <i/>
      <u val="single"/>
      <sz val="12"/>
      <color indexed="8"/>
      <name val="Times New Roman"/>
      <family val="1"/>
    </font>
    <font>
      <i/>
      <sz val="14"/>
      <color indexed="8"/>
      <name val="Times New Roman"/>
      <family val="1"/>
    </font>
    <font>
      <sz val="16"/>
      <name val="Arial"/>
      <family val="2"/>
    </font>
    <font>
      <u val="single"/>
      <sz val="10"/>
      <name val="Arial"/>
      <family val="2"/>
    </font>
    <font>
      <sz val="8"/>
      <color indexed="12"/>
      <name val="Arial"/>
      <family val="2"/>
    </font>
    <font>
      <sz val="10"/>
      <name val="Tahoma"/>
      <family val="2"/>
    </font>
    <font>
      <b/>
      <sz val="10"/>
      <name val="Arial"/>
      <family val="2"/>
    </font>
    <font>
      <b/>
      <sz val="8"/>
      <name val="Arial"/>
      <family val="2"/>
    </font>
    <font>
      <sz val="12"/>
      <color indexed="8"/>
      <name val="Calibri"/>
      <family val="2"/>
    </font>
    <font>
      <i/>
      <sz val="12"/>
      <color indexed="8"/>
      <name val="Calibri"/>
      <family val="2"/>
    </font>
    <font>
      <b/>
      <sz val="12"/>
      <color indexed="8"/>
      <name val="Calibri"/>
      <family val="2"/>
    </font>
    <font>
      <u val="single"/>
      <sz val="10"/>
      <color indexed="12"/>
      <name val="Arial"/>
      <family val="2"/>
    </font>
    <font>
      <u val="single"/>
      <sz val="10"/>
      <color indexed="36"/>
      <name val="Arial"/>
      <family val="2"/>
    </font>
    <font>
      <sz val="12"/>
      <name val="Arial"/>
      <family val="2"/>
    </font>
    <font>
      <u val="single"/>
      <sz val="12"/>
      <name val="Arial"/>
      <family val="2"/>
    </font>
    <font>
      <sz val="12"/>
      <color indexed="10"/>
      <name val="Arial"/>
      <family val="2"/>
    </font>
    <font>
      <b/>
      <sz val="16"/>
      <color indexed="12"/>
      <name val="Arial"/>
      <family val="2"/>
    </font>
    <font>
      <b/>
      <sz val="12"/>
      <name val="Arial"/>
      <family val="2"/>
    </font>
    <font>
      <b/>
      <u val="single"/>
      <sz val="12"/>
      <color indexed="12"/>
      <name val="Arial"/>
      <family val="2"/>
    </font>
    <font>
      <b/>
      <sz val="14"/>
      <name val="Arial"/>
      <family val="2"/>
    </font>
    <font>
      <sz val="9"/>
      <name val="Tahoma"/>
      <family val="2"/>
    </font>
    <font>
      <b/>
      <sz val="9"/>
      <name val="Tahoma"/>
      <family val="2"/>
    </font>
    <font>
      <b/>
      <u val="singl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3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50"/>
        <bgColor indexed="64"/>
      </patternFill>
    </fill>
    <fill>
      <patternFill patternType="solid">
        <fgColor indexed="53"/>
        <bgColor indexed="64"/>
      </patternFill>
    </fill>
    <fill>
      <patternFill patternType="solid">
        <fgColor indexed="13"/>
        <bgColor indexed="64"/>
      </patternFill>
    </fill>
    <fill>
      <patternFill patternType="solid">
        <fgColor theme="0"/>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4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bottom/>
    </border>
    <border>
      <left style="medium"/>
      <right style="medium"/>
      <top/>
      <bottom style="medium"/>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color indexed="8"/>
      </right>
      <top/>
      <bottom style="medium">
        <color indexed="8"/>
      </bottom>
    </border>
    <border>
      <left style="medium">
        <color indexed="8"/>
      </left>
      <right style="medium">
        <color indexed="8"/>
      </right>
      <top/>
      <bottom style="medium">
        <color indexed="8"/>
      </bottom>
    </border>
    <border>
      <left style="medium">
        <color indexed="8"/>
      </left>
      <right style="medium">
        <color indexed="8"/>
      </right>
      <top/>
      <bottom/>
    </border>
    <border>
      <left style="thin"/>
      <right style="thin"/>
      <top style="thin"/>
      <bottom style="thin"/>
    </border>
    <border>
      <left/>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medium"/>
      <bottom style="medium"/>
    </border>
    <border>
      <left style="thin"/>
      <right style="thin"/>
      <top>
        <color indexed="63"/>
      </top>
      <bottom style="thin"/>
    </border>
    <border>
      <left style="thin"/>
      <right style="thin"/>
      <top style="thin"/>
      <bottom style="medium"/>
    </border>
    <border>
      <left style="thin"/>
      <right style="thin"/>
      <top style="thin"/>
      <bottom>
        <color indexed="63"/>
      </bottom>
    </border>
    <border>
      <left/>
      <right/>
      <top style="thin"/>
      <bottom style="double"/>
    </border>
    <border>
      <left/>
      <right/>
      <top/>
      <bottom style="thick"/>
    </border>
    <border>
      <left style="thin"/>
      <right>
        <color indexed="63"/>
      </right>
      <top>
        <color indexed="63"/>
      </top>
      <bottom>
        <color indexed="63"/>
      </bottom>
    </border>
    <border>
      <left>
        <color indexed="63"/>
      </left>
      <right style="thin"/>
      <top>
        <color indexed="63"/>
      </top>
      <bottom>
        <color indexed="63"/>
      </bottom>
    </border>
    <border>
      <left/>
      <right style="medium">
        <color indexed="8"/>
      </right>
      <top/>
      <bottom/>
    </border>
    <border>
      <left style="medium">
        <color indexed="8"/>
      </left>
      <right style="medium">
        <color indexed="8"/>
      </right>
      <top style="medium">
        <color indexed="8"/>
      </top>
      <bottom/>
    </border>
    <border>
      <left/>
      <right/>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22"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1"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257">
    <xf numFmtId="0" fontId="0" fillId="0" borderId="0" xfId="0" applyAlignment="1">
      <alignment/>
    </xf>
    <xf numFmtId="0" fontId="5" fillId="0" borderId="0" xfId="0" applyFont="1" applyAlignment="1">
      <alignment/>
    </xf>
    <xf numFmtId="0" fontId="6" fillId="33" borderId="0" xfId="0" applyFont="1" applyFill="1" applyAlignment="1">
      <alignment horizontal="center"/>
    </xf>
    <xf numFmtId="0" fontId="7" fillId="0" borderId="0" xfId="0" applyFont="1" applyAlignment="1">
      <alignment horizontal="center"/>
    </xf>
    <xf numFmtId="0" fontId="8" fillId="0" borderId="0" xfId="0" applyFont="1" applyAlignment="1">
      <alignment/>
    </xf>
    <xf numFmtId="1" fontId="8" fillId="0" borderId="0" xfId="0" applyNumberFormat="1" applyFont="1" applyBorder="1" applyAlignment="1">
      <alignment/>
    </xf>
    <xf numFmtId="0" fontId="8" fillId="34" borderId="10" xfId="0" applyFont="1" applyFill="1" applyBorder="1" applyAlignment="1">
      <alignment/>
    </xf>
    <xf numFmtId="0" fontId="8" fillId="0" borderId="0" xfId="0" applyFont="1" applyBorder="1" applyAlignment="1">
      <alignment/>
    </xf>
    <xf numFmtId="49" fontId="8" fillId="34" borderId="11" xfId="0" applyNumberFormat="1" applyFont="1" applyFill="1" applyBorder="1" applyAlignment="1">
      <alignment/>
    </xf>
    <xf numFmtId="0" fontId="9" fillId="0" borderId="0" xfId="0" applyFont="1" applyAlignment="1">
      <alignment horizontal="left"/>
    </xf>
    <xf numFmtId="0" fontId="11" fillId="0" borderId="0" xfId="0" applyFont="1" applyAlignment="1">
      <alignment horizontal="left"/>
    </xf>
    <xf numFmtId="0" fontId="0" fillId="0" borderId="0" xfId="0" applyAlignment="1">
      <alignment horizontal="center"/>
    </xf>
    <xf numFmtId="0" fontId="8" fillId="0" borderId="0" xfId="0" applyFont="1" applyAlignment="1">
      <alignment horizontal="center"/>
    </xf>
    <xf numFmtId="0" fontId="5" fillId="35" borderId="12" xfId="0" applyFont="1" applyFill="1" applyBorder="1" applyAlignment="1">
      <alignment vertical="top" wrapText="1"/>
    </xf>
    <xf numFmtId="0" fontId="5" fillId="35" borderId="13" xfId="0" applyFont="1" applyFill="1" applyBorder="1" applyAlignment="1">
      <alignment vertical="top" wrapText="1"/>
    </xf>
    <xf numFmtId="0" fontId="7" fillId="35" borderId="13" xfId="0" applyFont="1" applyFill="1" applyBorder="1" applyAlignment="1">
      <alignment vertical="top" wrapText="1"/>
    </xf>
    <xf numFmtId="0" fontId="7" fillId="0" borderId="14" xfId="0" applyFont="1" applyBorder="1" applyAlignment="1">
      <alignment vertical="top" wrapText="1"/>
    </xf>
    <xf numFmtId="0" fontId="5" fillId="0" borderId="14" xfId="0" applyFont="1" applyBorder="1" applyAlignment="1">
      <alignment vertical="top" wrapText="1"/>
    </xf>
    <xf numFmtId="0" fontId="7" fillId="35" borderId="15" xfId="0" applyFont="1" applyFill="1" applyBorder="1" applyAlignment="1">
      <alignment vertical="top" wrapText="1"/>
    </xf>
    <xf numFmtId="0" fontId="7" fillId="35" borderId="14" xfId="0" applyFont="1" applyFill="1" applyBorder="1" applyAlignment="1">
      <alignment vertical="top" wrapText="1"/>
    </xf>
    <xf numFmtId="0" fontId="5" fillId="35" borderId="14" xfId="0" applyFont="1" applyFill="1" applyBorder="1" applyAlignment="1">
      <alignment vertical="top" wrapText="1"/>
    </xf>
    <xf numFmtId="0" fontId="7" fillId="35" borderId="16" xfId="0" applyFont="1" applyFill="1" applyBorder="1" applyAlignment="1">
      <alignment vertical="top" wrapText="1"/>
    </xf>
    <xf numFmtId="0" fontId="0" fillId="0" borderId="0" xfId="0" applyAlignment="1">
      <alignment wrapText="1"/>
    </xf>
    <xf numFmtId="0" fontId="8" fillId="0" borderId="0" xfId="0" applyFont="1" applyAlignment="1">
      <alignment wrapText="1"/>
    </xf>
    <xf numFmtId="49" fontId="8" fillId="0" borderId="0" xfId="0" applyNumberFormat="1" applyFont="1" applyBorder="1" applyAlignment="1">
      <alignment horizontal="center"/>
    </xf>
    <xf numFmtId="0" fontId="0" fillId="33" borderId="0" xfId="0" applyFill="1" applyAlignment="1">
      <alignment wrapText="1"/>
    </xf>
    <xf numFmtId="0" fontId="0" fillId="0" borderId="0" xfId="0" applyAlignment="1">
      <alignment horizontal="center" vertical="center"/>
    </xf>
    <xf numFmtId="0" fontId="0" fillId="34" borderId="17" xfId="0" applyFill="1" applyBorder="1" applyAlignment="1">
      <alignment wrapText="1"/>
    </xf>
    <xf numFmtId="0" fontId="9" fillId="0" borderId="0" xfId="0" applyFont="1" applyAlignment="1">
      <alignment/>
    </xf>
    <xf numFmtId="14" fontId="9" fillId="0" borderId="0" xfId="0" applyNumberFormat="1" applyFont="1" applyAlignment="1">
      <alignment/>
    </xf>
    <xf numFmtId="164" fontId="8" fillId="0" borderId="0" xfId="0" applyNumberFormat="1" applyFont="1" applyBorder="1" applyAlignment="1">
      <alignment/>
    </xf>
    <xf numFmtId="0" fontId="5" fillId="0" borderId="18" xfId="0" applyFont="1" applyBorder="1" applyAlignment="1">
      <alignment/>
    </xf>
    <xf numFmtId="14" fontId="0" fillId="0" borderId="0" xfId="0" applyNumberFormat="1" applyAlignment="1">
      <alignment horizontal="center" vertical="center"/>
    </xf>
    <xf numFmtId="0" fontId="0" fillId="0" borderId="0" xfId="0" applyAlignment="1">
      <alignment vertical="top"/>
    </xf>
    <xf numFmtId="0" fontId="0" fillId="0" borderId="0" xfId="0" applyAlignment="1">
      <alignment vertical="top" wrapText="1"/>
    </xf>
    <xf numFmtId="14" fontId="0" fillId="34" borderId="17" xfId="0" applyNumberFormat="1" applyFill="1" applyBorder="1" applyAlignment="1">
      <alignment horizontal="center" vertical="center"/>
    </xf>
    <xf numFmtId="0" fontId="0" fillId="34" borderId="17" xfId="0" applyFill="1" applyBorder="1" applyAlignment="1">
      <alignment vertical="top" wrapText="1"/>
    </xf>
    <xf numFmtId="14" fontId="0" fillId="0" borderId="17" xfId="0" applyNumberFormat="1" applyBorder="1" applyAlignment="1">
      <alignment horizontal="center" vertical="center"/>
    </xf>
    <xf numFmtId="0" fontId="0" fillId="0" borderId="17" xfId="0" applyBorder="1" applyAlignment="1">
      <alignment vertical="top" wrapText="1"/>
    </xf>
    <xf numFmtId="14" fontId="0" fillId="36" borderId="17" xfId="0" applyNumberFormat="1" applyFill="1" applyBorder="1" applyAlignment="1">
      <alignment horizontal="center" vertical="center"/>
    </xf>
    <xf numFmtId="0" fontId="0" fillId="36" borderId="17" xfId="0" applyFill="1" applyBorder="1" applyAlignment="1">
      <alignment vertical="top" wrapText="1"/>
    </xf>
    <xf numFmtId="0" fontId="0" fillId="36" borderId="17" xfId="0" applyFill="1" applyBorder="1" applyAlignment="1">
      <alignment horizontal="center"/>
    </xf>
    <xf numFmtId="0" fontId="0" fillId="34" borderId="17" xfId="0" applyFill="1" applyBorder="1" applyAlignment="1">
      <alignment horizontal="center"/>
    </xf>
    <xf numFmtId="0" fontId="0" fillId="0" borderId="17" xfId="0" applyBorder="1" applyAlignment="1">
      <alignment horizontal="center"/>
    </xf>
    <xf numFmtId="3" fontId="0" fillId="0" borderId="0" xfId="0" applyNumberFormat="1" applyAlignment="1">
      <alignment/>
    </xf>
    <xf numFmtId="0" fontId="13" fillId="0" borderId="0" xfId="0" applyFont="1" applyAlignment="1">
      <alignment/>
    </xf>
    <xf numFmtId="14" fontId="0" fillId="0" borderId="17" xfId="0" applyNumberFormat="1" applyBorder="1" applyAlignment="1">
      <alignment/>
    </xf>
    <xf numFmtId="0" fontId="0" fillId="0" borderId="17" xfId="0" applyBorder="1" applyAlignment="1">
      <alignment/>
    </xf>
    <xf numFmtId="3" fontId="0" fillId="0" borderId="17" xfId="0" applyNumberFormat="1" applyBorder="1" applyAlignment="1">
      <alignment/>
    </xf>
    <xf numFmtId="9" fontId="0" fillId="0" borderId="17" xfId="0" applyNumberFormat="1" applyBorder="1" applyAlignment="1">
      <alignment horizontal="center"/>
    </xf>
    <xf numFmtId="0" fontId="0" fillId="0" borderId="0" xfId="0" applyAlignment="1">
      <alignment horizontal="center" vertical="center" wrapText="1"/>
    </xf>
    <xf numFmtId="14" fontId="0" fillId="0" borderId="17" xfId="0" applyNumberFormat="1" applyBorder="1" applyAlignment="1">
      <alignment horizontal="center"/>
    </xf>
    <xf numFmtId="0" fontId="0" fillId="37" borderId="17" xfId="0" applyFill="1" applyBorder="1" applyAlignment="1">
      <alignment horizontal="center" vertical="center" wrapText="1"/>
    </xf>
    <xf numFmtId="0" fontId="0" fillId="36" borderId="17" xfId="0" applyFont="1" applyFill="1" applyBorder="1" applyAlignment="1">
      <alignment horizontal="center" vertical="center" wrapText="1"/>
    </xf>
    <xf numFmtId="0" fontId="0" fillId="38" borderId="17" xfId="0" applyFill="1" applyBorder="1" applyAlignment="1">
      <alignment horizontal="center" vertical="center" wrapText="1"/>
    </xf>
    <xf numFmtId="165" fontId="1" fillId="34" borderId="19" xfId="0" applyNumberFormat="1" applyFont="1" applyFill="1" applyBorder="1" applyAlignment="1" applyProtection="1">
      <alignment horizontal="centerContinuous"/>
      <protection hidden="1"/>
    </xf>
    <xf numFmtId="3" fontId="1" fillId="34" borderId="20" xfId="0" applyNumberFormat="1" applyFont="1" applyFill="1" applyBorder="1" applyAlignment="1" applyProtection="1">
      <alignment horizontal="centerContinuous"/>
      <protection hidden="1"/>
    </xf>
    <xf numFmtId="166" fontId="1" fillId="34" borderId="20" xfId="0" applyNumberFormat="1" applyFont="1" applyFill="1" applyBorder="1" applyAlignment="1" applyProtection="1">
      <alignment horizontal="centerContinuous"/>
      <protection hidden="1"/>
    </xf>
    <xf numFmtId="4" fontId="1" fillId="34" borderId="21" xfId="0" applyNumberFormat="1" applyFont="1" applyFill="1" applyBorder="1" applyAlignment="1" applyProtection="1">
      <alignment horizontal="centerContinuous"/>
      <protection hidden="1"/>
    </xf>
    <xf numFmtId="4" fontId="14" fillId="0" borderId="0" xfId="0" applyNumberFormat="1" applyFont="1" applyAlignment="1" applyProtection="1">
      <alignment/>
      <protection hidden="1"/>
    </xf>
    <xf numFmtId="4" fontId="1" fillId="0" borderId="0" xfId="0" applyNumberFormat="1" applyFont="1" applyAlignment="1" applyProtection="1">
      <alignment/>
      <protection hidden="1"/>
    </xf>
    <xf numFmtId="165" fontId="1" fillId="0" borderId="0" xfId="0" applyNumberFormat="1" applyFont="1" applyAlignment="1" applyProtection="1">
      <alignment/>
      <protection hidden="1"/>
    </xf>
    <xf numFmtId="3" fontId="1" fillId="0" borderId="0" xfId="0" applyNumberFormat="1" applyFont="1" applyAlignment="1" applyProtection="1">
      <alignment/>
      <protection hidden="1"/>
    </xf>
    <xf numFmtId="165" fontId="1" fillId="0" borderId="0" xfId="0" applyNumberFormat="1" applyFont="1" applyAlignment="1" applyProtection="1">
      <alignment horizontal="right"/>
      <protection hidden="1"/>
    </xf>
    <xf numFmtId="3" fontId="1" fillId="0" borderId="0" xfId="0" applyNumberFormat="1" applyFont="1" applyAlignment="1" applyProtection="1">
      <alignment horizontal="right"/>
      <protection hidden="1"/>
    </xf>
    <xf numFmtId="4" fontId="1" fillId="0" borderId="0" xfId="0" applyNumberFormat="1" applyFont="1" applyAlignment="1" applyProtection="1">
      <alignment horizontal="right"/>
      <protection hidden="1"/>
    </xf>
    <xf numFmtId="4" fontId="1" fillId="0" borderId="22" xfId="0" applyNumberFormat="1" applyFont="1" applyBorder="1" applyAlignment="1" applyProtection="1">
      <alignment horizontal="centerContinuous"/>
      <protection hidden="1"/>
    </xf>
    <xf numFmtId="4" fontId="14" fillId="0" borderId="23" xfId="0" applyNumberFormat="1" applyFont="1" applyBorder="1" applyAlignment="1" applyProtection="1">
      <alignment horizontal="centerContinuous"/>
      <protection hidden="1"/>
    </xf>
    <xf numFmtId="4" fontId="1" fillId="0" borderId="24" xfId="0" applyNumberFormat="1" applyFont="1" applyBorder="1" applyAlignment="1" applyProtection="1">
      <alignment horizontal="centerContinuous"/>
      <protection hidden="1"/>
    </xf>
    <xf numFmtId="165" fontId="1" fillId="0" borderId="18" xfId="0" applyNumberFormat="1" applyFont="1" applyBorder="1" applyAlignment="1" applyProtection="1">
      <alignment horizontal="right"/>
      <protection hidden="1"/>
    </xf>
    <xf numFmtId="3" fontId="1" fillId="0" borderId="18" xfId="0" applyNumberFormat="1" applyFont="1" applyBorder="1" applyAlignment="1" applyProtection="1">
      <alignment horizontal="right"/>
      <protection hidden="1"/>
    </xf>
    <xf numFmtId="4" fontId="1" fillId="0" borderId="18" xfId="0" applyNumberFormat="1" applyFont="1" applyBorder="1" applyAlignment="1" applyProtection="1">
      <alignment horizontal="right"/>
      <protection hidden="1"/>
    </xf>
    <xf numFmtId="4" fontId="14" fillId="0" borderId="18" xfId="0" applyNumberFormat="1" applyFont="1" applyBorder="1" applyAlignment="1" applyProtection="1">
      <alignment horizontal="right"/>
      <protection hidden="1"/>
    </xf>
    <xf numFmtId="4" fontId="1" fillId="0" borderId="25" xfId="0" applyNumberFormat="1" applyFont="1" applyBorder="1" applyAlignment="1" applyProtection="1">
      <alignment horizontal="right"/>
      <protection hidden="1"/>
    </xf>
    <xf numFmtId="4" fontId="1" fillId="0" borderId="26" xfId="0" applyNumberFormat="1" applyFont="1" applyBorder="1" applyAlignment="1" applyProtection="1">
      <alignment horizontal="right"/>
      <protection hidden="1"/>
    </xf>
    <xf numFmtId="4" fontId="14" fillId="0" borderId="0" xfId="0" applyNumberFormat="1" applyFont="1" applyAlignment="1" applyProtection="1">
      <alignment/>
      <protection locked="0"/>
    </xf>
    <xf numFmtId="165" fontId="1" fillId="39" borderId="0" xfId="0" applyNumberFormat="1" applyFont="1" applyFill="1" applyAlignment="1" applyProtection="1">
      <alignment/>
      <protection hidden="1"/>
    </xf>
    <xf numFmtId="3" fontId="1" fillId="39" borderId="0" xfId="0" applyNumberFormat="1" applyFont="1" applyFill="1" applyAlignment="1" applyProtection="1">
      <alignment/>
      <protection hidden="1"/>
    </xf>
    <xf numFmtId="4" fontId="1" fillId="39" borderId="0" xfId="0" applyNumberFormat="1" applyFont="1" applyFill="1" applyAlignment="1" applyProtection="1">
      <alignment/>
      <protection hidden="1"/>
    </xf>
    <xf numFmtId="4" fontId="14" fillId="39" borderId="0" xfId="0" applyNumberFormat="1" applyFont="1" applyFill="1" applyAlignment="1" applyProtection="1">
      <alignment/>
      <protection locked="0"/>
    </xf>
    <xf numFmtId="165" fontId="1" fillId="0" borderId="0" xfId="0" applyNumberFormat="1" applyFont="1" applyFill="1" applyAlignment="1" applyProtection="1">
      <alignment/>
      <protection hidden="1"/>
    </xf>
    <xf numFmtId="3" fontId="1" fillId="0" borderId="0" xfId="0" applyNumberFormat="1" applyFont="1" applyFill="1" applyAlignment="1" applyProtection="1">
      <alignment/>
      <protection hidden="1"/>
    </xf>
    <xf numFmtId="4" fontId="1" fillId="0" borderId="0" xfId="0" applyNumberFormat="1" applyFont="1" applyFill="1" applyAlignment="1" applyProtection="1">
      <alignment/>
      <protection hidden="1"/>
    </xf>
    <xf numFmtId="4" fontId="14" fillId="0" borderId="0" xfId="0" applyNumberFormat="1" applyFont="1" applyFill="1" applyAlignment="1" applyProtection="1">
      <alignment/>
      <protection locked="0"/>
    </xf>
    <xf numFmtId="4" fontId="1" fillId="0" borderId="27" xfId="0" applyNumberFormat="1" applyFont="1" applyBorder="1" applyAlignment="1" applyProtection="1">
      <alignment/>
      <protection hidden="1"/>
    </xf>
    <xf numFmtId="4" fontId="1" fillId="40" borderId="0" xfId="0" applyNumberFormat="1" applyFont="1" applyFill="1" applyAlignment="1" applyProtection="1">
      <alignment/>
      <protection hidden="1"/>
    </xf>
    <xf numFmtId="4" fontId="0" fillId="0" borderId="17" xfId="0" applyNumberFormat="1" applyBorder="1" applyAlignment="1">
      <alignment horizontal="center"/>
    </xf>
    <xf numFmtId="166" fontId="0" fillId="0" borderId="17" xfId="0" applyNumberFormat="1" applyBorder="1" applyAlignment="1">
      <alignment/>
    </xf>
    <xf numFmtId="4" fontId="1" fillId="36" borderId="0" xfId="0" applyNumberFormat="1" applyFont="1" applyFill="1" applyAlignment="1" applyProtection="1">
      <alignment/>
      <protection hidden="1"/>
    </xf>
    <xf numFmtId="4" fontId="0" fillId="41" borderId="17" xfId="0" applyNumberFormat="1" applyFill="1" applyBorder="1" applyAlignment="1">
      <alignment horizontal="center"/>
    </xf>
    <xf numFmtId="10" fontId="0" fillId="0" borderId="17" xfId="0" applyNumberFormat="1" applyBorder="1" applyAlignment="1">
      <alignment horizontal="center"/>
    </xf>
    <xf numFmtId="10" fontId="0" fillId="41" borderId="17" xfId="0" applyNumberFormat="1" applyFill="1" applyBorder="1" applyAlignment="1">
      <alignment horizontal="center"/>
    </xf>
    <xf numFmtId="3" fontId="0" fillId="0" borderId="27" xfId="0" applyNumberFormat="1" applyBorder="1" applyAlignment="1">
      <alignment/>
    </xf>
    <xf numFmtId="4" fontId="0" fillId="0" borderId="17" xfId="0" applyNumberFormat="1" applyFill="1" applyBorder="1" applyAlignment="1">
      <alignment horizontal="center"/>
    </xf>
    <xf numFmtId="10" fontId="0" fillId="0" borderId="17" xfId="0" applyNumberFormat="1" applyFill="1" applyBorder="1" applyAlignment="1">
      <alignment horizontal="center"/>
    </xf>
    <xf numFmtId="3" fontId="0" fillId="41" borderId="17" xfId="0" applyNumberFormat="1" applyFill="1" applyBorder="1" applyAlignment="1">
      <alignment/>
    </xf>
    <xf numFmtId="14" fontId="0" fillId="0" borderId="28" xfId="0" applyNumberFormat="1" applyBorder="1" applyAlignment="1">
      <alignment/>
    </xf>
    <xf numFmtId="0" fontId="0" fillId="0" borderId="28" xfId="0" applyBorder="1" applyAlignment="1">
      <alignment/>
    </xf>
    <xf numFmtId="0" fontId="0" fillId="0" borderId="28" xfId="0" applyBorder="1" applyAlignment="1">
      <alignment horizontal="center"/>
    </xf>
    <xf numFmtId="14" fontId="0" fillId="0" borderId="28" xfId="0" applyNumberFormat="1" applyBorder="1" applyAlignment="1">
      <alignment horizontal="center"/>
    </xf>
    <xf numFmtId="3" fontId="0" fillId="0" borderId="28" xfId="0" applyNumberFormat="1" applyBorder="1" applyAlignment="1">
      <alignment/>
    </xf>
    <xf numFmtId="9" fontId="0" fillId="0" borderId="28" xfId="0" applyNumberFormat="1" applyBorder="1" applyAlignment="1">
      <alignment horizontal="center"/>
    </xf>
    <xf numFmtId="10" fontId="0" fillId="0" borderId="28" xfId="0" applyNumberFormat="1" applyFill="1" applyBorder="1" applyAlignment="1">
      <alignment horizontal="center"/>
    </xf>
    <xf numFmtId="4" fontId="0" fillId="0" borderId="28" xfId="0" applyNumberFormat="1" applyFill="1" applyBorder="1" applyAlignment="1">
      <alignment horizontal="center"/>
    </xf>
    <xf numFmtId="166" fontId="0" fillId="0" borderId="28" xfId="0" applyNumberFormat="1" applyBorder="1" applyAlignment="1">
      <alignment/>
    </xf>
    <xf numFmtId="14" fontId="0" fillId="0" borderId="29" xfId="0" applyNumberFormat="1" applyBorder="1" applyAlignment="1">
      <alignment/>
    </xf>
    <xf numFmtId="0" fontId="0" fillId="0" borderId="29" xfId="0" applyBorder="1" applyAlignment="1">
      <alignment/>
    </xf>
    <xf numFmtId="0" fontId="0" fillId="0" borderId="29" xfId="0" applyBorder="1" applyAlignment="1">
      <alignment horizontal="center"/>
    </xf>
    <xf numFmtId="14" fontId="0" fillId="0" borderId="29" xfId="0" applyNumberFormat="1" applyBorder="1" applyAlignment="1">
      <alignment horizontal="center"/>
    </xf>
    <xf numFmtId="3" fontId="0" fillId="0" borderId="29" xfId="0" applyNumberFormat="1" applyBorder="1" applyAlignment="1">
      <alignment/>
    </xf>
    <xf numFmtId="9" fontId="0" fillId="0" borderId="29" xfId="0" applyNumberFormat="1" applyBorder="1" applyAlignment="1">
      <alignment horizontal="center"/>
    </xf>
    <xf numFmtId="10" fontId="0" fillId="0" borderId="29" xfId="0" applyNumberFormat="1" applyFill="1" applyBorder="1" applyAlignment="1">
      <alignment horizontal="center"/>
    </xf>
    <xf numFmtId="4" fontId="0" fillId="0" borderId="29" xfId="0" applyNumberFormat="1" applyFill="1" applyBorder="1" applyAlignment="1">
      <alignment horizontal="center"/>
    </xf>
    <xf numFmtId="4" fontId="0" fillId="0" borderId="29" xfId="0" applyNumberFormat="1" applyBorder="1" applyAlignment="1">
      <alignment horizontal="center"/>
    </xf>
    <xf numFmtId="14" fontId="0" fillId="0" borderId="30" xfId="0" applyNumberFormat="1" applyBorder="1" applyAlignment="1">
      <alignment/>
    </xf>
    <xf numFmtId="0" fontId="0" fillId="0" borderId="30" xfId="0" applyBorder="1" applyAlignment="1">
      <alignment/>
    </xf>
    <xf numFmtId="0" fontId="0" fillId="0" borderId="30" xfId="0" applyBorder="1" applyAlignment="1">
      <alignment horizontal="center"/>
    </xf>
    <xf numFmtId="14" fontId="0" fillId="0" borderId="30" xfId="0" applyNumberFormat="1" applyBorder="1" applyAlignment="1">
      <alignment horizontal="center"/>
    </xf>
    <xf numFmtId="3" fontId="0" fillId="0" borderId="30" xfId="0" applyNumberFormat="1" applyBorder="1" applyAlignment="1">
      <alignment/>
    </xf>
    <xf numFmtId="9" fontId="0" fillId="0" borderId="30" xfId="0" applyNumberFormat="1" applyBorder="1" applyAlignment="1">
      <alignment horizontal="center"/>
    </xf>
    <xf numFmtId="10" fontId="0" fillId="0" borderId="30" xfId="0" applyNumberFormat="1" applyFill="1" applyBorder="1" applyAlignment="1">
      <alignment horizontal="center"/>
    </xf>
    <xf numFmtId="4" fontId="0" fillId="0" borderId="30" xfId="0" applyNumberFormat="1" applyFill="1" applyBorder="1" applyAlignment="1">
      <alignment horizontal="center"/>
    </xf>
    <xf numFmtId="4" fontId="0" fillId="0" borderId="30" xfId="0" applyNumberFormat="1" applyBorder="1" applyAlignment="1">
      <alignment horizontal="center"/>
    </xf>
    <xf numFmtId="4" fontId="14" fillId="0" borderId="0" xfId="0" applyNumberFormat="1" applyFont="1" applyFill="1" applyAlignment="1" applyProtection="1">
      <alignment/>
      <protection hidden="1"/>
    </xf>
    <xf numFmtId="4" fontId="14" fillId="0" borderId="0" xfId="0" applyNumberFormat="1" applyFont="1" applyFill="1" applyAlignment="1" applyProtection="1">
      <alignment horizontal="right"/>
      <protection hidden="1"/>
    </xf>
    <xf numFmtId="4" fontId="14" fillId="0" borderId="18" xfId="0" applyNumberFormat="1" applyFont="1" applyFill="1" applyBorder="1" applyAlignment="1" applyProtection="1">
      <alignment horizontal="right"/>
      <protection hidden="1"/>
    </xf>
    <xf numFmtId="4" fontId="1" fillId="36" borderId="0" xfId="0" applyNumberFormat="1" applyFont="1" applyFill="1" applyBorder="1" applyAlignment="1" applyProtection="1">
      <alignment/>
      <protection hidden="1"/>
    </xf>
    <xf numFmtId="166" fontId="14" fillId="36" borderId="0" xfId="0" applyNumberFormat="1" applyFont="1" applyFill="1" applyBorder="1" applyAlignment="1" applyProtection="1">
      <alignment/>
      <protection locked="0"/>
    </xf>
    <xf numFmtId="4" fontId="1" fillId="36" borderId="0" xfId="0" applyNumberFormat="1" applyFont="1" applyFill="1" applyBorder="1" applyAlignment="1" applyProtection="1">
      <alignment horizontal="centerContinuous"/>
      <protection hidden="1"/>
    </xf>
    <xf numFmtId="4" fontId="1" fillId="36" borderId="0" xfId="0" applyNumberFormat="1" applyFont="1" applyFill="1" applyBorder="1" applyAlignment="1" applyProtection="1">
      <alignment horizontal="right"/>
      <protection hidden="1"/>
    </xf>
    <xf numFmtId="164" fontId="0" fillId="41" borderId="17" xfId="0" applyNumberFormat="1" applyFill="1" applyBorder="1" applyAlignment="1">
      <alignment horizontal="center"/>
    </xf>
    <xf numFmtId="164" fontId="0" fillId="0" borderId="17" xfId="0" applyNumberFormat="1" applyBorder="1" applyAlignment="1">
      <alignment horizontal="center"/>
    </xf>
    <xf numFmtId="164" fontId="0" fillId="0" borderId="17" xfId="0" applyNumberFormat="1" applyFill="1" applyBorder="1" applyAlignment="1">
      <alignment horizontal="center"/>
    </xf>
    <xf numFmtId="0" fontId="0" fillId="0" borderId="17" xfId="0" applyFont="1" applyFill="1" applyBorder="1" applyAlignment="1">
      <alignment horizontal="center" vertical="center" wrapText="1"/>
    </xf>
    <xf numFmtId="4" fontId="17" fillId="36" borderId="0" xfId="0" applyNumberFormat="1" applyFont="1" applyFill="1" applyBorder="1" applyAlignment="1" applyProtection="1">
      <alignment horizontal="center"/>
      <protection hidden="1"/>
    </xf>
    <xf numFmtId="166" fontId="14" fillId="36" borderId="0" xfId="0" applyNumberFormat="1" applyFont="1" applyFill="1" applyBorder="1" applyAlignment="1" applyProtection="1">
      <alignment horizontal="center"/>
      <protection locked="0"/>
    </xf>
    <xf numFmtId="168" fontId="18" fillId="41" borderId="0" xfId="0" applyNumberFormat="1" applyFont="1" applyFill="1" applyAlignment="1">
      <alignment/>
    </xf>
    <xf numFmtId="168" fontId="18" fillId="0" borderId="0" xfId="0" applyNumberFormat="1" applyFont="1" applyFill="1" applyAlignment="1">
      <alignment/>
    </xf>
    <xf numFmtId="168" fontId="18" fillId="0" borderId="0" xfId="0" applyNumberFormat="1" applyFont="1" applyAlignment="1">
      <alignment/>
    </xf>
    <xf numFmtId="167" fontId="18" fillId="0" borderId="31" xfId="0" applyNumberFormat="1" applyFont="1" applyBorder="1" applyAlignment="1">
      <alignment/>
    </xf>
    <xf numFmtId="14" fontId="0" fillId="0" borderId="17" xfId="0" applyNumberFormat="1" applyFill="1" applyBorder="1" applyAlignment="1">
      <alignment/>
    </xf>
    <xf numFmtId="0" fontId="0" fillId="0" borderId="19" xfId="0" applyBorder="1" applyAlignment="1">
      <alignment/>
    </xf>
    <xf numFmtId="166" fontId="0" fillId="41" borderId="17" xfId="0" applyNumberFormat="1" applyFill="1" applyBorder="1" applyAlignment="1">
      <alignment/>
    </xf>
    <xf numFmtId="167" fontId="18" fillId="0" borderId="0" xfId="0" applyNumberFormat="1" applyFont="1" applyAlignment="1">
      <alignment/>
    </xf>
    <xf numFmtId="167" fontId="19" fillId="0" borderId="0" xfId="0" applyNumberFormat="1" applyFont="1" applyAlignment="1">
      <alignment/>
    </xf>
    <xf numFmtId="167" fontId="18" fillId="41" borderId="0" xfId="0" applyNumberFormat="1" applyFont="1" applyFill="1" applyAlignment="1">
      <alignment/>
    </xf>
    <xf numFmtId="167" fontId="20" fillId="0" borderId="0" xfId="0" applyNumberFormat="1" applyFont="1" applyAlignment="1">
      <alignment/>
    </xf>
    <xf numFmtId="167" fontId="18" fillId="0" borderId="23" xfId="0" applyNumberFormat="1" applyFont="1" applyBorder="1" applyAlignment="1">
      <alignment/>
    </xf>
    <xf numFmtId="167" fontId="18" fillId="0" borderId="32" xfId="0" applyNumberFormat="1" applyFont="1" applyBorder="1" applyAlignment="1">
      <alignment/>
    </xf>
    <xf numFmtId="167" fontId="18" fillId="0" borderId="0" xfId="0" applyNumberFormat="1" applyFont="1" applyBorder="1" applyAlignment="1">
      <alignment/>
    </xf>
    <xf numFmtId="0" fontId="0" fillId="37" borderId="17" xfId="0" applyFill="1" applyBorder="1" applyAlignment="1">
      <alignment horizontal="center"/>
    </xf>
    <xf numFmtId="0" fontId="0" fillId="0" borderId="0" xfId="0" applyFill="1" applyAlignment="1">
      <alignment/>
    </xf>
    <xf numFmtId="14" fontId="0" fillId="37" borderId="17" xfId="0" applyNumberFormat="1" applyFill="1" applyBorder="1" applyAlignment="1">
      <alignment horizontal="center" vertical="center"/>
    </xf>
    <xf numFmtId="0" fontId="0" fillId="37" borderId="17" xfId="0" applyFill="1" applyBorder="1" applyAlignment="1">
      <alignment vertical="top" wrapText="1"/>
    </xf>
    <xf numFmtId="14" fontId="0" fillId="0" borderId="0" xfId="0" applyNumberFormat="1" applyFill="1" applyBorder="1" applyAlignment="1">
      <alignment horizontal="center" vertical="center"/>
    </xf>
    <xf numFmtId="0" fontId="0" fillId="0" borderId="0" xfId="0" applyFill="1" applyBorder="1" applyAlignment="1">
      <alignment vertical="top" wrapText="1"/>
    </xf>
    <xf numFmtId="14" fontId="0" fillId="0" borderId="0" xfId="0" applyNumberFormat="1" applyBorder="1" applyAlignment="1">
      <alignment horizontal="center" vertical="center"/>
    </xf>
    <xf numFmtId="0" fontId="0" fillId="0" borderId="0" xfId="0" applyBorder="1" applyAlignment="1">
      <alignment vertical="top" wrapText="1"/>
    </xf>
    <xf numFmtId="0" fontId="0" fillId="33" borderId="0" xfId="0" applyFill="1" applyAlignment="1">
      <alignment/>
    </xf>
    <xf numFmtId="0" fontId="0" fillId="33" borderId="0" xfId="0" applyFill="1" applyAlignment="1">
      <alignment horizontal="center" vertical="center"/>
    </xf>
    <xf numFmtId="14" fontId="0" fillId="33" borderId="0" xfId="0" applyNumberFormat="1" applyFill="1" applyBorder="1" applyAlignment="1">
      <alignment horizontal="center" vertical="center"/>
    </xf>
    <xf numFmtId="0" fontId="0" fillId="33" borderId="0" xfId="0" applyFill="1" applyBorder="1" applyAlignment="1">
      <alignment vertical="top" wrapText="1"/>
    </xf>
    <xf numFmtId="170" fontId="1" fillId="0" borderId="0" xfId="0" applyNumberFormat="1" applyFont="1" applyAlignment="1" applyProtection="1">
      <alignment/>
      <protection hidden="1"/>
    </xf>
    <xf numFmtId="0" fontId="12" fillId="33" borderId="0" xfId="0" applyFont="1" applyFill="1" applyBorder="1" applyAlignment="1">
      <alignment horizontal="center"/>
    </xf>
    <xf numFmtId="0" fontId="16" fillId="0" borderId="0" xfId="0" applyFont="1" applyAlignment="1">
      <alignment/>
    </xf>
    <xf numFmtId="0" fontId="21" fillId="0" borderId="0" xfId="53" applyAlignment="1" applyProtection="1">
      <alignment/>
      <protection/>
    </xf>
    <xf numFmtId="0" fontId="21" fillId="36" borderId="17" xfId="53" applyFill="1" applyBorder="1" applyAlignment="1" applyProtection="1">
      <alignment horizontal="center" vertical="center" wrapText="1"/>
      <protection/>
    </xf>
    <xf numFmtId="0" fontId="0" fillId="33" borderId="0" xfId="0" applyFill="1" applyAlignment="1">
      <alignment horizontal="center" vertical="top"/>
    </xf>
    <xf numFmtId="0" fontId="0" fillId="33" borderId="0" xfId="0" applyFill="1" applyAlignment="1">
      <alignment horizontal="center"/>
    </xf>
    <xf numFmtId="165" fontId="1" fillId="0" borderId="22" xfId="0" applyNumberFormat="1" applyFont="1" applyFill="1" applyBorder="1" applyAlignment="1" applyProtection="1">
      <alignment/>
      <protection hidden="1"/>
    </xf>
    <xf numFmtId="0" fontId="16" fillId="33" borderId="0" xfId="0" applyFont="1" applyFill="1" applyAlignment="1">
      <alignment horizontal="center" vertical="top"/>
    </xf>
    <xf numFmtId="0" fontId="0" fillId="33" borderId="0" xfId="0" applyFill="1" applyAlignment="1">
      <alignment vertical="center"/>
    </xf>
    <xf numFmtId="0" fontId="0" fillId="0" borderId="0" xfId="0" applyAlignment="1">
      <alignment vertical="center"/>
    </xf>
    <xf numFmtId="0" fontId="23" fillId="33" borderId="0" xfId="0" applyFont="1" applyFill="1" applyAlignment="1">
      <alignment/>
    </xf>
    <xf numFmtId="0" fontId="23" fillId="0" borderId="17" xfId="0" applyFont="1" applyBorder="1" applyAlignment="1">
      <alignment vertical="top" wrapText="1"/>
    </xf>
    <xf numFmtId="0" fontId="23" fillId="0" borderId="0" xfId="0" applyFont="1" applyAlignment="1">
      <alignment/>
    </xf>
    <xf numFmtId="0" fontId="23" fillId="0" borderId="0" xfId="0" applyFont="1" applyAlignment="1">
      <alignment vertical="top" wrapText="1"/>
    </xf>
    <xf numFmtId="0" fontId="25" fillId="0" borderId="0" xfId="0" applyFont="1" applyBorder="1" applyAlignment="1">
      <alignment/>
    </xf>
    <xf numFmtId="0" fontId="16" fillId="33" borderId="0" xfId="0" applyFont="1" applyFill="1" applyBorder="1" applyAlignment="1">
      <alignment horizontal="center" vertical="top"/>
    </xf>
    <xf numFmtId="0" fontId="23" fillId="33" borderId="0" xfId="0" applyFont="1" applyFill="1" applyBorder="1" applyAlignment="1">
      <alignment/>
    </xf>
    <xf numFmtId="0" fontId="0" fillId="33" borderId="0" xfId="0" applyFill="1" applyBorder="1" applyAlignment="1">
      <alignment/>
    </xf>
    <xf numFmtId="0" fontId="26" fillId="33" borderId="17" xfId="0" applyFont="1" applyFill="1" applyBorder="1" applyAlignment="1">
      <alignment horizontal="center" vertical="center"/>
    </xf>
    <xf numFmtId="3" fontId="1" fillId="0" borderId="23" xfId="0" applyNumberFormat="1" applyFont="1" applyFill="1" applyBorder="1" applyAlignment="1" applyProtection="1">
      <alignment/>
      <protection hidden="1"/>
    </xf>
    <xf numFmtId="166" fontId="1" fillId="0" borderId="23" xfId="0" applyNumberFormat="1" applyFont="1" applyFill="1" applyBorder="1" applyAlignment="1" applyProtection="1">
      <alignment horizontal="right"/>
      <protection hidden="1"/>
    </xf>
    <xf numFmtId="3" fontId="1" fillId="0" borderId="24" xfId="0" applyNumberFormat="1" applyFont="1" applyFill="1" applyBorder="1" applyAlignment="1" applyProtection="1">
      <alignment/>
      <protection hidden="1"/>
    </xf>
    <xf numFmtId="165" fontId="1" fillId="0" borderId="33" xfId="0" applyNumberFormat="1" applyFont="1" applyFill="1" applyBorder="1" applyAlignment="1" applyProtection="1">
      <alignment/>
      <protection hidden="1"/>
    </xf>
    <xf numFmtId="3" fontId="1" fillId="0" borderId="0" xfId="0" applyNumberFormat="1" applyFont="1" applyFill="1" applyBorder="1" applyAlignment="1" applyProtection="1">
      <alignment/>
      <protection hidden="1"/>
    </xf>
    <xf numFmtId="166" fontId="1" fillId="0" borderId="0" xfId="0" applyNumberFormat="1" applyFont="1" applyFill="1" applyBorder="1" applyAlignment="1" applyProtection="1">
      <alignment horizontal="right"/>
      <protection hidden="1"/>
    </xf>
    <xf numFmtId="4" fontId="14" fillId="0" borderId="34" xfId="0" applyNumberFormat="1" applyFont="1" applyFill="1" applyBorder="1" applyAlignment="1" applyProtection="1">
      <alignment/>
      <protection locked="0"/>
    </xf>
    <xf numFmtId="166" fontId="14" fillId="0" borderId="34" xfId="0" applyNumberFormat="1" applyFont="1" applyFill="1" applyBorder="1" applyAlignment="1" applyProtection="1">
      <alignment/>
      <protection locked="0"/>
    </xf>
    <xf numFmtId="165" fontId="14" fillId="0" borderId="34" xfId="0" applyNumberFormat="1" applyFont="1" applyFill="1" applyBorder="1" applyAlignment="1" applyProtection="1">
      <alignment/>
      <protection locked="0"/>
    </xf>
    <xf numFmtId="3" fontId="1" fillId="0" borderId="34" xfId="0" applyNumberFormat="1" applyFont="1" applyFill="1" applyBorder="1" applyAlignment="1" applyProtection="1">
      <alignment/>
      <protection hidden="1"/>
    </xf>
    <xf numFmtId="165" fontId="1" fillId="0" borderId="25" xfId="0" applyNumberFormat="1" applyFont="1" applyFill="1" applyBorder="1" applyAlignment="1" applyProtection="1">
      <alignment/>
      <protection hidden="1"/>
    </xf>
    <xf numFmtId="3" fontId="1" fillId="0" borderId="18" xfId="0" applyNumberFormat="1" applyFont="1" applyFill="1" applyBorder="1" applyAlignment="1" applyProtection="1">
      <alignment/>
      <protection hidden="1"/>
    </xf>
    <xf numFmtId="166" fontId="1" fillId="0" borderId="18" xfId="0" applyNumberFormat="1" applyFont="1" applyFill="1" applyBorder="1" applyAlignment="1" applyProtection="1">
      <alignment horizontal="right"/>
      <protection hidden="1"/>
    </xf>
    <xf numFmtId="4" fontId="1" fillId="0" borderId="26" xfId="0" applyNumberFormat="1" applyFont="1" applyFill="1" applyBorder="1" applyAlignment="1" applyProtection="1">
      <alignment/>
      <protection hidden="1"/>
    </xf>
    <xf numFmtId="165" fontId="1" fillId="0" borderId="19" xfId="0" applyNumberFormat="1" applyFont="1" applyFill="1" applyBorder="1" applyAlignment="1" applyProtection="1">
      <alignment horizontal="centerContinuous"/>
      <protection hidden="1"/>
    </xf>
    <xf numFmtId="3" fontId="1" fillId="0" borderId="20" xfId="0" applyNumberFormat="1" applyFont="1" applyFill="1" applyBorder="1" applyAlignment="1" applyProtection="1">
      <alignment horizontal="centerContinuous"/>
      <protection hidden="1"/>
    </xf>
    <xf numFmtId="166" fontId="1" fillId="0" borderId="20" xfId="0" applyNumberFormat="1" applyFont="1" applyFill="1" applyBorder="1" applyAlignment="1" applyProtection="1">
      <alignment horizontal="centerContinuous"/>
      <protection hidden="1"/>
    </xf>
    <xf numFmtId="4" fontId="1" fillId="0" borderId="21" xfId="0" applyNumberFormat="1" applyFont="1" applyFill="1" applyBorder="1" applyAlignment="1" applyProtection="1">
      <alignment horizontal="centerContinuous"/>
      <protection hidden="1"/>
    </xf>
    <xf numFmtId="0" fontId="16" fillId="33" borderId="0" xfId="0" applyFont="1" applyFill="1" applyAlignment="1">
      <alignment/>
    </xf>
    <xf numFmtId="0" fontId="27" fillId="33" borderId="0" xfId="0" applyFont="1" applyFill="1" applyAlignment="1">
      <alignment/>
    </xf>
    <xf numFmtId="0" fontId="28" fillId="33" borderId="0" xfId="53" applyFont="1" applyFill="1" applyAlignment="1" applyProtection="1">
      <alignment horizontal="center" vertical="center"/>
      <protection/>
    </xf>
    <xf numFmtId="0" fontId="27" fillId="33" borderId="0" xfId="0" applyFont="1" applyFill="1" applyAlignment="1">
      <alignment horizontal="center" vertical="center"/>
    </xf>
    <xf numFmtId="0" fontId="23" fillId="33" borderId="0" xfId="0" applyFont="1" applyFill="1" applyAlignment="1">
      <alignment horizontal="center" vertical="center"/>
    </xf>
    <xf numFmtId="0" fontId="27" fillId="0" borderId="0" xfId="0" applyFont="1" applyAlignment="1">
      <alignment/>
    </xf>
    <xf numFmtId="0" fontId="0" fillId="42" borderId="0" xfId="0" applyFill="1" applyAlignment="1">
      <alignment/>
    </xf>
    <xf numFmtId="0" fontId="16" fillId="0" borderId="0" xfId="0" applyFont="1" applyFill="1" applyAlignment="1">
      <alignment horizontal="center"/>
    </xf>
    <xf numFmtId="0" fontId="0" fillId="0" borderId="0" xfId="0" applyAlignment="1">
      <alignment horizontal="left"/>
    </xf>
    <xf numFmtId="0" fontId="23" fillId="0" borderId="0" xfId="0" applyFont="1" applyAlignment="1">
      <alignment horizontal="left" wrapText="1"/>
    </xf>
    <xf numFmtId="14" fontId="32" fillId="43" borderId="22" xfId="0" applyNumberFormat="1" applyFont="1" applyFill="1" applyBorder="1" applyAlignment="1">
      <alignment/>
    </xf>
    <xf numFmtId="0" fontId="23" fillId="43" borderId="23" xfId="0" applyFont="1" applyFill="1" applyBorder="1" applyAlignment="1">
      <alignment/>
    </xf>
    <xf numFmtId="0" fontId="23" fillId="43" borderId="23" xfId="0" applyFont="1" applyFill="1" applyBorder="1" applyAlignment="1">
      <alignment horizontal="center"/>
    </xf>
    <xf numFmtId="166" fontId="23" fillId="43" borderId="17" xfId="0" applyNumberFormat="1" applyFont="1" applyFill="1" applyBorder="1" applyAlignment="1">
      <alignment/>
    </xf>
    <xf numFmtId="0" fontId="23" fillId="43" borderId="24" xfId="0" applyFont="1" applyFill="1" applyBorder="1" applyAlignment="1">
      <alignment/>
    </xf>
    <xf numFmtId="0" fontId="23" fillId="43" borderId="33" xfId="0" applyFont="1" applyFill="1" applyBorder="1" applyAlignment="1">
      <alignment/>
    </xf>
    <xf numFmtId="0" fontId="23" fillId="43" borderId="0" xfId="0" applyFont="1" applyFill="1" applyBorder="1" applyAlignment="1">
      <alignment/>
    </xf>
    <xf numFmtId="0" fontId="23" fillId="43" borderId="0" xfId="0" applyFont="1" applyFill="1" applyBorder="1" applyAlignment="1">
      <alignment horizontal="center"/>
    </xf>
    <xf numFmtId="0" fontId="23" fillId="43" borderId="34" xfId="0" applyFont="1" applyFill="1" applyBorder="1" applyAlignment="1">
      <alignment/>
    </xf>
    <xf numFmtId="0" fontId="27" fillId="43" borderId="17" xfId="0" applyFont="1" applyFill="1" applyBorder="1" applyAlignment="1">
      <alignment/>
    </xf>
    <xf numFmtId="0" fontId="23" fillId="43" borderId="17" xfId="0" applyFont="1" applyFill="1" applyBorder="1" applyAlignment="1">
      <alignment/>
    </xf>
    <xf numFmtId="0" fontId="23" fillId="0" borderId="0" xfId="0" applyFont="1" applyAlignment="1">
      <alignment horizontal="left" wrapText="1"/>
    </xf>
    <xf numFmtId="0" fontId="29" fillId="44" borderId="0" xfId="0" applyFont="1" applyFill="1" applyAlignment="1">
      <alignment horizontal="center" wrapText="1"/>
    </xf>
    <xf numFmtId="0" fontId="23" fillId="44" borderId="0" xfId="0" applyFont="1" applyFill="1" applyAlignment="1">
      <alignment horizontal="left" wrapText="1"/>
    </xf>
    <xf numFmtId="0" fontId="29" fillId="44" borderId="0" xfId="0" applyFont="1" applyFill="1" applyAlignment="1">
      <alignment horizontal="center"/>
    </xf>
    <xf numFmtId="0" fontId="23" fillId="43" borderId="17" xfId="0" applyFont="1" applyFill="1" applyBorder="1" applyAlignment="1">
      <alignment horizontal="left"/>
    </xf>
    <xf numFmtId="0" fontId="23" fillId="43" borderId="33" xfId="0" applyFont="1" applyFill="1" applyBorder="1" applyAlignment="1">
      <alignment horizontal="left" wrapText="1"/>
    </xf>
    <xf numFmtId="0" fontId="23" fillId="43" borderId="0" xfId="0" applyFont="1" applyFill="1" applyBorder="1" applyAlignment="1">
      <alignment horizontal="left" wrapText="1"/>
    </xf>
    <xf numFmtId="0" fontId="23" fillId="43" borderId="34" xfId="0" applyFont="1" applyFill="1" applyBorder="1" applyAlignment="1">
      <alignment horizontal="left" wrapText="1"/>
    </xf>
    <xf numFmtId="0" fontId="27" fillId="43" borderId="17" xfId="0" applyFont="1" applyFill="1" applyBorder="1" applyAlignment="1">
      <alignment horizontal="left"/>
    </xf>
    <xf numFmtId="0" fontId="0" fillId="0" borderId="0" xfId="0" applyAlignment="1">
      <alignment horizontal="left"/>
    </xf>
    <xf numFmtId="0" fontId="27" fillId="43" borderId="17" xfId="0" applyFont="1" applyFill="1" applyBorder="1" applyAlignment="1">
      <alignment horizontal="left" wrapText="1"/>
    </xf>
    <xf numFmtId="0" fontId="12" fillId="33" borderId="0" xfId="0" applyFont="1" applyFill="1" applyBorder="1" applyAlignment="1">
      <alignment horizontal="center"/>
    </xf>
    <xf numFmtId="167" fontId="18" fillId="0" borderId="0" xfId="0" applyNumberFormat="1" applyFont="1" applyAlignment="1">
      <alignment horizontal="center"/>
    </xf>
    <xf numFmtId="0" fontId="8" fillId="0" borderId="0" xfId="0" applyFont="1" applyAlignment="1">
      <alignment horizontal="center"/>
    </xf>
    <xf numFmtId="0" fontId="0" fillId="0" borderId="0" xfId="0" applyAlignment="1">
      <alignment horizontal="center"/>
    </xf>
    <xf numFmtId="0" fontId="8" fillId="35" borderId="0" xfId="0" applyFont="1" applyFill="1" applyAlignment="1">
      <alignment wrapText="1"/>
    </xf>
    <xf numFmtId="0" fontId="0" fillId="35" borderId="0" xfId="0" applyFill="1" applyAlignment="1">
      <alignment wrapText="1"/>
    </xf>
    <xf numFmtId="0" fontId="2" fillId="0" borderId="0" xfId="0" applyFont="1" applyAlignment="1">
      <alignment horizontal="center" vertical="center"/>
    </xf>
    <xf numFmtId="0" fontId="3" fillId="45" borderId="0" xfId="0" applyFont="1" applyFill="1" applyAlignment="1">
      <alignment horizontal="center"/>
    </xf>
    <xf numFmtId="0" fontId="4" fillId="0" borderId="0" xfId="0" applyFont="1" applyAlignment="1">
      <alignment/>
    </xf>
    <xf numFmtId="0" fontId="6" fillId="33" borderId="0" xfId="0" applyFont="1" applyFill="1" applyAlignment="1">
      <alignment horizontal="left" wrapText="1"/>
    </xf>
    <xf numFmtId="0" fontId="0" fillId="0" borderId="0" xfId="0" applyAlignment="1">
      <alignment/>
    </xf>
    <xf numFmtId="49" fontId="8" fillId="0" borderId="19" xfId="0" applyNumberFormat="1" applyFont="1" applyBorder="1" applyAlignment="1">
      <alignment/>
    </xf>
    <xf numFmtId="49" fontId="8" fillId="0" borderId="20" xfId="0" applyNumberFormat="1" applyFont="1" applyBorder="1" applyAlignment="1">
      <alignment/>
    </xf>
    <xf numFmtId="49" fontId="8" fillId="0" borderId="21" xfId="0" applyNumberFormat="1" applyFont="1" applyBorder="1" applyAlignment="1">
      <alignment/>
    </xf>
    <xf numFmtId="0" fontId="7" fillId="0" borderId="35" xfId="0" applyFont="1" applyBorder="1" applyAlignment="1">
      <alignment horizontal="center" vertical="center" wrapText="1"/>
    </xf>
    <xf numFmtId="0" fontId="7" fillId="35" borderId="36" xfId="0" applyFont="1" applyFill="1" applyBorder="1" applyAlignment="1">
      <alignment vertical="top" wrapText="1"/>
    </xf>
    <xf numFmtId="0" fontId="7" fillId="35" borderId="15" xfId="0" applyFont="1" applyFill="1" applyBorder="1" applyAlignment="1">
      <alignment vertical="top" wrapText="1"/>
    </xf>
    <xf numFmtId="0" fontId="8" fillId="0" borderId="0" xfId="0" applyFont="1" applyAlignment="1">
      <alignment wrapText="1"/>
    </xf>
    <xf numFmtId="0" fontId="0" fillId="0" borderId="0" xfId="0" applyAlignment="1">
      <alignment wrapText="1"/>
    </xf>
    <xf numFmtId="0" fontId="7" fillId="0" borderId="37" xfId="0" applyFont="1" applyBorder="1" applyAlignment="1">
      <alignment horizontal="center" vertical="center" wrapText="1"/>
    </xf>
    <xf numFmtId="0" fontId="23" fillId="0" borderId="0" xfId="0" applyFont="1" applyBorder="1" applyAlignment="1">
      <alignment/>
    </xf>
    <xf numFmtId="0" fontId="23" fillId="0" borderId="34" xfId="0" applyFont="1" applyBorder="1" applyAlignment="1">
      <alignment/>
    </xf>
    <xf numFmtId="0" fontId="27" fillId="44" borderId="19" xfId="0" applyFont="1" applyFill="1" applyBorder="1" applyAlignment="1">
      <alignment horizontal="left" wrapText="1"/>
    </xf>
    <xf numFmtId="0" fontId="27" fillId="44" borderId="20" xfId="0" applyFont="1" applyFill="1" applyBorder="1" applyAlignment="1">
      <alignment horizontal="left" wrapText="1"/>
    </xf>
    <xf numFmtId="0" fontId="27" fillId="44" borderId="21"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13</xdr:row>
      <xdr:rowOff>114300</xdr:rowOff>
    </xdr:from>
    <xdr:to>
      <xdr:col>3</xdr:col>
      <xdr:colOff>219075</xdr:colOff>
      <xdr:row>17</xdr:row>
      <xdr:rowOff>66675</xdr:rowOff>
    </xdr:to>
    <xdr:sp>
      <xdr:nvSpPr>
        <xdr:cNvPr id="1" name="Straight Arrow Connector 12"/>
        <xdr:cNvSpPr>
          <a:spLocks/>
        </xdr:cNvSpPr>
      </xdr:nvSpPr>
      <xdr:spPr>
        <a:xfrm rot="5400000" flipH="1" flipV="1">
          <a:off x="4333875" y="2733675"/>
          <a:ext cx="447675" cy="771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19050</xdr:colOff>
      <xdr:row>13</xdr:row>
      <xdr:rowOff>123825</xdr:rowOff>
    </xdr:from>
    <xdr:to>
      <xdr:col>5</xdr:col>
      <xdr:colOff>266700</xdr:colOff>
      <xdr:row>17</xdr:row>
      <xdr:rowOff>47625</xdr:rowOff>
    </xdr:to>
    <xdr:sp>
      <xdr:nvSpPr>
        <xdr:cNvPr id="2" name="Straight Arrow Connector 14"/>
        <xdr:cNvSpPr>
          <a:spLocks/>
        </xdr:cNvSpPr>
      </xdr:nvSpPr>
      <xdr:spPr>
        <a:xfrm rot="5400000" flipH="1" flipV="1">
          <a:off x="5372100" y="2743200"/>
          <a:ext cx="466725" cy="7429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800100</xdr:colOff>
      <xdr:row>13</xdr:row>
      <xdr:rowOff>85725</xdr:rowOff>
    </xdr:from>
    <xdr:to>
      <xdr:col>7</xdr:col>
      <xdr:colOff>228600</xdr:colOff>
      <xdr:row>17</xdr:row>
      <xdr:rowOff>47625</xdr:rowOff>
    </xdr:to>
    <xdr:sp>
      <xdr:nvSpPr>
        <xdr:cNvPr id="3" name="Straight Arrow Connector 16"/>
        <xdr:cNvSpPr>
          <a:spLocks/>
        </xdr:cNvSpPr>
      </xdr:nvSpPr>
      <xdr:spPr>
        <a:xfrm rot="5400000" flipH="1" flipV="1">
          <a:off x="6372225" y="2705100"/>
          <a:ext cx="428625" cy="7810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14</xdr:col>
      <xdr:colOff>371475</xdr:colOff>
      <xdr:row>121</xdr:row>
      <xdr:rowOff>142875</xdr:rowOff>
    </xdr:to>
    <xdr:pic>
      <xdr:nvPicPr>
        <xdr:cNvPr id="1" name="Picture 1"/>
        <xdr:cNvPicPr preferRelativeResize="1">
          <a:picLocks noChangeAspect="1"/>
        </xdr:cNvPicPr>
      </xdr:nvPicPr>
      <xdr:blipFill>
        <a:blip r:embed="rId1"/>
        <a:stretch>
          <a:fillRect/>
        </a:stretch>
      </xdr:blipFill>
      <xdr:spPr>
        <a:xfrm>
          <a:off x="0" y="1152525"/>
          <a:ext cx="9553575" cy="1925002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mcdc2.missouri.edu/websas/dp3_2kmenus/us" TargetMode="External" /><Relationship Id="rId2" Type="http://schemas.openxmlformats.org/officeDocument/2006/relationships/hyperlink" Target="http://mcdc2.missouri.edu/websas/dp3_2kmenus/us/" TargetMode="External" /><Relationship Id="rId3" Type="http://schemas.openxmlformats.org/officeDocument/2006/relationships/hyperlink" Target="http://mcdc2.missouri.edu/websas/dp3_2kmenus/us/" TargetMode="External" /><Relationship Id="rId4" Type="http://schemas.openxmlformats.org/officeDocument/2006/relationships/comments" Target="../comments3.xml" /><Relationship Id="rId5" Type="http://schemas.openxmlformats.org/officeDocument/2006/relationships/vmlDrawing" Target="../drawings/vmlDrawing1.v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ncua.gov/CLF/index.htm" TargetMode="External" /><Relationship Id="rId2" Type="http://schemas.openxmlformats.org/officeDocument/2006/relationships/drawing" Target="../drawings/drawing2.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G16"/>
  <sheetViews>
    <sheetView zoomScalePageLayoutView="0" workbookViewId="0" topLeftCell="A1">
      <selection activeCell="I3" sqref="I3"/>
    </sheetView>
  </sheetViews>
  <sheetFormatPr defaultColWidth="9.140625" defaultRowHeight="12.75"/>
  <cols>
    <col min="7" max="7" width="24.140625" style="0" customWidth="1"/>
  </cols>
  <sheetData>
    <row r="2" spans="1:7" ht="18">
      <c r="A2" s="222" t="s">
        <v>216</v>
      </c>
      <c r="B2" s="222"/>
      <c r="C2" s="222"/>
      <c r="D2" s="222"/>
      <c r="E2" s="222"/>
      <c r="F2" s="222"/>
      <c r="G2" s="222"/>
    </row>
    <row r="4" spans="1:7" ht="101.25" customHeight="1">
      <c r="A4" s="223" t="s">
        <v>200</v>
      </c>
      <c r="B4" s="223"/>
      <c r="C4" s="223"/>
      <c r="D4" s="223"/>
      <c r="E4" s="223"/>
      <c r="F4" s="223"/>
      <c r="G4" s="223"/>
    </row>
    <row r="5" spans="1:7" ht="15">
      <c r="A5" s="175"/>
      <c r="B5" s="175"/>
      <c r="C5" s="175"/>
      <c r="D5" s="175"/>
      <c r="E5" s="175"/>
      <c r="F5" s="175"/>
      <c r="G5" s="175"/>
    </row>
    <row r="6" spans="1:7" ht="30.75" customHeight="1">
      <c r="A6" s="221" t="s">
        <v>197</v>
      </c>
      <c r="B6" s="221"/>
      <c r="C6" s="221"/>
      <c r="D6" s="221"/>
      <c r="E6" s="221"/>
      <c r="F6" s="221"/>
      <c r="G6" s="221"/>
    </row>
    <row r="7" spans="1:7" ht="14.25" customHeight="1">
      <c r="A7" s="209"/>
      <c r="B7" s="209"/>
      <c r="C7" s="209"/>
      <c r="D7" s="209"/>
      <c r="E7" s="209"/>
      <c r="F7" s="209"/>
      <c r="G7" s="209"/>
    </row>
    <row r="8" spans="1:7" ht="19.5" customHeight="1">
      <c r="A8" s="221" t="s">
        <v>199</v>
      </c>
      <c r="B8" s="221"/>
      <c r="C8" s="221"/>
      <c r="D8" s="221"/>
      <c r="E8" s="221"/>
      <c r="F8" s="221"/>
      <c r="G8" s="221"/>
    </row>
    <row r="9" spans="1:7" ht="15">
      <c r="A9" s="175"/>
      <c r="B9" s="175"/>
      <c r="C9" s="175"/>
      <c r="D9" s="175"/>
      <c r="E9" s="175"/>
      <c r="F9" s="175"/>
      <c r="G9" s="175"/>
    </row>
    <row r="10" spans="1:7" ht="51.75" customHeight="1">
      <c r="A10" s="221" t="s">
        <v>198</v>
      </c>
      <c r="B10" s="221"/>
      <c r="C10" s="221"/>
      <c r="D10" s="221"/>
      <c r="E10" s="221"/>
      <c r="F10" s="221"/>
      <c r="G10" s="221"/>
    </row>
    <row r="11" spans="1:7" ht="15">
      <c r="A11" s="175"/>
      <c r="B11" s="175"/>
      <c r="C11" s="175"/>
      <c r="D11" s="175"/>
      <c r="E11" s="175"/>
      <c r="F11" s="175"/>
      <c r="G11" s="175"/>
    </row>
    <row r="12" spans="1:7" ht="33" customHeight="1">
      <c r="A12" s="221" t="s">
        <v>201</v>
      </c>
      <c r="B12" s="221"/>
      <c r="C12" s="221"/>
      <c r="D12" s="221"/>
      <c r="E12" s="221"/>
      <c r="F12" s="221"/>
      <c r="G12" s="221"/>
    </row>
    <row r="13" spans="1:7" ht="15">
      <c r="A13" s="175"/>
      <c r="B13" s="175"/>
      <c r="C13" s="175"/>
      <c r="D13" s="175"/>
      <c r="E13" s="175"/>
      <c r="F13" s="175"/>
      <c r="G13" s="175"/>
    </row>
    <row r="14" spans="1:7" ht="78.75" customHeight="1">
      <c r="A14" s="221" t="s">
        <v>215</v>
      </c>
      <c r="B14" s="221"/>
      <c r="C14" s="221"/>
      <c r="D14" s="221"/>
      <c r="E14" s="221"/>
      <c r="F14" s="221"/>
      <c r="G14" s="221"/>
    </row>
    <row r="15" spans="1:7" ht="15">
      <c r="A15" s="175"/>
      <c r="B15" s="175"/>
      <c r="C15" s="175"/>
      <c r="D15" s="175"/>
      <c r="E15" s="175"/>
      <c r="F15" s="175"/>
      <c r="G15" s="175"/>
    </row>
    <row r="16" spans="1:7" ht="48" customHeight="1">
      <c r="A16" s="221" t="s">
        <v>212</v>
      </c>
      <c r="B16" s="221"/>
      <c r="C16" s="221"/>
      <c r="D16" s="221"/>
      <c r="E16" s="221"/>
      <c r="F16" s="221"/>
      <c r="G16" s="221"/>
    </row>
  </sheetData>
  <sheetProtection/>
  <mergeCells count="8">
    <mergeCell ref="A16:G16"/>
    <mergeCell ref="A14:G14"/>
    <mergeCell ref="A2:G2"/>
    <mergeCell ref="A4:G4"/>
    <mergeCell ref="A6:G6"/>
    <mergeCell ref="A10:G10"/>
    <mergeCell ref="A12:G12"/>
    <mergeCell ref="A8:G8"/>
  </mergeCells>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2:S50"/>
  <sheetViews>
    <sheetView tabSelected="1" zoomScalePageLayoutView="0" workbookViewId="0" topLeftCell="A5">
      <selection activeCell="A2" sqref="A2"/>
    </sheetView>
  </sheetViews>
  <sheetFormatPr defaultColWidth="9.140625" defaultRowHeight="12.75"/>
  <cols>
    <col min="1" max="1" width="10.00390625" style="0" customWidth="1"/>
    <col min="2" max="2" width="16.28125" style="0" customWidth="1"/>
    <col min="3" max="3" width="12.00390625" style="0" customWidth="1"/>
    <col min="4" max="4" width="3.57421875" style="0" customWidth="1"/>
    <col min="5" max="5" width="13.00390625" style="0" customWidth="1"/>
    <col min="6" max="6" width="12.28125" style="0" customWidth="1"/>
    <col min="7" max="7" width="13.140625" style="0" customWidth="1"/>
    <col min="8" max="8" width="5.8515625" style="0" customWidth="1"/>
    <col min="9" max="9" width="13.7109375" style="0" customWidth="1"/>
    <col min="10" max="10" width="11.140625" style="0" customWidth="1"/>
    <col min="11" max="11" width="5.57421875" style="0" customWidth="1"/>
    <col min="12" max="12" width="9.7109375" style="0" customWidth="1"/>
    <col min="13" max="14" width="12.57421875" style="0" customWidth="1"/>
    <col min="15" max="15" width="11.00390625" style="0" customWidth="1"/>
  </cols>
  <sheetData>
    <row r="2" spans="5:10" ht="12.75">
      <c r="E2" s="238" t="s">
        <v>0</v>
      </c>
      <c r="F2" s="238"/>
      <c r="G2" s="238"/>
      <c r="H2" s="238"/>
      <c r="I2" s="238"/>
      <c r="J2" s="238"/>
    </row>
    <row r="3" spans="5:10" ht="12.75">
      <c r="E3" s="238"/>
      <c r="F3" s="238"/>
      <c r="G3" s="238"/>
      <c r="H3" s="238"/>
      <c r="I3" s="238"/>
      <c r="J3" s="238"/>
    </row>
    <row r="5" spans="1:15" s="1" customFormat="1" ht="35.25" customHeight="1">
      <c r="A5" s="239" t="s">
        <v>1</v>
      </c>
      <c r="B5" s="239"/>
      <c r="C5" s="239"/>
      <c r="D5" s="239"/>
      <c r="E5" s="239"/>
      <c r="F5" s="239"/>
      <c r="G5" s="239"/>
      <c r="H5" s="239"/>
      <c r="I5" s="239"/>
      <c r="J5" s="239"/>
      <c r="K5" s="239"/>
      <c r="L5" s="239"/>
      <c r="M5" s="239"/>
      <c r="N5" s="240"/>
      <c r="O5" s="240"/>
    </row>
    <row r="6" spans="1:13" s="1" customFormat="1" ht="9.75" customHeight="1">
      <c r="A6" s="2"/>
      <c r="B6" s="2"/>
      <c r="C6" s="2"/>
      <c r="D6" s="2"/>
      <c r="E6" s="2"/>
      <c r="F6" s="2"/>
      <c r="G6" s="2"/>
      <c r="H6" s="2"/>
      <c r="I6" s="2"/>
      <c r="J6" s="2"/>
      <c r="K6" s="2"/>
      <c r="L6" s="2"/>
      <c r="M6" s="2"/>
    </row>
    <row r="7" spans="1:14" s="1" customFormat="1" ht="73.5" customHeight="1">
      <c r="A7" s="241" t="s">
        <v>2</v>
      </c>
      <c r="B7" s="241"/>
      <c r="C7" s="241"/>
      <c r="D7" s="241"/>
      <c r="E7" s="241"/>
      <c r="F7" s="241"/>
      <c r="G7" s="241"/>
      <c r="H7" s="241"/>
      <c r="I7" s="241"/>
      <c r="J7" s="241"/>
      <c r="K7" s="241"/>
      <c r="L7" s="241"/>
      <c r="M7" s="241"/>
      <c r="N7" s="242"/>
    </row>
    <row r="8" spans="1:13" s="1" customFormat="1" ht="10.5" customHeight="1">
      <c r="A8" s="3"/>
      <c r="B8" s="3"/>
      <c r="C8" s="3"/>
      <c r="D8" s="3"/>
      <c r="E8" s="3"/>
      <c r="F8" s="3"/>
      <c r="G8" s="3"/>
      <c r="H8" s="3"/>
      <c r="I8" s="3"/>
      <c r="J8" s="3"/>
      <c r="K8" s="3"/>
      <c r="L8" s="3"/>
      <c r="M8" s="3"/>
    </row>
    <row r="9" s="4" customFormat="1" ht="15.75" customHeight="1"/>
    <row r="10" spans="1:13" s="4" customFormat="1" ht="24.75" customHeight="1">
      <c r="A10" s="4" t="s">
        <v>3</v>
      </c>
      <c r="D10" s="243"/>
      <c r="E10" s="244"/>
      <c r="F10" s="244"/>
      <c r="G10" s="244"/>
      <c r="H10" s="244"/>
      <c r="I10" s="244"/>
      <c r="J10" s="244"/>
      <c r="K10" s="244"/>
      <c r="L10" s="244"/>
      <c r="M10" s="245"/>
    </row>
    <row r="11" spans="1:13" s="4" customFormat="1" ht="24.75" customHeight="1">
      <c r="A11" s="4" t="s">
        <v>4</v>
      </c>
      <c r="D11" s="5"/>
      <c r="F11" s="6"/>
      <c r="G11" s="7"/>
      <c r="H11" s="7"/>
      <c r="I11" s="7"/>
      <c r="J11" s="7"/>
      <c r="K11" s="7"/>
      <c r="L11" s="7"/>
      <c r="M11" s="7"/>
    </row>
    <row r="12" spans="1:13" s="4" customFormat="1" ht="24.75" customHeight="1">
      <c r="A12" s="4" t="s">
        <v>5</v>
      </c>
      <c r="D12" s="243"/>
      <c r="E12" s="244"/>
      <c r="F12" s="244"/>
      <c r="G12" s="244"/>
      <c r="H12" s="244"/>
      <c r="I12" s="244"/>
      <c r="J12" s="244"/>
      <c r="K12" s="244"/>
      <c r="L12" s="244"/>
      <c r="M12" s="245"/>
    </row>
    <row r="13" spans="1:19" s="4" customFormat="1" ht="24.75" customHeight="1" thickBot="1">
      <c r="A13" s="4" t="s">
        <v>6</v>
      </c>
      <c r="F13" s="8"/>
      <c r="O13" s="1"/>
      <c r="P13" s="1"/>
      <c r="Q13" s="1"/>
      <c r="R13" s="1"/>
      <c r="S13" s="1"/>
    </row>
    <row r="14" spans="1:13" s="1" customFormat="1" ht="18.75" customHeight="1">
      <c r="A14" s="9" t="s">
        <v>7</v>
      </c>
      <c r="B14" s="3"/>
      <c r="C14" s="3"/>
      <c r="D14" s="3"/>
      <c r="E14" s="3"/>
      <c r="F14" s="3"/>
      <c r="G14" s="3"/>
      <c r="H14" s="3"/>
      <c r="I14" s="3"/>
      <c r="J14" s="3"/>
      <c r="K14" s="3"/>
      <c r="L14" s="3"/>
      <c r="M14" s="3"/>
    </row>
    <row r="15" spans="1:19" s="1" customFormat="1" ht="18.75">
      <c r="A15" s="10"/>
      <c r="B15" s="3"/>
      <c r="C15" s="3"/>
      <c r="D15" s="3"/>
      <c r="E15" s="3"/>
      <c r="F15" s="3"/>
      <c r="G15" s="3"/>
      <c r="H15" s="3"/>
      <c r="I15" s="3"/>
      <c r="J15" s="3"/>
      <c r="K15" s="3"/>
      <c r="L15" s="3"/>
      <c r="M15" s="3"/>
      <c r="O15" s="11"/>
      <c r="P15"/>
      <c r="Q15"/>
      <c r="R15"/>
      <c r="S15"/>
    </row>
    <row r="16" spans="2:14" ht="18.75">
      <c r="B16" s="234" t="s">
        <v>8</v>
      </c>
      <c r="C16" s="235"/>
      <c r="D16" s="235"/>
      <c r="E16" s="235"/>
      <c r="F16" s="235"/>
      <c r="G16" s="235"/>
      <c r="L16" s="12" t="s">
        <v>9</v>
      </c>
      <c r="M16" s="11"/>
      <c r="N16" s="11"/>
    </row>
    <row r="18" spans="2:14" ht="24.75" customHeight="1" thickBot="1">
      <c r="B18" s="1"/>
      <c r="C18" s="1"/>
      <c r="D18" s="1"/>
      <c r="E18" s="251" t="s">
        <v>10</v>
      </c>
      <c r="F18" s="251"/>
      <c r="G18" s="1"/>
      <c r="I18" s="1"/>
      <c r="J18" s="1"/>
      <c r="K18" s="1"/>
      <c r="L18" s="251" t="s">
        <v>10</v>
      </c>
      <c r="M18" s="251"/>
      <c r="N18" s="1"/>
    </row>
    <row r="19" spans="2:14" ht="16.5" thickBot="1">
      <c r="B19" s="1"/>
      <c r="C19" s="13"/>
      <c r="D19" s="14"/>
      <c r="E19" s="15" t="s">
        <v>11</v>
      </c>
      <c r="F19" s="15" t="s">
        <v>12</v>
      </c>
      <c r="G19" s="15" t="s">
        <v>13</v>
      </c>
      <c r="I19" s="1"/>
      <c r="J19" s="13"/>
      <c r="K19" s="14"/>
      <c r="L19" s="15" t="s">
        <v>11</v>
      </c>
      <c r="M19" s="15" t="s">
        <v>12</v>
      </c>
      <c r="N19" s="15" t="s">
        <v>13</v>
      </c>
    </row>
    <row r="20" spans="2:14" ht="16.5" thickBot="1">
      <c r="B20" s="246" t="s">
        <v>14</v>
      </c>
      <c r="C20" s="247" t="s">
        <v>15</v>
      </c>
      <c r="D20" s="16" t="s">
        <v>16</v>
      </c>
      <c r="E20" s="17"/>
      <c r="F20" s="17"/>
      <c r="G20" s="17"/>
      <c r="I20" s="246" t="s">
        <v>14</v>
      </c>
      <c r="J20" s="247" t="s">
        <v>15</v>
      </c>
      <c r="K20" s="16" t="s">
        <v>16</v>
      </c>
      <c r="L20" s="17"/>
      <c r="M20" s="17"/>
      <c r="N20" s="17"/>
    </row>
    <row r="21" spans="2:14" ht="16.5" thickBot="1">
      <c r="B21" s="246"/>
      <c r="C21" s="248"/>
      <c r="D21" s="16" t="s">
        <v>17</v>
      </c>
      <c r="E21" s="17"/>
      <c r="F21" s="17"/>
      <c r="G21" s="17"/>
      <c r="I21" s="246"/>
      <c r="J21" s="248"/>
      <c r="K21" s="16" t="s">
        <v>17</v>
      </c>
      <c r="L21" s="17"/>
      <c r="M21" s="17"/>
      <c r="N21" s="17"/>
    </row>
    <row r="22" spans="2:14" ht="10.5" customHeight="1" thickBot="1">
      <c r="B22" s="246"/>
      <c r="C22" s="18"/>
      <c r="D22" s="19"/>
      <c r="E22" s="20"/>
      <c r="F22" s="20"/>
      <c r="G22" s="20"/>
      <c r="I22" s="246"/>
      <c r="J22" s="18"/>
      <c r="K22" s="19"/>
      <c r="L22" s="20"/>
      <c r="M22" s="20"/>
      <c r="N22" s="20"/>
    </row>
    <row r="23" spans="2:14" ht="22.5" customHeight="1" thickBot="1">
      <c r="B23" s="246"/>
      <c r="C23" s="21" t="s">
        <v>18</v>
      </c>
      <c r="D23" s="16" t="s">
        <v>16</v>
      </c>
      <c r="E23" s="17"/>
      <c r="F23" s="17"/>
      <c r="G23" s="17"/>
      <c r="I23" s="246"/>
      <c r="J23" s="21" t="s">
        <v>18</v>
      </c>
      <c r="K23" s="16" t="s">
        <v>16</v>
      </c>
      <c r="L23" s="17"/>
      <c r="M23" s="17"/>
      <c r="N23" s="17"/>
    </row>
    <row r="24" spans="2:14" ht="22.5" customHeight="1" thickBot="1">
      <c r="B24" s="246"/>
      <c r="C24" s="18" t="s">
        <v>19</v>
      </c>
      <c r="D24" s="16" t="s">
        <v>17</v>
      </c>
      <c r="E24" s="17"/>
      <c r="F24" s="17"/>
      <c r="G24" s="17"/>
      <c r="I24" s="246"/>
      <c r="J24" s="18" t="s">
        <v>19</v>
      </c>
      <c r="K24" s="16" t="s">
        <v>17</v>
      </c>
      <c r="L24" s="17"/>
      <c r="M24" s="17"/>
      <c r="N24" s="17"/>
    </row>
    <row r="25" spans="2:14" ht="7.5" customHeight="1" thickBot="1">
      <c r="B25" s="1"/>
      <c r="C25" s="18"/>
      <c r="D25" s="20"/>
      <c r="E25" s="20"/>
      <c r="F25" s="20"/>
      <c r="G25" s="20"/>
      <c r="I25" s="1"/>
      <c r="J25" s="18"/>
      <c r="K25" s="20"/>
      <c r="L25" s="20"/>
      <c r="M25" s="20"/>
      <c r="N25" s="20"/>
    </row>
    <row r="26" spans="2:14" ht="26.25" customHeight="1" thickBot="1">
      <c r="B26" s="1"/>
      <c r="C26" s="18" t="s">
        <v>13</v>
      </c>
      <c r="D26" s="17"/>
      <c r="E26" s="17"/>
      <c r="F26" s="17"/>
      <c r="G26" s="17"/>
      <c r="I26" s="1"/>
      <c r="J26" s="18" t="s">
        <v>13</v>
      </c>
      <c r="K26" s="17"/>
      <c r="L26" s="17"/>
      <c r="M26" s="17"/>
      <c r="N26" s="17"/>
    </row>
    <row r="27" spans="15:19" ht="18.75">
      <c r="O27" s="22"/>
      <c r="P27" s="23"/>
      <c r="Q27" s="23"/>
      <c r="R27" s="23"/>
      <c r="S27" s="23"/>
    </row>
    <row r="28" spans="1:19" s="23" customFormat="1" ht="78" customHeight="1">
      <c r="A28" s="249" t="s">
        <v>20</v>
      </c>
      <c r="B28" s="250"/>
      <c r="C28" s="250"/>
      <c r="D28" s="250"/>
      <c r="E28" s="250"/>
      <c r="F28" s="250"/>
      <c r="G28" s="250"/>
      <c r="H28" s="250"/>
      <c r="I28" s="250"/>
      <c r="J28" s="250"/>
      <c r="K28" s="250"/>
      <c r="L28" s="250"/>
      <c r="M28" s="250"/>
      <c r="N28" s="250"/>
      <c r="O28" s="4"/>
      <c r="P28" s="4"/>
      <c r="Q28" s="4"/>
      <c r="R28" s="4"/>
      <c r="S28" s="4"/>
    </row>
    <row r="29" spans="2:19" s="4" customFormat="1" ht="18" customHeight="1">
      <c r="B29" s="12"/>
      <c r="D29" s="24"/>
      <c r="F29" s="12"/>
      <c r="H29" s="12"/>
      <c r="O29" s="22"/>
      <c r="P29" s="23"/>
      <c r="Q29" s="23"/>
      <c r="R29" s="23"/>
      <c r="S29" s="23"/>
    </row>
    <row r="30" spans="1:19" s="23" customFormat="1" ht="75" customHeight="1">
      <c r="A30" s="249" t="s">
        <v>21</v>
      </c>
      <c r="B30" s="250"/>
      <c r="C30" s="250"/>
      <c r="D30" s="250"/>
      <c r="E30" s="250"/>
      <c r="F30" s="250"/>
      <c r="G30" s="250"/>
      <c r="H30" s="250"/>
      <c r="I30" s="250"/>
      <c r="J30" s="250"/>
      <c r="K30" s="250"/>
      <c r="L30" s="250"/>
      <c r="M30" s="250"/>
      <c r="N30" s="250"/>
      <c r="O30"/>
      <c r="P30"/>
      <c r="Q30"/>
      <c r="R30"/>
      <c r="S30"/>
    </row>
    <row r="31" spans="2:19" s="23" customFormat="1" ht="24.75" customHeight="1">
      <c r="B31" s="22"/>
      <c r="C31" s="22"/>
      <c r="D31" s="22"/>
      <c r="E31" s="22"/>
      <c r="F31" s="22"/>
      <c r="G31" s="22"/>
      <c r="H31" s="22"/>
      <c r="I31" s="22"/>
      <c r="J31" s="22"/>
      <c r="K31" s="22"/>
      <c r="L31" s="22"/>
      <c r="M31" s="22"/>
      <c r="N31" s="22"/>
      <c r="O31"/>
      <c r="P31"/>
      <c r="Q31"/>
      <c r="R31"/>
      <c r="S31"/>
    </row>
    <row r="32" spans="1:19" s="23" customFormat="1" ht="35.25" customHeight="1">
      <c r="A32" s="236" t="s">
        <v>22</v>
      </c>
      <c r="B32" s="237"/>
      <c r="C32" s="237"/>
      <c r="D32" s="237"/>
      <c r="E32" s="237"/>
      <c r="F32" s="237"/>
      <c r="G32" s="237"/>
      <c r="H32" s="25"/>
      <c r="I32" s="25"/>
      <c r="J32" s="22"/>
      <c r="K32" s="22"/>
      <c r="L32" s="22"/>
      <c r="M32" s="22"/>
      <c r="N32" s="22"/>
      <c r="O32"/>
      <c r="P32"/>
      <c r="Q32"/>
      <c r="R32"/>
      <c r="S32"/>
    </row>
    <row r="33" spans="2:19" s="23" customFormat="1" ht="10.5" customHeight="1">
      <c r="B33" s="22"/>
      <c r="C33" s="22"/>
      <c r="D33" s="22"/>
      <c r="E33" s="22"/>
      <c r="F33" s="22"/>
      <c r="G33" s="22"/>
      <c r="H33" s="22"/>
      <c r="I33" s="22"/>
      <c r="J33" s="22"/>
      <c r="K33" s="22"/>
      <c r="L33" s="22"/>
      <c r="M33" s="22"/>
      <c r="N33" s="22"/>
      <c r="O33"/>
      <c r="P33"/>
      <c r="Q33"/>
      <c r="R33"/>
      <c r="S33"/>
    </row>
    <row r="34" spans="1:19" s="23" customFormat="1" ht="23.25" customHeight="1">
      <c r="A34" s="249" t="s">
        <v>23</v>
      </c>
      <c r="B34" s="250"/>
      <c r="C34" s="250"/>
      <c r="D34" s="250"/>
      <c r="E34" s="250"/>
      <c r="F34" s="22"/>
      <c r="G34" s="27"/>
      <c r="H34" s="22"/>
      <c r="I34" s="22"/>
      <c r="J34" s="22"/>
      <c r="K34" s="22"/>
      <c r="L34" s="22"/>
      <c r="M34" s="22"/>
      <c r="N34" s="22"/>
      <c r="O34"/>
      <c r="P34"/>
      <c r="Q34"/>
      <c r="R34"/>
      <c r="S34"/>
    </row>
    <row r="35" spans="1:19" s="23" customFormat="1" ht="23.25" customHeight="1">
      <c r="A35" s="249" t="s">
        <v>24</v>
      </c>
      <c r="B35" s="250"/>
      <c r="C35" s="250"/>
      <c r="D35" s="250"/>
      <c r="E35" s="250"/>
      <c r="F35" s="22"/>
      <c r="G35" s="27"/>
      <c r="H35" s="22"/>
      <c r="I35" s="22"/>
      <c r="J35" s="22"/>
      <c r="K35" s="22"/>
      <c r="L35" s="22"/>
      <c r="M35" s="22"/>
      <c r="N35" s="22"/>
      <c r="O35"/>
      <c r="P35"/>
      <c r="Q35"/>
      <c r="R35"/>
      <c r="S35"/>
    </row>
    <row r="36" spans="1:19" s="23" customFormat="1" ht="21.75" customHeight="1">
      <c r="A36" s="249" t="s">
        <v>25</v>
      </c>
      <c r="B36" s="250"/>
      <c r="C36" s="250"/>
      <c r="D36" s="250"/>
      <c r="E36" s="250"/>
      <c r="F36" s="22"/>
      <c r="G36" s="27"/>
      <c r="H36" s="22"/>
      <c r="I36" s="22"/>
      <c r="J36" s="22"/>
      <c r="K36" s="22"/>
      <c r="L36" s="22"/>
      <c r="M36" s="22"/>
      <c r="N36" s="22"/>
      <c r="O36"/>
      <c r="P36"/>
      <c r="Q36"/>
      <c r="R36"/>
      <c r="S36"/>
    </row>
    <row r="37" spans="2:19" s="23" customFormat="1" ht="21.75" customHeight="1">
      <c r="B37" s="22"/>
      <c r="C37" s="22"/>
      <c r="D37" s="22"/>
      <c r="E37" s="22"/>
      <c r="F37" s="22"/>
      <c r="G37" s="22"/>
      <c r="H37" s="22"/>
      <c r="I37" s="22"/>
      <c r="J37" s="22"/>
      <c r="K37" s="22"/>
      <c r="L37" s="22"/>
      <c r="M37" s="22"/>
      <c r="N37" s="22"/>
      <c r="O37"/>
      <c r="P37"/>
      <c r="Q37"/>
      <c r="R37"/>
      <c r="S37"/>
    </row>
    <row r="38" spans="1:19" s="23" customFormat="1" ht="21.75" customHeight="1">
      <c r="A38" s="249" t="s">
        <v>26</v>
      </c>
      <c r="B38" s="250"/>
      <c r="C38" s="250"/>
      <c r="D38" s="250"/>
      <c r="E38" s="250"/>
      <c r="F38" s="22"/>
      <c r="G38" s="27"/>
      <c r="H38" s="22"/>
      <c r="I38" s="22"/>
      <c r="J38" s="22"/>
      <c r="K38" s="22"/>
      <c r="L38" s="22"/>
      <c r="M38" s="22"/>
      <c r="N38" s="22"/>
      <c r="O38"/>
      <c r="P38"/>
      <c r="Q38"/>
      <c r="R38"/>
      <c r="S38"/>
    </row>
    <row r="39" spans="1:19" s="23" customFormat="1" ht="19.5" customHeight="1">
      <c r="A39" s="249" t="s">
        <v>27</v>
      </c>
      <c r="B39" s="250"/>
      <c r="C39" s="250"/>
      <c r="D39" s="250"/>
      <c r="E39" s="250"/>
      <c r="F39" s="22"/>
      <c r="G39" s="27"/>
      <c r="H39" s="22"/>
      <c r="I39" s="22"/>
      <c r="J39" s="22"/>
      <c r="K39" s="22"/>
      <c r="L39" s="22"/>
      <c r="M39" s="22"/>
      <c r="N39" s="22"/>
      <c r="O39"/>
      <c r="P39"/>
      <c r="Q39"/>
      <c r="R39"/>
      <c r="S39"/>
    </row>
    <row r="40" spans="1:19" s="23" customFormat="1" ht="21" customHeight="1">
      <c r="A40" s="249" t="s">
        <v>28</v>
      </c>
      <c r="B40" s="250"/>
      <c r="C40" s="250"/>
      <c r="D40" s="250"/>
      <c r="E40" s="250"/>
      <c r="F40" s="22"/>
      <c r="G40" s="27"/>
      <c r="H40" s="22"/>
      <c r="I40" s="22"/>
      <c r="J40" s="22"/>
      <c r="K40" s="22"/>
      <c r="L40" s="22"/>
      <c r="M40" s="22"/>
      <c r="N40" s="22"/>
      <c r="O40"/>
      <c r="P40"/>
      <c r="Q40"/>
      <c r="R40"/>
      <c r="S40"/>
    </row>
    <row r="41" spans="15:19" ht="42.75" customHeight="1">
      <c r="O41" s="1"/>
      <c r="P41" s="1"/>
      <c r="Q41" s="1"/>
      <c r="R41" s="1"/>
      <c r="S41" s="1"/>
    </row>
    <row r="42" spans="1:5" s="1" customFormat="1" ht="15.75">
      <c r="A42" s="28" t="s">
        <v>29</v>
      </c>
      <c r="B42" s="28"/>
      <c r="E42" s="28"/>
    </row>
    <row r="43" spans="2:7" s="1" customFormat="1" ht="15.75">
      <c r="B43" s="28" t="s">
        <v>30</v>
      </c>
      <c r="C43" s="29">
        <v>39933</v>
      </c>
      <c r="E43" s="28" t="s">
        <v>31</v>
      </c>
      <c r="G43" s="29">
        <v>40298</v>
      </c>
    </row>
    <row r="44" spans="2:7" s="1" customFormat="1" ht="15.75">
      <c r="B44" s="28" t="s">
        <v>32</v>
      </c>
      <c r="C44" s="29">
        <v>40025</v>
      </c>
      <c r="E44" s="28" t="s">
        <v>33</v>
      </c>
      <c r="G44" s="29">
        <v>40389</v>
      </c>
    </row>
    <row r="45" spans="2:7" s="1" customFormat="1" ht="15.75">
      <c r="B45" s="28" t="s">
        <v>34</v>
      </c>
      <c r="C45" s="29">
        <v>40116</v>
      </c>
      <c r="E45" s="28" t="s">
        <v>35</v>
      </c>
      <c r="G45" s="29">
        <v>40480</v>
      </c>
    </row>
    <row r="46" spans="2:7" s="1" customFormat="1" ht="15.75">
      <c r="B46" s="28" t="s">
        <v>36</v>
      </c>
      <c r="C46" s="29">
        <v>40207</v>
      </c>
      <c r="E46" s="28" t="s">
        <v>37</v>
      </c>
      <c r="G46" s="29">
        <v>40574</v>
      </c>
    </row>
    <row r="47" spans="1:13" s="1" customFormat="1" ht="72" customHeight="1">
      <c r="A47" s="4"/>
      <c r="C47" s="4"/>
      <c r="M47" s="30"/>
    </row>
    <row r="48" spans="2:13" s="1" customFormat="1" ht="15.75">
      <c r="B48" s="1" t="s">
        <v>38</v>
      </c>
      <c r="E48" s="31"/>
      <c r="F48" s="31"/>
      <c r="G48" s="31"/>
      <c r="H48" s="31"/>
      <c r="J48" s="1" t="s">
        <v>39</v>
      </c>
      <c r="K48" s="31"/>
      <c r="L48" s="31"/>
      <c r="M48" s="31"/>
    </row>
    <row r="49" s="1" customFormat="1" ht="19.5" customHeight="1"/>
    <row r="50" spans="2:19" s="1" customFormat="1" ht="15.75">
      <c r="B50" s="1" t="s">
        <v>40</v>
      </c>
      <c r="E50" s="31"/>
      <c r="F50" s="31"/>
      <c r="G50" s="31"/>
      <c r="H50" s="31"/>
      <c r="J50" s="1" t="s">
        <v>41</v>
      </c>
      <c r="K50" s="31"/>
      <c r="L50" s="31"/>
      <c r="M50" s="31"/>
      <c r="O50"/>
      <c r="P50"/>
      <c r="Q50"/>
      <c r="R50"/>
      <c r="S50"/>
    </row>
  </sheetData>
  <sheetProtection/>
  <mergeCells count="21">
    <mergeCell ref="A30:N30"/>
    <mergeCell ref="D12:M12"/>
    <mergeCell ref="A34:E34"/>
    <mergeCell ref="E18:F18"/>
    <mergeCell ref="L18:M18"/>
    <mergeCell ref="A40:E40"/>
    <mergeCell ref="A35:E35"/>
    <mergeCell ref="A36:E36"/>
    <mergeCell ref="A38:E38"/>
    <mergeCell ref="A39:E39"/>
    <mergeCell ref="A28:N28"/>
    <mergeCell ref="B16:G16"/>
    <mergeCell ref="A32:G32"/>
    <mergeCell ref="E2:J3"/>
    <mergeCell ref="A5:O5"/>
    <mergeCell ref="A7:N7"/>
    <mergeCell ref="D10:M10"/>
    <mergeCell ref="B20:B24"/>
    <mergeCell ref="C20:C21"/>
    <mergeCell ref="I20:I24"/>
    <mergeCell ref="J20:J21"/>
  </mergeCells>
  <printOptions/>
  <pageMargins left="0.75" right="0.75" top="0.74" bottom="0.86" header="0.5" footer="0.5"/>
  <pageSetup fitToHeight="1" fitToWidth="1" horizontalDpi="600" verticalDpi="600" orientation="portrait" scale="56" r:id="rId1"/>
</worksheet>
</file>

<file path=xl/worksheets/sheet2.xml><?xml version="1.0" encoding="utf-8"?>
<worksheet xmlns="http://schemas.openxmlformats.org/spreadsheetml/2006/main" xmlns:r="http://schemas.openxmlformats.org/officeDocument/2006/relationships">
  <dimension ref="A2:AE21"/>
  <sheetViews>
    <sheetView zoomScalePageLayoutView="0" workbookViewId="0" topLeftCell="A4">
      <selection activeCell="AG8" sqref="AG8"/>
    </sheetView>
  </sheetViews>
  <sheetFormatPr defaultColWidth="9.140625" defaultRowHeight="12.75"/>
  <cols>
    <col min="2" max="2" width="20.421875" style="0" customWidth="1"/>
    <col min="7" max="7" width="11.140625" style="0" customWidth="1"/>
    <col min="8" max="8" width="1.421875" style="0" customWidth="1"/>
    <col min="9" max="14" width="9.140625" style="0" hidden="1" customWidth="1"/>
    <col min="15" max="15" width="8.57421875" style="0" hidden="1" customWidth="1"/>
    <col min="16" max="31" width="9.140625" style="0" hidden="1" customWidth="1"/>
  </cols>
  <sheetData>
    <row r="2" spans="1:8" ht="18">
      <c r="A2" s="224" t="s">
        <v>213</v>
      </c>
      <c r="B2" s="224"/>
      <c r="C2" s="224"/>
      <c r="D2" s="224"/>
      <c r="E2" s="224"/>
      <c r="F2" s="224"/>
      <c r="G2" s="224"/>
      <c r="H2" s="224"/>
    </row>
    <row r="3" spans="1:7" ht="12.75">
      <c r="A3" s="207"/>
      <c r="B3" s="207"/>
      <c r="C3" s="207"/>
      <c r="D3" s="207"/>
      <c r="E3" s="207"/>
      <c r="F3" s="207"/>
      <c r="G3" s="207"/>
    </row>
    <row r="4" spans="1:8" ht="34.5" customHeight="1">
      <c r="A4" s="254" t="s">
        <v>214</v>
      </c>
      <c r="B4" s="255"/>
      <c r="C4" s="255"/>
      <c r="D4" s="255"/>
      <c r="E4" s="255"/>
      <c r="F4" s="255"/>
      <c r="G4" s="255"/>
      <c r="H4" s="256"/>
    </row>
    <row r="5" spans="1:7" ht="12.75">
      <c r="A5" s="207"/>
      <c r="B5" s="207"/>
      <c r="C5" s="207"/>
      <c r="D5" s="207"/>
      <c r="E5" s="207"/>
      <c r="F5" s="207"/>
      <c r="G5" s="207"/>
    </row>
    <row r="6" spans="1:7" s="206" customFormat="1" ht="12.75">
      <c r="A6" s="207"/>
      <c r="B6" s="207"/>
      <c r="C6" s="207"/>
      <c r="D6" s="207"/>
      <c r="E6" s="207"/>
      <c r="F6" s="207"/>
      <c r="G6" s="207"/>
    </row>
    <row r="8" spans="1:31" ht="15.75">
      <c r="A8" s="210" t="s">
        <v>202</v>
      </c>
      <c r="B8" s="211"/>
      <c r="C8" s="211"/>
      <c r="D8" s="211"/>
      <c r="E8" s="211"/>
      <c r="F8" s="211"/>
      <c r="G8" s="211"/>
      <c r="H8" s="211"/>
      <c r="I8" s="211"/>
      <c r="J8" s="212"/>
      <c r="K8" s="212"/>
      <c r="L8" s="212"/>
      <c r="M8" s="212"/>
      <c r="N8" s="211"/>
      <c r="O8" s="211"/>
      <c r="P8" s="211"/>
      <c r="Q8" s="211"/>
      <c r="R8" s="211"/>
      <c r="S8" s="211"/>
      <c r="T8" s="211"/>
      <c r="U8" s="211"/>
      <c r="V8" s="211"/>
      <c r="W8" s="211"/>
      <c r="X8" s="211"/>
      <c r="Y8" s="211"/>
      <c r="Z8" s="213"/>
      <c r="AA8" s="213"/>
      <c r="AB8" s="213"/>
      <c r="AC8" s="213"/>
      <c r="AD8" s="212"/>
      <c r="AE8" s="214"/>
    </row>
    <row r="9" spans="1:31" ht="45.75" customHeight="1">
      <c r="A9" s="226" t="s">
        <v>211</v>
      </c>
      <c r="B9" s="227"/>
      <c r="C9" s="227"/>
      <c r="D9" s="227"/>
      <c r="E9" s="227"/>
      <c r="F9" s="227"/>
      <c r="G9" s="227"/>
      <c r="H9" s="227"/>
      <c r="I9" s="227"/>
      <c r="J9" s="227"/>
      <c r="K9" s="227"/>
      <c r="L9" s="227"/>
      <c r="M9" s="227"/>
      <c r="N9" s="227"/>
      <c r="O9" s="227"/>
      <c r="P9" s="227"/>
      <c r="Q9" s="227"/>
      <c r="R9" s="227"/>
      <c r="S9" s="227"/>
      <c r="T9" s="227"/>
      <c r="U9" s="227"/>
      <c r="V9" s="227"/>
      <c r="W9" s="227"/>
      <c r="X9" s="227"/>
      <c r="Y9" s="227"/>
      <c r="Z9" s="227"/>
      <c r="AA9" s="227"/>
      <c r="AB9" s="227"/>
      <c r="AC9" s="227"/>
      <c r="AD9" s="227"/>
      <c r="AE9" s="228"/>
    </row>
    <row r="10" spans="1:31" ht="15">
      <c r="A10" s="215"/>
      <c r="B10" s="216"/>
      <c r="C10" s="216"/>
      <c r="D10" s="216"/>
      <c r="E10" s="216"/>
      <c r="F10" s="216"/>
      <c r="G10" s="216"/>
      <c r="H10" s="216"/>
      <c r="I10" s="216"/>
      <c r="J10" s="217"/>
      <c r="K10" s="217"/>
      <c r="L10" s="217"/>
      <c r="M10" s="217"/>
      <c r="N10" s="216"/>
      <c r="O10" s="216"/>
      <c r="P10" s="216"/>
      <c r="Q10" s="216"/>
      <c r="R10" s="216"/>
      <c r="S10" s="216"/>
      <c r="T10" s="216"/>
      <c r="U10" s="216"/>
      <c r="V10" s="216"/>
      <c r="W10" s="216"/>
      <c r="X10" s="216"/>
      <c r="Y10" s="216"/>
      <c r="Z10" s="216"/>
      <c r="AA10" s="216"/>
      <c r="AB10" s="216"/>
      <c r="AC10" s="216"/>
      <c r="AD10" s="217"/>
      <c r="AE10" s="218"/>
    </row>
    <row r="11" spans="1:31" ht="7.5" customHeight="1">
      <c r="A11" s="215"/>
      <c r="B11" s="216"/>
      <c r="C11" s="216"/>
      <c r="D11" s="216"/>
      <c r="E11" s="216"/>
      <c r="F11" s="216"/>
      <c r="G11" s="216"/>
      <c r="H11" s="216"/>
      <c r="I11" s="252"/>
      <c r="J11" s="252"/>
      <c r="K11" s="252"/>
      <c r="L11" s="252"/>
      <c r="M11" s="252"/>
      <c r="N11" s="252"/>
      <c r="O11" s="252"/>
      <c r="P11" s="252"/>
      <c r="Q11" s="252"/>
      <c r="R11" s="252"/>
      <c r="S11" s="252"/>
      <c r="T11" s="252"/>
      <c r="U11" s="252"/>
      <c r="V11" s="252"/>
      <c r="W11" s="252"/>
      <c r="X11" s="252"/>
      <c r="Y11" s="252"/>
      <c r="Z11" s="252"/>
      <c r="AA11" s="252"/>
      <c r="AB11" s="252"/>
      <c r="AC11" s="252"/>
      <c r="AD11" s="252"/>
      <c r="AE11" s="253"/>
    </row>
    <row r="12" spans="1:31" ht="15.75">
      <c r="A12" s="229" t="s">
        <v>205</v>
      </c>
      <c r="B12" s="229"/>
      <c r="C12" s="225"/>
      <c r="D12" s="225"/>
      <c r="E12" s="225"/>
      <c r="F12" s="225"/>
      <c r="G12" s="225"/>
      <c r="H12" s="216"/>
      <c r="I12" s="252"/>
      <c r="J12" s="252"/>
      <c r="K12" s="252"/>
      <c r="L12" s="252"/>
      <c r="M12" s="252"/>
      <c r="N12" s="252"/>
      <c r="O12" s="252"/>
      <c r="P12" s="252"/>
      <c r="Q12" s="252"/>
      <c r="R12" s="252"/>
      <c r="S12" s="252"/>
      <c r="T12" s="252"/>
      <c r="U12" s="252"/>
      <c r="V12" s="252"/>
      <c r="W12" s="252"/>
      <c r="X12" s="252"/>
      <c r="Y12" s="252"/>
      <c r="Z12" s="252"/>
      <c r="AA12" s="252"/>
      <c r="AB12" s="252"/>
      <c r="AC12" s="252"/>
      <c r="AD12" s="252"/>
      <c r="AE12" s="253"/>
    </row>
    <row r="13" spans="1:31" ht="15.75">
      <c r="A13" s="229" t="s">
        <v>206</v>
      </c>
      <c r="B13" s="229"/>
      <c r="C13" s="225"/>
      <c r="D13" s="225"/>
      <c r="E13" s="225"/>
      <c r="F13" s="225"/>
      <c r="G13" s="225"/>
      <c r="H13" s="216"/>
      <c r="I13" s="252"/>
      <c r="J13" s="252"/>
      <c r="K13" s="252"/>
      <c r="L13" s="252"/>
      <c r="M13" s="252"/>
      <c r="N13" s="252"/>
      <c r="O13" s="252"/>
      <c r="P13" s="252"/>
      <c r="Q13" s="252"/>
      <c r="R13" s="252"/>
      <c r="S13" s="252"/>
      <c r="T13" s="252"/>
      <c r="U13" s="252"/>
      <c r="V13" s="252"/>
      <c r="W13" s="252"/>
      <c r="X13" s="252"/>
      <c r="Y13" s="252"/>
      <c r="Z13" s="252"/>
      <c r="AA13" s="252"/>
      <c r="AB13" s="252"/>
      <c r="AC13" s="252"/>
      <c r="AD13" s="252"/>
      <c r="AE13" s="253"/>
    </row>
    <row r="14" spans="1:31" ht="15.75">
      <c r="A14" s="229" t="s">
        <v>204</v>
      </c>
      <c r="B14" s="229"/>
      <c r="C14" s="225"/>
      <c r="D14" s="225"/>
      <c r="E14" s="225"/>
      <c r="F14" s="225"/>
      <c r="G14" s="225"/>
      <c r="H14" s="216"/>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3"/>
    </row>
    <row r="15" spans="1:31" ht="15.75">
      <c r="A15" s="229" t="s">
        <v>207</v>
      </c>
      <c r="B15" s="229"/>
      <c r="C15" s="225"/>
      <c r="D15" s="225"/>
      <c r="E15" s="225"/>
      <c r="F15" s="225"/>
      <c r="G15" s="225"/>
      <c r="H15" s="216"/>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3"/>
    </row>
    <row r="16" spans="1:31" ht="15.75">
      <c r="A16" s="229" t="s">
        <v>208</v>
      </c>
      <c r="B16" s="229"/>
      <c r="C16" s="225"/>
      <c r="D16" s="225"/>
      <c r="E16" s="225"/>
      <c r="F16" s="225"/>
      <c r="G16" s="225"/>
      <c r="H16" s="216"/>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3"/>
    </row>
    <row r="17" spans="1:31" ht="15.75">
      <c r="A17" s="219" t="s">
        <v>209</v>
      </c>
      <c r="B17" s="220"/>
      <c r="C17" s="225"/>
      <c r="D17" s="225"/>
      <c r="E17" s="225"/>
      <c r="F17" s="225"/>
      <c r="G17" s="225"/>
      <c r="H17" s="216"/>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3"/>
    </row>
    <row r="18" spans="1:31" ht="15.75">
      <c r="A18" s="229" t="s">
        <v>203</v>
      </c>
      <c r="B18" s="229"/>
      <c r="C18" s="225"/>
      <c r="D18" s="225"/>
      <c r="E18" s="225"/>
      <c r="F18" s="225"/>
      <c r="G18" s="225"/>
      <c r="H18" s="216"/>
      <c r="I18" s="252"/>
      <c r="J18" s="252"/>
      <c r="K18" s="252"/>
      <c r="L18" s="252"/>
      <c r="M18" s="252"/>
      <c r="N18" s="252"/>
      <c r="O18" s="252"/>
      <c r="P18" s="252"/>
      <c r="Q18" s="252"/>
      <c r="R18" s="252"/>
      <c r="S18" s="252"/>
      <c r="T18" s="252"/>
      <c r="U18" s="252"/>
      <c r="V18" s="252"/>
      <c r="W18" s="252"/>
      <c r="X18" s="252"/>
      <c r="Y18" s="252"/>
      <c r="Z18" s="252"/>
      <c r="AA18" s="252"/>
      <c r="AB18" s="252"/>
      <c r="AC18" s="252"/>
      <c r="AD18" s="252"/>
      <c r="AE18" s="253"/>
    </row>
    <row r="19" spans="1:31" ht="80.25" customHeight="1">
      <c r="A19" s="231" t="s">
        <v>210</v>
      </c>
      <c r="B19" s="231"/>
      <c r="C19" s="225"/>
      <c r="D19" s="225"/>
      <c r="E19" s="225"/>
      <c r="F19" s="225"/>
      <c r="G19" s="225"/>
      <c r="H19" s="216"/>
      <c r="I19" s="252"/>
      <c r="J19" s="252"/>
      <c r="K19" s="252"/>
      <c r="L19" s="252"/>
      <c r="M19" s="252"/>
      <c r="N19" s="252"/>
      <c r="O19" s="252"/>
      <c r="P19" s="252"/>
      <c r="Q19" s="252"/>
      <c r="R19" s="252"/>
      <c r="S19" s="252"/>
      <c r="T19" s="252"/>
      <c r="U19" s="252"/>
      <c r="V19" s="252"/>
      <c r="W19" s="252"/>
      <c r="X19" s="252"/>
      <c r="Y19" s="252"/>
      <c r="Z19" s="252"/>
      <c r="AA19" s="252"/>
      <c r="AB19" s="252"/>
      <c r="AC19" s="252"/>
      <c r="AD19" s="252"/>
      <c r="AE19" s="253"/>
    </row>
    <row r="20" spans="3:7" ht="12.75">
      <c r="C20" s="230"/>
      <c r="D20" s="230"/>
      <c r="E20" s="230"/>
      <c r="F20" s="230"/>
      <c r="G20" s="230"/>
    </row>
    <row r="21" spans="3:7" ht="12.75">
      <c r="C21" s="208"/>
      <c r="D21" s="208"/>
      <c r="E21" s="208"/>
      <c r="F21" s="208"/>
      <c r="G21" s="208"/>
    </row>
  </sheetData>
  <sheetProtection/>
  <mergeCells count="19">
    <mergeCell ref="C20:G20"/>
    <mergeCell ref="A19:B19"/>
    <mergeCell ref="C19:G19"/>
    <mergeCell ref="A18:B18"/>
    <mergeCell ref="C18:G18"/>
    <mergeCell ref="C12:G12"/>
    <mergeCell ref="A15:B15"/>
    <mergeCell ref="C15:G15"/>
    <mergeCell ref="A16:B16"/>
    <mergeCell ref="C16:G16"/>
    <mergeCell ref="A2:H2"/>
    <mergeCell ref="C17:G17"/>
    <mergeCell ref="A9:AE9"/>
    <mergeCell ref="A12:B12"/>
    <mergeCell ref="A13:B13"/>
    <mergeCell ref="C13:G13"/>
    <mergeCell ref="A14:B14"/>
    <mergeCell ref="C14:G14"/>
    <mergeCell ref="A4:H4"/>
  </mergeCells>
  <printOp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AK38"/>
  <sheetViews>
    <sheetView zoomScalePageLayoutView="0" workbookViewId="0" topLeftCell="A1">
      <selection activeCell="E7" sqref="E7"/>
    </sheetView>
  </sheetViews>
  <sheetFormatPr defaultColWidth="9.140625" defaultRowHeight="12.75"/>
  <cols>
    <col min="1" max="1" width="12.421875" style="0" customWidth="1"/>
    <col min="2" max="2" width="14.421875" style="0" customWidth="1"/>
    <col min="5" max="5" width="12.28125" style="0" customWidth="1"/>
    <col min="6" max="6" width="11.140625" style="0" customWidth="1"/>
    <col min="7" max="7" width="9.7109375" style="0" customWidth="1"/>
    <col min="9" max="9" width="14.57421875" style="0" customWidth="1"/>
    <col min="10" max="10" width="16.00390625" style="0" customWidth="1"/>
    <col min="11" max="13" width="9.140625" style="11" customWidth="1"/>
    <col min="14" max="14" width="9.7109375" style="0" customWidth="1"/>
    <col min="16" max="17" width="11.00390625" style="0" customWidth="1"/>
    <col min="20" max="20" width="10.57421875" style="0" customWidth="1"/>
    <col min="23" max="23" width="11.8515625" style="0" customWidth="1"/>
    <col min="24" max="25" width="13.421875" style="0" bestFit="1" customWidth="1"/>
    <col min="26" max="29" width="12.28125" style="0" bestFit="1" customWidth="1"/>
    <col min="30" max="30" width="10.00390625" style="0" customWidth="1"/>
  </cols>
  <sheetData>
    <row r="1" spans="1:2" ht="15.75">
      <c r="A1" s="205" t="s">
        <v>68</v>
      </c>
      <c r="B1" s="205"/>
    </row>
    <row r="2" ht="13.5" thickBot="1"/>
    <row r="3" spans="1:3" ht="15.75" thickBot="1">
      <c r="A3" s="175" t="s">
        <v>118</v>
      </c>
      <c r="C3" s="92">
        <v>2000000</v>
      </c>
    </row>
    <row r="4" ht="12.75"/>
    <row r="5" ht="12.75"/>
    <row r="6" ht="12.75"/>
    <row r="7" spans="17:24" ht="12.75">
      <c r="Q7" t="s">
        <v>125</v>
      </c>
      <c r="X7" t="s">
        <v>124</v>
      </c>
    </row>
    <row r="8" ht="12.75"/>
    <row r="9" spans="1:32" ht="12.75">
      <c r="A9" s="45" t="s">
        <v>140</v>
      </c>
      <c r="H9" s="45" t="s">
        <v>67</v>
      </c>
      <c r="Q9" s="45" t="s">
        <v>66</v>
      </c>
      <c r="X9" s="45" t="s">
        <v>141</v>
      </c>
      <c r="AF9" s="44"/>
    </row>
    <row r="10" spans="1:29" ht="12.75">
      <c r="A10">
        <v>1</v>
      </c>
      <c r="B10">
        <v>2</v>
      </c>
      <c r="C10">
        <v>3</v>
      </c>
      <c r="D10">
        <v>4</v>
      </c>
      <c r="E10">
        <v>5</v>
      </c>
      <c r="F10">
        <v>6</v>
      </c>
      <c r="G10">
        <v>7</v>
      </c>
      <c r="H10">
        <v>8</v>
      </c>
      <c r="I10">
        <v>9</v>
      </c>
      <c r="J10">
        <v>10</v>
      </c>
      <c r="K10">
        <v>11</v>
      </c>
      <c r="L10">
        <v>12</v>
      </c>
      <c r="M10">
        <v>13</v>
      </c>
      <c r="N10">
        <v>14</v>
      </c>
      <c r="O10">
        <v>15</v>
      </c>
      <c r="P10">
        <v>16</v>
      </c>
      <c r="Q10">
        <v>17</v>
      </c>
      <c r="R10">
        <v>18</v>
      </c>
      <c r="S10">
        <v>19</v>
      </c>
      <c r="T10">
        <v>20</v>
      </c>
      <c r="U10">
        <v>21</v>
      </c>
      <c r="V10">
        <v>22</v>
      </c>
      <c r="W10">
        <v>23</v>
      </c>
      <c r="X10">
        <v>24</v>
      </c>
      <c r="Y10">
        <v>25</v>
      </c>
      <c r="Z10">
        <v>26</v>
      </c>
      <c r="AA10">
        <v>27</v>
      </c>
      <c r="AB10">
        <v>28</v>
      </c>
      <c r="AC10">
        <v>29</v>
      </c>
    </row>
    <row r="11" spans="1:37" s="50" customFormat="1" ht="63.75">
      <c r="A11" s="133" t="s">
        <v>145</v>
      </c>
      <c r="B11" s="133" t="s">
        <v>55</v>
      </c>
      <c r="C11" s="133" t="s">
        <v>56</v>
      </c>
      <c r="D11" s="133" t="s">
        <v>76</v>
      </c>
      <c r="E11" s="133" t="s">
        <v>117</v>
      </c>
      <c r="F11" s="133" t="s">
        <v>73</v>
      </c>
      <c r="G11" s="133" t="s">
        <v>75</v>
      </c>
      <c r="H11" s="53" t="s">
        <v>62</v>
      </c>
      <c r="I11" s="166" t="s">
        <v>183</v>
      </c>
      <c r="J11" s="53" t="s">
        <v>182</v>
      </c>
      <c r="K11" s="53" t="s">
        <v>58</v>
      </c>
      <c r="L11" s="53" t="s">
        <v>59</v>
      </c>
      <c r="M11" s="53" t="s">
        <v>61</v>
      </c>
      <c r="N11" s="53" t="s">
        <v>63</v>
      </c>
      <c r="O11" s="53" t="s">
        <v>120</v>
      </c>
      <c r="P11" s="53" t="s">
        <v>65</v>
      </c>
      <c r="Q11" s="52" t="s">
        <v>69</v>
      </c>
      <c r="R11" s="52" t="s">
        <v>70</v>
      </c>
      <c r="S11" s="52" t="s">
        <v>121</v>
      </c>
      <c r="T11" s="52" t="s">
        <v>134</v>
      </c>
      <c r="U11" s="52" t="s">
        <v>122</v>
      </c>
      <c r="V11" s="52" t="s">
        <v>123</v>
      </c>
      <c r="W11" s="52" t="s">
        <v>71</v>
      </c>
      <c r="X11" s="54" t="s">
        <v>113</v>
      </c>
      <c r="Y11" s="54" t="s">
        <v>112</v>
      </c>
      <c r="Z11" s="54" t="s">
        <v>119</v>
      </c>
      <c r="AA11" s="54" t="s">
        <v>115</v>
      </c>
      <c r="AB11" s="54" t="s">
        <v>114</v>
      </c>
      <c r="AC11" s="54" t="s">
        <v>116</v>
      </c>
      <c r="AD11"/>
      <c r="AE11"/>
      <c r="AF11"/>
      <c r="AG11"/>
      <c r="AH11"/>
      <c r="AI11"/>
      <c r="AJ11"/>
      <c r="AK11"/>
    </row>
    <row r="12" spans="1:29" ht="12.75">
      <c r="A12" s="46">
        <v>39873</v>
      </c>
      <c r="B12" s="47" t="s">
        <v>57</v>
      </c>
      <c r="C12" s="47">
        <v>1232435</v>
      </c>
      <c r="D12" s="95">
        <f>+Amount</f>
        <v>200000</v>
      </c>
      <c r="E12" s="48">
        <f>+D12</f>
        <v>200000</v>
      </c>
      <c r="F12" s="43" t="s">
        <v>74</v>
      </c>
      <c r="G12" s="51">
        <v>38473</v>
      </c>
      <c r="H12" s="47">
        <v>22219</v>
      </c>
      <c r="I12" s="48">
        <v>65700</v>
      </c>
      <c r="J12" s="48">
        <v>75000</v>
      </c>
      <c r="K12" s="43">
        <v>65</v>
      </c>
      <c r="L12" s="43" t="s">
        <v>60</v>
      </c>
      <c r="M12" s="49">
        <v>0.98</v>
      </c>
      <c r="N12" s="43" t="s">
        <v>64</v>
      </c>
      <c r="O12" s="43" t="s">
        <v>64</v>
      </c>
      <c r="P12" s="43" t="s">
        <v>64</v>
      </c>
      <c r="Q12" s="91">
        <f aca="true" t="shared" si="0" ref="Q12:Q22">+Rate1</f>
        <v>0.065</v>
      </c>
      <c r="R12" s="91">
        <f>+Rate</f>
        <v>0.045</v>
      </c>
      <c r="S12" s="90">
        <f>+Q12-R12</f>
        <v>0.020000000000000004</v>
      </c>
      <c r="T12" s="49">
        <v>0.36</v>
      </c>
      <c r="U12" s="43" t="s">
        <v>60</v>
      </c>
      <c r="V12" s="43" t="s">
        <v>60</v>
      </c>
      <c r="W12" s="43" t="s">
        <v>60</v>
      </c>
      <c r="X12" s="130">
        <f>+'One Mod Example'!$X$68</f>
        <v>3975.76</v>
      </c>
      <c r="Y12" s="130">
        <f>+'One Mod Example'!$X$80</f>
        <v>3959.89</v>
      </c>
      <c r="Z12" s="131">
        <f>+X12/2/2</f>
        <v>993.94</v>
      </c>
      <c r="AA12" s="131">
        <f>+Z12</f>
        <v>993.94</v>
      </c>
      <c r="AB12" s="131">
        <f>+Y12/2/2</f>
        <v>989.9725</v>
      </c>
      <c r="AC12" s="131">
        <f>+AB12</f>
        <v>989.9725</v>
      </c>
    </row>
    <row r="13" spans="1:29" ht="12.75">
      <c r="A13" s="46">
        <v>39873</v>
      </c>
      <c r="B13" s="47" t="s">
        <v>57</v>
      </c>
      <c r="C13" s="47">
        <v>1232435</v>
      </c>
      <c r="D13" s="95">
        <f aca="true" t="shared" si="1" ref="D13:D22">+Amount</f>
        <v>200000</v>
      </c>
      <c r="E13" s="48">
        <f>+E12+D13</f>
        <v>400000</v>
      </c>
      <c r="F13" s="43" t="s">
        <v>74</v>
      </c>
      <c r="G13" s="51">
        <v>38473</v>
      </c>
      <c r="H13" s="47">
        <v>22219</v>
      </c>
      <c r="I13" s="48">
        <v>65700</v>
      </c>
      <c r="J13" s="48">
        <v>75000</v>
      </c>
      <c r="K13" s="43">
        <v>65</v>
      </c>
      <c r="L13" s="43" t="s">
        <v>60</v>
      </c>
      <c r="M13" s="49">
        <v>0.98</v>
      </c>
      <c r="N13" s="43" t="s">
        <v>64</v>
      </c>
      <c r="O13" s="43" t="s">
        <v>64</v>
      </c>
      <c r="P13" s="43" t="s">
        <v>64</v>
      </c>
      <c r="Q13" s="91">
        <f t="shared" si="0"/>
        <v>0.065</v>
      </c>
      <c r="R13" s="91">
        <f>R12</f>
        <v>0.045</v>
      </c>
      <c r="S13" s="90">
        <f aca="true" t="shared" si="2" ref="S13:S21">+Q13-R13</f>
        <v>0.020000000000000004</v>
      </c>
      <c r="T13" s="49">
        <v>0.36</v>
      </c>
      <c r="U13" s="43" t="s">
        <v>60</v>
      </c>
      <c r="V13" s="43" t="s">
        <v>60</v>
      </c>
      <c r="W13" s="43" t="s">
        <v>60</v>
      </c>
      <c r="X13" s="89">
        <f>+'One Mod Example'!$X$68</f>
        <v>3975.76</v>
      </c>
      <c r="Y13" s="89">
        <f>+'One Mod Example'!$X$80</f>
        <v>3959.89</v>
      </c>
      <c r="Z13" s="86">
        <f aca="true" t="shared" si="3" ref="Z13:AC15">Z12</f>
        <v>993.94</v>
      </c>
      <c r="AA13" s="86">
        <f t="shared" si="3"/>
        <v>993.94</v>
      </c>
      <c r="AB13" s="86">
        <f t="shared" si="3"/>
        <v>989.9725</v>
      </c>
      <c r="AC13" s="86">
        <f t="shared" si="3"/>
        <v>989.9725</v>
      </c>
    </row>
    <row r="14" spans="1:29" ht="12.75">
      <c r="A14" s="46">
        <v>39873</v>
      </c>
      <c r="B14" s="47" t="s">
        <v>57</v>
      </c>
      <c r="C14" s="47">
        <v>1232435</v>
      </c>
      <c r="D14" s="95">
        <f>+Amount</f>
        <v>200000</v>
      </c>
      <c r="E14" s="48">
        <f>+E13+D14</f>
        <v>600000</v>
      </c>
      <c r="F14" s="43" t="s">
        <v>74</v>
      </c>
      <c r="G14" s="51">
        <v>38473</v>
      </c>
      <c r="H14" s="47">
        <v>22219</v>
      </c>
      <c r="I14" s="48">
        <v>65700</v>
      </c>
      <c r="J14" s="48">
        <v>75000</v>
      </c>
      <c r="K14" s="43">
        <v>65</v>
      </c>
      <c r="L14" s="43" t="s">
        <v>60</v>
      </c>
      <c r="M14" s="49">
        <v>0.98</v>
      </c>
      <c r="N14" s="43" t="s">
        <v>64</v>
      </c>
      <c r="O14" s="43" t="s">
        <v>64</v>
      </c>
      <c r="P14" s="43" t="s">
        <v>64</v>
      </c>
      <c r="Q14" s="91">
        <f t="shared" si="0"/>
        <v>0.065</v>
      </c>
      <c r="R14" s="91">
        <f>R13</f>
        <v>0.045</v>
      </c>
      <c r="S14" s="90">
        <f t="shared" si="2"/>
        <v>0.020000000000000004</v>
      </c>
      <c r="T14" s="49">
        <v>0.36</v>
      </c>
      <c r="U14" s="43" t="s">
        <v>60</v>
      </c>
      <c r="V14" s="43" t="s">
        <v>60</v>
      </c>
      <c r="W14" s="43" t="s">
        <v>60</v>
      </c>
      <c r="X14" s="89">
        <f>+'One Mod Example'!$X$68</f>
        <v>3975.76</v>
      </c>
      <c r="Y14" s="89">
        <f>+'One Mod Example'!$X$80</f>
        <v>3959.89</v>
      </c>
      <c r="Z14" s="86">
        <f t="shared" si="3"/>
        <v>993.94</v>
      </c>
      <c r="AA14" s="86">
        <f t="shared" si="3"/>
        <v>993.94</v>
      </c>
      <c r="AB14" s="86">
        <f t="shared" si="3"/>
        <v>989.9725</v>
      </c>
      <c r="AC14" s="86">
        <f t="shared" si="3"/>
        <v>989.9725</v>
      </c>
    </row>
    <row r="15" spans="1:29" ht="12.75">
      <c r="A15" s="46">
        <v>39873</v>
      </c>
      <c r="B15" s="47" t="s">
        <v>57</v>
      </c>
      <c r="C15" s="47">
        <v>1232435</v>
      </c>
      <c r="D15" s="95">
        <f t="shared" si="1"/>
        <v>200000</v>
      </c>
      <c r="E15" s="48">
        <f>+E14+D15</f>
        <v>800000</v>
      </c>
      <c r="F15" s="43" t="s">
        <v>74</v>
      </c>
      <c r="G15" s="51">
        <v>38473</v>
      </c>
      <c r="H15" s="47">
        <v>22219</v>
      </c>
      <c r="I15" s="48">
        <v>65700</v>
      </c>
      <c r="J15" s="48">
        <v>75000</v>
      </c>
      <c r="K15" s="43">
        <v>65</v>
      </c>
      <c r="L15" s="43" t="s">
        <v>60</v>
      </c>
      <c r="M15" s="49">
        <v>0.98</v>
      </c>
      <c r="N15" s="43" t="s">
        <v>64</v>
      </c>
      <c r="O15" s="43" t="s">
        <v>64</v>
      </c>
      <c r="P15" s="43" t="s">
        <v>64</v>
      </c>
      <c r="Q15" s="91">
        <f t="shared" si="0"/>
        <v>0.065</v>
      </c>
      <c r="R15" s="91">
        <f>R14</f>
        <v>0.045</v>
      </c>
      <c r="S15" s="90">
        <f t="shared" si="2"/>
        <v>0.020000000000000004</v>
      </c>
      <c r="T15" s="49">
        <v>0.36</v>
      </c>
      <c r="U15" s="43" t="s">
        <v>60</v>
      </c>
      <c r="V15" s="43" t="s">
        <v>60</v>
      </c>
      <c r="W15" s="43" t="s">
        <v>60</v>
      </c>
      <c r="X15" s="89">
        <f>+'One Mod Example'!$X$68</f>
        <v>3975.76</v>
      </c>
      <c r="Y15" s="89">
        <f>+'One Mod Example'!$X$80</f>
        <v>3959.89</v>
      </c>
      <c r="Z15" s="86">
        <f t="shared" si="3"/>
        <v>993.94</v>
      </c>
      <c r="AA15" s="86">
        <f t="shared" si="3"/>
        <v>993.94</v>
      </c>
      <c r="AB15" s="86">
        <f t="shared" si="3"/>
        <v>989.9725</v>
      </c>
      <c r="AC15" s="86">
        <f t="shared" si="3"/>
        <v>989.9725</v>
      </c>
    </row>
    <row r="16" spans="1:29" ht="12.75">
      <c r="A16" s="46">
        <v>39873</v>
      </c>
      <c r="B16" s="47" t="s">
        <v>57</v>
      </c>
      <c r="C16" s="47">
        <v>1232435</v>
      </c>
      <c r="D16" s="95">
        <f t="shared" si="1"/>
        <v>200000</v>
      </c>
      <c r="E16" s="48">
        <f aca="true" t="shared" si="4" ref="E16:E21">+E15+D16</f>
        <v>1000000</v>
      </c>
      <c r="F16" s="43" t="s">
        <v>74</v>
      </c>
      <c r="G16" s="51">
        <v>38473</v>
      </c>
      <c r="H16" s="47">
        <v>22219</v>
      </c>
      <c r="I16" s="48">
        <v>65700</v>
      </c>
      <c r="J16" s="48">
        <v>75000</v>
      </c>
      <c r="K16" s="43">
        <v>65</v>
      </c>
      <c r="L16" s="43" t="s">
        <v>60</v>
      </c>
      <c r="M16" s="49">
        <v>0.98</v>
      </c>
      <c r="N16" s="43" t="s">
        <v>64</v>
      </c>
      <c r="O16" s="43" t="s">
        <v>64</v>
      </c>
      <c r="P16" s="43" t="s">
        <v>64</v>
      </c>
      <c r="Q16" s="91">
        <f t="shared" si="0"/>
        <v>0.065</v>
      </c>
      <c r="R16" s="91">
        <f>R15</f>
        <v>0.045</v>
      </c>
      <c r="S16" s="90">
        <f t="shared" si="2"/>
        <v>0.020000000000000004</v>
      </c>
      <c r="T16" s="49">
        <v>0.36</v>
      </c>
      <c r="U16" s="43" t="s">
        <v>60</v>
      </c>
      <c r="V16" s="43" t="s">
        <v>60</v>
      </c>
      <c r="W16" s="43" t="s">
        <v>60</v>
      </c>
      <c r="X16" s="89">
        <f>+'One Mod Example'!$X$68</f>
        <v>3975.76</v>
      </c>
      <c r="Y16" s="89">
        <f>+'One Mod Example'!$X$80</f>
        <v>3959.89</v>
      </c>
      <c r="Z16" s="86">
        <f aca="true" t="shared" si="5" ref="Z16:AC21">Z15</f>
        <v>993.94</v>
      </c>
      <c r="AA16" s="86">
        <f t="shared" si="5"/>
        <v>993.94</v>
      </c>
      <c r="AB16" s="86">
        <f t="shared" si="5"/>
        <v>989.9725</v>
      </c>
      <c r="AC16" s="86">
        <f t="shared" si="5"/>
        <v>989.9725</v>
      </c>
    </row>
    <row r="17" spans="1:29" ht="12.75">
      <c r="A17" s="46">
        <v>39873</v>
      </c>
      <c r="B17" s="47" t="s">
        <v>57</v>
      </c>
      <c r="C17" s="47">
        <v>1232435</v>
      </c>
      <c r="D17" s="95">
        <f t="shared" si="1"/>
        <v>200000</v>
      </c>
      <c r="E17" s="48">
        <f t="shared" si="4"/>
        <v>1200000</v>
      </c>
      <c r="F17" s="43" t="s">
        <v>74</v>
      </c>
      <c r="G17" s="51">
        <v>38473</v>
      </c>
      <c r="H17" s="47">
        <v>22219</v>
      </c>
      <c r="I17" s="48">
        <v>65700</v>
      </c>
      <c r="J17" s="48">
        <v>75000</v>
      </c>
      <c r="K17" s="43">
        <v>65</v>
      </c>
      <c r="L17" s="43" t="s">
        <v>60</v>
      </c>
      <c r="M17" s="49">
        <v>0.98</v>
      </c>
      <c r="N17" s="43" t="s">
        <v>64</v>
      </c>
      <c r="O17" s="43" t="s">
        <v>64</v>
      </c>
      <c r="P17" s="43" t="s">
        <v>64</v>
      </c>
      <c r="Q17" s="91">
        <f t="shared" si="0"/>
        <v>0.065</v>
      </c>
      <c r="R17" s="91">
        <f>+Rate</f>
        <v>0.045</v>
      </c>
      <c r="S17" s="90">
        <f t="shared" si="2"/>
        <v>0.020000000000000004</v>
      </c>
      <c r="T17" s="49">
        <v>0.36</v>
      </c>
      <c r="U17" s="43" t="s">
        <v>60</v>
      </c>
      <c r="V17" s="43" t="s">
        <v>60</v>
      </c>
      <c r="W17" s="43" t="s">
        <v>60</v>
      </c>
      <c r="X17" s="89">
        <f>+'One Mod Example'!$X$68</f>
        <v>3975.76</v>
      </c>
      <c r="Y17" s="89">
        <f>+'One Mod Example'!$X$80</f>
        <v>3959.89</v>
      </c>
      <c r="Z17" s="86">
        <f t="shared" si="5"/>
        <v>993.94</v>
      </c>
      <c r="AA17" s="86">
        <f t="shared" si="5"/>
        <v>993.94</v>
      </c>
      <c r="AB17" s="86">
        <f t="shared" si="5"/>
        <v>989.9725</v>
      </c>
      <c r="AC17" s="86">
        <f t="shared" si="5"/>
        <v>989.9725</v>
      </c>
    </row>
    <row r="18" spans="1:29" ht="12.75">
      <c r="A18" s="46">
        <v>39873</v>
      </c>
      <c r="B18" s="47" t="s">
        <v>57</v>
      </c>
      <c r="C18" s="47">
        <v>1232435</v>
      </c>
      <c r="D18" s="95">
        <f t="shared" si="1"/>
        <v>200000</v>
      </c>
      <c r="E18" s="48">
        <f t="shared" si="4"/>
        <v>1400000</v>
      </c>
      <c r="F18" s="43" t="s">
        <v>74</v>
      </c>
      <c r="G18" s="51">
        <v>38473</v>
      </c>
      <c r="H18" s="47">
        <v>22219</v>
      </c>
      <c r="I18" s="48">
        <v>65700</v>
      </c>
      <c r="J18" s="48">
        <v>75000</v>
      </c>
      <c r="K18" s="43">
        <v>65</v>
      </c>
      <c r="L18" s="43" t="s">
        <v>60</v>
      </c>
      <c r="M18" s="49">
        <v>0.98</v>
      </c>
      <c r="N18" s="43" t="s">
        <v>64</v>
      </c>
      <c r="O18" s="43" t="s">
        <v>64</v>
      </c>
      <c r="P18" s="43" t="s">
        <v>64</v>
      </c>
      <c r="Q18" s="91">
        <f t="shared" si="0"/>
        <v>0.065</v>
      </c>
      <c r="R18" s="91">
        <f>R17</f>
        <v>0.045</v>
      </c>
      <c r="S18" s="90">
        <f t="shared" si="2"/>
        <v>0.020000000000000004</v>
      </c>
      <c r="T18" s="49">
        <v>0.36</v>
      </c>
      <c r="U18" s="43" t="s">
        <v>60</v>
      </c>
      <c r="V18" s="43" t="s">
        <v>60</v>
      </c>
      <c r="W18" s="43" t="s">
        <v>60</v>
      </c>
      <c r="X18" s="89">
        <f>+'One Mod Example'!$X$68</f>
        <v>3975.76</v>
      </c>
      <c r="Y18" s="89">
        <f>+'One Mod Example'!$X$80</f>
        <v>3959.89</v>
      </c>
      <c r="Z18" s="86">
        <f t="shared" si="5"/>
        <v>993.94</v>
      </c>
      <c r="AA18" s="86">
        <f t="shared" si="5"/>
        <v>993.94</v>
      </c>
      <c r="AB18" s="86">
        <f t="shared" si="5"/>
        <v>989.9725</v>
      </c>
      <c r="AC18" s="86">
        <f t="shared" si="5"/>
        <v>989.9725</v>
      </c>
    </row>
    <row r="19" spans="1:29" ht="12.75">
      <c r="A19" s="46">
        <v>39873</v>
      </c>
      <c r="B19" s="47" t="s">
        <v>57</v>
      </c>
      <c r="C19" s="47">
        <v>1232435</v>
      </c>
      <c r="D19" s="95">
        <f t="shared" si="1"/>
        <v>200000</v>
      </c>
      <c r="E19" s="48">
        <f t="shared" si="4"/>
        <v>1600000</v>
      </c>
      <c r="F19" s="43" t="s">
        <v>74</v>
      </c>
      <c r="G19" s="51">
        <v>38473</v>
      </c>
      <c r="H19" s="47">
        <v>22219</v>
      </c>
      <c r="I19" s="48">
        <v>65700</v>
      </c>
      <c r="J19" s="48">
        <v>75000</v>
      </c>
      <c r="K19" s="43">
        <v>65</v>
      </c>
      <c r="L19" s="43" t="s">
        <v>60</v>
      </c>
      <c r="M19" s="49">
        <v>0.98</v>
      </c>
      <c r="N19" s="43" t="s">
        <v>64</v>
      </c>
      <c r="O19" s="43" t="s">
        <v>64</v>
      </c>
      <c r="P19" s="43" t="s">
        <v>64</v>
      </c>
      <c r="Q19" s="91">
        <f t="shared" si="0"/>
        <v>0.065</v>
      </c>
      <c r="R19" s="91">
        <f>R18</f>
        <v>0.045</v>
      </c>
      <c r="S19" s="90">
        <f t="shared" si="2"/>
        <v>0.020000000000000004</v>
      </c>
      <c r="T19" s="49">
        <v>0.36</v>
      </c>
      <c r="U19" s="43" t="s">
        <v>60</v>
      </c>
      <c r="V19" s="43" t="s">
        <v>60</v>
      </c>
      <c r="W19" s="43" t="s">
        <v>60</v>
      </c>
      <c r="X19" s="89">
        <f>+'One Mod Example'!$X$68</f>
        <v>3975.76</v>
      </c>
      <c r="Y19" s="89">
        <f>+'One Mod Example'!$X$80</f>
        <v>3959.89</v>
      </c>
      <c r="Z19" s="86">
        <f t="shared" si="5"/>
        <v>993.94</v>
      </c>
      <c r="AA19" s="86">
        <f t="shared" si="5"/>
        <v>993.94</v>
      </c>
      <c r="AB19" s="86">
        <f t="shared" si="5"/>
        <v>989.9725</v>
      </c>
      <c r="AC19" s="86">
        <f t="shared" si="5"/>
        <v>989.9725</v>
      </c>
    </row>
    <row r="20" spans="1:29" ht="12.75">
      <c r="A20" s="46">
        <v>39873</v>
      </c>
      <c r="B20" s="47" t="s">
        <v>57</v>
      </c>
      <c r="C20" s="47">
        <v>1232435</v>
      </c>
      <c r="D20" s="95">
        <f t="shared" si="1"/>
        <v>200000</v>
      </c>
      <c r="E20" s="48">
        <f t="shared" si="4"/>
        <v>1800000</v>
      </c>
      <c r="F20" s="43" t="s">
        <v>74</v>
      </c>
      <c r="G20" s="51">
        <v>38473</v>
      </c>
      <c r="H20" s="47">
        <v>22219</v>
      </c>
      <c r="I20" s="48">
        <v>65700</v>
      </c>
      <c r="J20" s="48">
        <v>75000</v>
      </c>
      <c r="K20" s="43">
        <v>65</v>
      </c>
      <c r="L20" s="43" t="s">
        <v>60</v>
      </c>
      <c r="M20" s="49">
        <v>0.98</v>
      </c>
      <c r="N20" s="43" t="s">
        <v>64</v>
      </c>
      <c r="O20" s="43" t="s">
        <v>64</v>
      </c>
      <c r="P20" s="43" t="s">
        <v>64</v>
      </c>
      <c r="Q20" s="91">
        <f t="shared" si="0"/>
        <v>0.065</v>
      </c>
      <c r="R20" s="91">
        <f>R19</f>
        <v>0.045</v>
      </c>
      <c r="S20" s="90">
        <f t="shared" si="2"/>
        <v>0.020000000000000004</v>
      </c>
      <c r="T20" s="49">
        <v>0.36</v>
      </c>
      <c r="U20" s="43" t="s">
        <v>60</v>
      </c>
      <c r="V20" s="43" t="s">
        <v>60</v>
      </c>
      <c r="W20" s="43" t="s">
        <v>60</v>
      </c>
      <c r="X20" s="89">
        <f>+'One Mod Example'!$X$68</f>
        <v>3975.76</v>
      </c>
      <c r="Y20" s="89">
        <f>+'One Mod Example'!$X$80</f>
        <v>3959.89</v>
      </c>
      <c r="Z20" s="86">
        <f t="shared" si="5"/>
        <v>993.94</v>
      </c>
      <c r="AA20" s="86">
        <f t="shared" si="5"/>
        <v>993.94</v>
      </c>
      <c r="AB20" s="86">
        <f t="shared" si="5"/>
        <v>989.9725</v>
      </c>
      <c r="AC20" s="86">
        <f t="shared" si="5"/>
        <v>989.9725</v>
      </c>
    </row>
    <row r="21" spans="1:29" ht="12.75">
      <c r="A21" s="46">
        <v>39873</v>
      </c>
      <c r="B21" s="47" t="s">
        <v>57</v>
      </c>
      <c r="C21" s="47">
        <v>1232435</v>
      </c>
      <c r="D21" s="95">
        <f t="shared" si="1"/>
        <v>200000</v>
      </c>
      <c r="E21" s="48">
        <f t="shared" si="4"/>
        <v>2000000</v>
      </c>
      <c r="F21" s="43" t="s">
        <v>74</v>
      </c>
      <c r="G21" s="51">
        <v>38473</v>
      </c>
      <c r="H21" s="47">
        <v>22219</v>
      </c>
      <c r="I21" s="48">
        <v>65700</v>
      </c>
      <c r="J21" s="48">
        <v>75000</v>
      </c>
      <c r="K21" s="43">
        <v>65</v>
      </c>
      <c r="L21" s="43" t="s">
        <v>60</v>
      </c>
      <c r="M21" s="49">
        <v>0.98</v>
      </c>
      <c r="N21" s="43" t="s">
        <v>64</v>
      </c>
      <c r="O21" s="43" t="s">
        <v>64</v>
      </c>
      <c r="P21" s="43" t="s">
        <v>64</v>
      </c>
      <c r="Q21" s="91">
        <f t="shared" si="0"/>
        <v>0.065</v>
      </c>
      <c r="R21" s="91">
        <f>R20</f>
        <v>0.045</v>
      </c>
      <c r="S21" s="90">
        <f t="shared" si="2"/>
        <v>0.020000000000000004</v>
      </c>
      <c r="T21" s="49">
        <v>0.36</v>
      </c>
      <c r="U21" s="43" t="s">
        <v>60</v>
      </c>
      <c r="V21" s="43" t="s">
        <v>60</v>
      </c>
      <c r="W21" s="43" t="s">
        <v>60</v>
      </c>
      <c r="X21" s="89">
        <f>+'One Mod Example'!$X$68</f>
        <v>3975.76</v>
      </c>
      <c r="Y21" s="89">
        <f>+'One Mod Example'!$X$80</f>
        <v>3959.89</v>
      </c>
      <c r="Z21" s="86">
        <f t="shared" si="5"/>
        <v>993.94</v>
      </c>
      <c r="AA21" s="86">
        <f t="shared" si="5"/>
        <v>993.94</v>
      </c>
      <c r="AB21" s="86">
        <f t="shared" si="5"/>
        <v>989.9725</v>
      </c>
      <c r="AC21" s="86">
        <f t="shared" si="5"/>
        <v>989.9725</v>
      </c>
    </row>
    <row r="22" spans="1:29" ht="12.75">
      <c r="A22" s="46">
        <v>39873</v>
      </c>
      <c r="B22" s="47" t="s">
        <v>57</v>
      </c>
      <c r="C22" s="47">
        <v>1232435</v>
      </c>
      <c r="D22" s="95">
        <f t="shared" si="1"/>
        <v>200000</v>
      </c>
      <c r="E22" s="48">
        <f>+E21+D22</f>
        <v>2200000</v>
      </c>
      <c r="F22" s="43" t="s">
        <v>74</v>
      </c>
      <c r="G22" s="51">
        <v>38473</v>
      </c>
      <c r="H22" s="47">
        <v>22219</v>
      </c>
      <c r="I22" s="48">
        <v>65700</v>
      </c>
      <c r="J22" s="48">
        <v>75000</v>
      </c>
      <c r="K22" s="43">
        <v>65</v>
      </c>
      <c r="L22" s="43" t="s">
        <v>60</v>
      </c>
      <c r="M22" s="49">
        <v>0.98</v>
      </c>
      <c r="N22" s="43" t="s">
        <v>64</v>
      </c>
      <c r="O22" s="43" t="s">
        <v>64</v>
      </c>
      <c r="P22" s="43" t="s">
        <v>64</v>
      </c>
      <c r="Q22" s="91">
        <f t="shared" si="0"/>
        <v>0.065</v>
      </c>
      <c r="R22" s="91">
        <f>R21</f>
        <v>0.045</v>
      </c>
      <c r="S22" s="90">
        <f>+Q22-R22</f>
        <v>0.020000000000000004</v>
      </c>
      <c r="T22" s="49">
        <v>0.36</v>
      </c>
      <c r="U22" s="43" t="s">
        <v>60</v>
      </c>
      <c r="V22" s="43" t="s">
        <v>60</v>
      </c>
      <c r="W22" s="43" t="s">
        <v>60</v>
      </c>
      <c r="X22" s="89">
        <f>+'One Mod Example'!$X$68</f>
        <v>3975.76</v>
      </c>
      <c r="Y22" s="89">
        <f>+'One Mod Example'!$X$80</f>
        <v>3959.89</v>
      </c>
      <c r="Z22" s="86">
        <f>Z21</f>
        <v>993.94</v>
      </c>
      <c r="AA22" s="86">
        <f>AA21</f>
        <v>993.94</v>
      </c>
      <c r="AB22" s="86">
        <f>AB21</f>
        <v>989.9725</v>
      </c>
      <c r="AC22" s="86">
        <f>AC21</f>
        <v>989.9725</v>
      </c>
    </row>
    <row r="23" spans="1:29" ht="12.75">
      <c r="A23" s="46"/>
      <c r="B23" s="47"/>
      <c r="C23" s="47"/>
      <c r="D23" s="47"/>
      <c r="E23" s="47"/>
      <c r="F23" s="43"/>
      <c r="G23" s="51"/>
      <c r="H23" s="47"/>
      <c r="I23" s="48"/>
      <c r="J23" s="48"/>
      <c r="K23" s="43"/>
      <c r="L23" s="43"/>
      <c r="M23" s="49"/>
      <c r="N23" s="43"/>
      <c r="O23" s="43"/>
      <c r="P23" s="43"/>
      <c r="Q23" s="94"/>
      <c r="R23" s="94"/>
      <c r="S23" s="43"/>
      <c r="T23" s="49"/>
      <c r="U23" s="43"/>
      <c r="V23" s="43"/>
      <c r="W23" s="43"/>
      <c r="X23" s="93"/>
      <c r="Y23" s="93"/>
      <c r="Z23" s="86"/>
      <c r="AA23" s="86"/>
      <c r="AB23" s="86"/>
      <c r="AC23" s="86"/>
    </row>
    <row r="24" spans="1:29" ht="12.75">
      <c r="A24" s="46"/>
      <c r="B24" s="47"/>
      <c r="C24" s="47"/>
      <c r="D24" s="47"/>
      <c r="E24" s="47"/>
      <c r="F24" s="43"/>
      <c r="G24" s="51"/>
      <c r="H24" s="47"/>
      <c r="I24" s="48"/>
      <c r="J24" s="48"/>
      <c r="K24" s="43"/>
      <c r="L24" s="43"/>
      <c r="M24" s="49"/>
      <c r="N24" s="43"/>
      <c r="O24" s="43"/>
      <c r="P24" s="43"/>
      <c r="Q24" s="94"/>
      <c r="R24" s="94"/>
      <c r="S24" s="43"/>
      <c r="T24" s="49"/>
      <c r="U24" s="43"/>
      <c r="V24" s="43"/>
      <c r="W24" s="43"/>
      <c r="X24" s="93"/>
      <c r="Y24" s="93"/>
      <c r="Z24" s="86"/>
      <c r="AA24" s="86"/>
      <c r="AB24" s="86"/>
      <c r="AC24" s="86"/>
    </row>
    <row r="25" spans="1:29" ht="12.75">
      <c r="A25" s="114"/>
      <c r="B25" s="115"/>
      <c r="C25" s="115"/>
      <c r="D25" s="115"/>
      <c r="E25" s="115"/>
      <c r="F25" s="116"/>
      <c r="G25" s="117"/>
      <c r="H25" s="115"/>
      <c r="I25" s="118"/>
      <c r="J25" s="118"/>
      <c r="K25" s="116"/>
      <c r="L25" s="116"/>
      <c r="M25" s="119"/>
      <c r="N25" s="116"/>
      <c r="O25" s="116"/>
      <c r="P25" s="116"/>
      <c r="Q25" s="120"/>
      <c r="R25" s="120"/>
      <c r="S25" s="116"/>
      <c r="T25" s="119"/>
      <c r="U25" s="116"/>
      <c r="V25" s="116"/>
      <c r="W25" s="116"/>
      <c r="X25" s="121"/>
      <c r="Y25" s="121"/>
      <c r="Z25" s="122"/>
      <c r="AA25" s="122"/>
      <c r="AB25" s="122"/>
      <c r="AC25" s="122"/>
    </row>
    <row r="26" spans="1:29" ht="13.5" thickBot="1">
      <c r="A26" s="105"/>
      <c r="B26" s="106"/>
      <c r="C26" s="106"/>
      <c r="D26" s="106"/>
      <c r="E26" s="106"/>
      <c r="F26" s="107"/>
      <c r="G26" s="108"/>
      <c r="H26" s="106"/>
      <c r="I26" s="109"/>
      <c r="J26" s="109"/>
      <c r="K26" s="107"/>
      <c r="L26" s="107"/>
      <c r="M26" s="110"/>
      <c r="N26" s="107"/>
      <c r="O26" s="107"/>
      <c r="P26" s="107"/>
      <c r="Q26" s="111"/>
      <c r="R26" s="111"/>
      <c r="S26" s="107"/>
      <c r="T26" s="110"/>
      <c r="U26" s="107"/>
      <c r="V26" s="107"/>
      <c r="W26" s="107"/>
      <c r="X26" s="112"/>
      <c r="Y26" s="112"/>
      <c r="Z26" s="113"/>
      <c r="AA26" s="113"/>
      <c r="AB26" s="113"/>
      <c r="AC26" s="113"/>
    </row>
    <row r="27" spans="1:29" ht="12.75">
      <c r="A27" s="96" t="s">
        <v>136</v>
      </c>
      <c r="B27" s="97"/>
      <c r="C27" s="97"/>
      <c r="D27" s="97"/>
      <c r="E27" s="97"/>
      <c r="F27" s="98"/>
      <c r="G27" s="99"/>
      <c r="H27" s="97"/>
      <c r="I27" s="100"/>
      <c r="J27" s="100"/>
      <c r="K27" s="98"/>
      <c r="L27" s="98"/>
      <c r="M27" s="101"/>
      <c r="N27" s="98"/>
      <c r="O27" s="98"/>
      <c r="P27" s="98"/>
      <c r="Q27" s="102"/>
      <c r="R27" s="102"/>
      <c r="S27" s="98"/>
      <c r="T27" s="101"/>
      <c r="U27" s="98"/>
      <c r="V27" s="98"/>
      <c r="W27" s="98"/>
      <c r="X27" s="103"/>
      <c r="Y27" s="103"/>
      <c r="Z27" s="104">
        <f>+Z29/$C$3</f>
        <v>0.005466670000000002</v>
      </c>
      <c r="AA27" s="104">
        <f>+AA29/$C$3</f>
        <v>0.005466670000000002</v>
      </c>
      <c r="AB27" s="104">
        <f>+AB29/$C$3</f>
        <v>0.00544484875</v>
      </c>
      <c r="AC27" s="104">
        <f>+AC29/$C$3</f>
        <v>0.00544484875</v>
      </c>
    </row>
    <row r="28" spans="1:29" ht="12.75">
      <c r="A28" s="46" t="s">
        <v>137</v>
      </c>
      <c r="B28" s="47"/>
      <c r="C28" s="47"/>
      <c r="D28" s="47"/>
      <c r="E28" s="47"/>
      <c r="F28" s="43"/>
      <c r="G28" s="51"/>
      <c r="H28" s="47"/>
      <c r="I28" s="48"/>
      <c r="J28" s="48"/>
      <c r="K28" s="43"/>
      <c r="L28" s="43"/>
      <c r="M28" s="49"/>
      <c r="N28" s="43"/>
      <c r="O28" s="43"/>
      <c r="P28" s="43"/>
      <c r="Q28" s="94"/>
      <c r="R28" s="94"/>
      <c r="S28" s="43"/>
      <c r="T28" s="49"/>
      <c r="U28" s="43"/>
      <c r="V28" s="43"/>
      <c r="W28" s="43"/>
      <c r="X28" s="93"/>
      <c r="Y28" s="93"/>
      <c r="Z28" s="87"/>
      <c r="AA28" s="87">
        <f>SUM(Z27:AA27)</f>
        <v>0.010933340000000003</v>
      </c>
      <c r="AB28" s="87"/>
      <c r="AC28" s="87">
        <f>SUM(AB27:AC27)</f>
        <v>0.0108896975</v>
      </c>
    </row>
    <row r="29" spans="1:29" ht="12.75">
      <c r="A29" s="46" t="s">
        <v>135</v>
      </c>
      <c r="B29" s="47"/>
      <c r="C29" s="47"/>
      <c r="D29" s="48">
        <f>SUM(D12:D28)</f>
        <v>2200000</v>
      </c>
      <c r="E29" s="47"/>
      <c r="F29" s="43"/>
      <c r="G29" s="51"/>
      <c r="H29" s="47"/>
      <c r="I29" s="48"/>
      <c r="J29" s="48"/>
      <c r="K29" s="43"/>
      <c r="L29" s="43"/>
      <c r="M29" s="49"/>
      <c r="N29" s="43"/>
      <c r="O29" s="43"/>
      <c r="P29" s="43"/>
      <c r="Q29" s="94"/>
      <c r="R29" s="94"/>
      <c r="S29" s="43"/>
      <c r="T29" s="49"/>
      <c r="U29" s="43"/>
      <c r="V29" s="43"/>
      <c r="W29" s="43"/>
      <c r="X29" s="132">
        <f>SUM(X12:X28)</f>
        <v>43733.360000000015</v>
      </c>
      <c r="Y29" s="132">
        <f>SUM(Y12:Y28)</f>
        <v>43558.79</v>
      </c>
      <c r="Z29" s="132">
        <f>SUM(Z12:Z24)</f>
        <v>10933.340000000004</v>
      </c>
      <c r="AA29" s="132">
        <f>SUM(AA12:AA24)</f>
        <v>10933.340000000004</v>
      </c>
      <c r="AB29" s="132">
        <f>SUM(AB12:AB24)</f>
        <v>10889.6975</v>
      </c>
      <c r="AC29" s="132">
        <f>SUM(AC12:AC24)</f>
        <v>10889.6975</v>
      </c>
    </row>
    <row r="31" spans="1:29" ht="12.75">
      <c r="A31" s="140" t="s">
        <v>148</v>
      </c>
      <c r="B31" s="47"/>
      <c r="C31" s="47"/>
      <c r="D31" s="47"/>
      <c r="E31" s="47"/>
      <c r="F31" s="47"/>
      <c r="G31" s="47"/>
      <c r="H31" s="47"/>
      <c r="I31" s="47"/>
      <c r="J31" s="47"/>
      <c r="K31" s="43"/>
      <c r="L31" s="43"/>
      <c r="M31" s="43"/>
      <c r="N31" s="47"/>
      <c r="O31" s="47"/>
      <c r="P31" s="47"/>
      <c r="Q31" s="47"/>
      <c r="R31" s="47"/>
      <c r="S31" s="47"/>
      <c r="T31" s="47"/>
      <c r="U31" s="47"/>
      <c r="V31" s="47"/>
      <c r="W31" s="47"/>
      <c r="X31" s="47"/>
      <c r="Y31" s="141"/>
      <c r="Z31" s="130">
        <f>IF(Z29&gt;(+$C$3*0.005),+$C$3*0.005,+Z29)</f>
        <v>10000</v>
      </c>
      <c r="AA31" s="130">
        <f>IF(AA29&gt;(+$C$3*0.005),+$C$3*0.005,+AA29)</f>
        <v>10000</v>
      </c>
      <c r="AB31" s="130">
        <f>IF(AB29&gt;(+$C$3*0.005),+$C$3*0.005,+AB29)</f>
        <v>10000</v>
      </c>
      <c r="AC31" s="130">
        <f>IF(AC29&gt;(+$C$3*0.005),+$C$3*0.005,+AC29)</f>
        <v>10000</v>
      </c>
    </row>
    <row r="32" spans="26:29" ht="12.75">
      <c r="Z32" s="47"/>
      <c r="AA32" s="47"/>
      <c r="AB32" s="47"/>
      <c r="AC32" s="47"/>
    </row>
    <row r="33" spans="26:29" ht="12.75">
      <c r="Z33" s="142">
        <f>+Z31/$C$3</f>
        <v>0.005</v>
      </c>
      <c r="AA33" s="142">
        <f>+AA31/$C$3</f>
        <v>0.005</v>
      </c>
      <c r="AB33" s="142">
        <f>+AB31/$C$3</f>
        <v>0.005</v>
      </c>
      <c r="AC33" s="142">
        <f>+AC31/$C$3</f>
        <v>0.005</v>
      </c>
    </row>
    <row r="37" ht="12.75">
      <c r="A37" s="164" t="s">
        <v>181</v>
      </c>
    </row>
    <row r="38" spans="1:3" ht="12.75">
      <c r="A38" s="165" t="s">
        <v>180</v>
      </c>
      <c r="C38" s="165" t="s">
        <v>183</v>
      </c>
    </row>
  </sheetData>
  <sheetProtection/>
  <hyperlinks>
    <hyperlink ref="A38" r:id="rId1" display="http://mcdc2.missouri.edu/websas/dp3_2kmenus/us/"/>
    <hyperlink ref="C38" r:id="rId2" display="Zip Code Median Income"/>
    <hyperlink ref="I11" r:id="rId3" display="Zip Code Median Income"/>
  </hyperlinks>
  <printOptions/>
  <pageMargins left="0.25" right="0.1" top="1" bottom="1" header="0.5" footer="0.5"/>
  <pageSetup fitToHeight="1" fitToWidth="1" horizontalDpi="600" verticalDpi="600" orientation="landscape" paperSize="5" scale="56" r:id="rId6"/>
  <legacyDrawing r:id="rId5"/>
</worksheet>
</file>

<file path=xl/worksheets/sheet4.xml><?xml version="1.0" encoding="utf-8"?>
<worksheet xmlns="http://schemas.openxmlformats.org/spreadsheetml/2006/main" xmlns:r="http://schemas.openxmlformats.org/officeDocument/2006/relationships">
  <dimension ref="B1:R68"/>
  <sheetViews>
    <sheetView zoomScalePageLayoutView="0" workbookViewId="0" topLeftCell="A15">
      <selection activeCell="C5" sqref="C5"/>
    </sheetView>
  </sheetViews>
  <sheetFormatPr defaultColWidth="9.140625" defaultRowHeight="12.75"/>
  <cols>
    <col min="1" max="1" width="0.9921875" style="158" customWidth="1"/>
    <col min="2" max="2" width="14.8515625" style="11" customWidth="1"/>
    <col min="3" max="3" width="74.00390625" style="0" customWidth="1"/>
    <col min="4" max="16" width="9.140625" style="158" customWidth="1"/>
  </cols>
  <sheetData>
    <row r="1" spans="2:3" ht="12.75">
      <c r="B1" s="168"/>
      <c r="C1" s="158"/>
    </row>
    <row r="2" spans="2:3" ht="21" customHeight="1">
      <c r="B2" s="232" t="s">
        <v>42</v>
      </c>
      <c r="C2" s="232"/>
    </row>
    <row r="3" spans="2:3" ht="21" customHeight="1">
      <c r="B3" s="163"/>
      <c r="C3" s="163"/>
    </row>
    <row r="4" ht="12.75">
      <c r="B4" s="168"/>
    </row>
    <row r="5" spans="2:3" ht="12.75">
      <c r="B5" s="41"/>
      <c r="C5" s="158" t="s">
        <v>54</v>
      </c>
    </row>
    <row r="6" spans="2:3" ht="12.75">
      <c r="B6" s="42"/>
      <c r="C6" s="158" t="s">
        <v>52</v>
      </c>
    </row>
    <row r="7" spans="2:3" ht="12.75">
      <c r="B7" s="43"/>
      <c r="C7" s="158" t="s">
        <v>53</v>
      </c>
    </row>
    <row r="8" spans="2:3" ht="12.75">
      <c r="B8" s="150"/>
      <c r="C8" s="158" t="s">
        <v>149</v>
      </c>
    </row>
    <row r="9" spans="2:3" ht="12.75">
      <c r="B9" s="168"/>
      <c r="C9" s="158"/>
    </row>
    <row r="10" spans="2:3" ht="25.5">
      <c r="B10" s="39">
        <v>39791</v>
      </c>
      <c r="C10" s="40" t="s">
        <v>51</v>
      </c>
    </row>
    <row r="12" spans="2:3" ht="12.75">
      <c r="B12" s="35">
        <v>39811</v>
      </c>
      <c r="C12" s="36" t="s">
        <v>49</v>
      </c>
    </row>
    <row r="13" spans="2:3" ht="12.75">
      <c r="B13" s="26"/>
      <c r="C13" s="33"/>
    </row>
    <row r="14" spans="2:3" ht="25.5">
      <c r="B14" s="35">
        <v>39811</v>
      </c>
      <c r="C14" s="36" t="s">
        <v>50</v>
      </c>
    </row>
    <row r="15" spans="2:3" ht="12.75">
      <c r="B15" s="26"/>
      <c r="C15" s="33"/>
    </row>
    <row r="16" spans="2:3" ht="12.75">
      <c r="B16" s="35" t="s">
        <v>43</v>
      </c>
      <c r="C16" s="36" t="s">
        <v>44</v>
      </c>
    </row>
    <row r="17" spans="2:3" ht="12.75">
      <c r="B17" s="160"/>
      <c r="C17" s="161"/>
    </row>
    <row r="18" spans="2:3" ht="12.75">
      <c r="B18" s="152">
        <v>39933</v>
      </c>
      <c r="C18" s="153" t="s">
        <v>174</v>
      </c>
    </row>
    <row r="19" spans="2:3" ht="12.75">
      <c r="B19" s="26"/>
      <c r="C19" s="34"/>
    </row>
    <row r="20" spans="2:3" ht="25.5">
      <c r="B20" s="37">
        <v>39994</v>
      </c>
      <c r="C20" s="38" t="s">
        <v>45</v>
      </c>
    </row>
    <row r="22" spans="2:3" ht="12.75">
      <c r="B22" s="152">
        <v>40025</v>
      </c>
      <c r="C22" s="153" t="s">
        <v>174</v>
      </c>
    </row>
    <row r="24" spans="2:3" ht="12.75">
      <c r="B24" s="152">
        <v>40116</v>
      </c>
      <c r="C24" s="153" t="s">
        <v>174</v>
      </c>
    </row>
    <row r="25" spans="2:3" ht="12.75">
      <c r="B25" s="26"/>
      <c r="C25" s="33"/>
    </row>
    <row r="26" spans="2:3" ht="25.5">
      <c r="B26" s="37">
        <v>40178</v>
      </c>
      <c r="C26" s="38" t="s">
        <v>178</v>
      </c>
    </row>
    <row r="27" spans="2:3" ht="12.75">
      <c r="B27" s="156"/>
      <c r="C27" s="157"/>
    </row>
    <row r="28" spans="2:18" ht="12.75">
      <c r="B28" s="152">
        <v>40207</v>
      </c>
      <c r="C28" s="153" t="s">
        <v>174</v>
      </c>
      <c r="Q28" s="151"/>
      <c r="R28" s="151"/>
    </row>
    <row r="29" spans="2:18" ht="12.75">
      <c r="B29" s="32"/>
      <c r="C29" s="34"/>
      <c r="Q29" s="151"/>
      <c r="R29" s="151"/>
    </row>
    <row r="30" spans="2:18" ht="18" customHeight="1">
      <c r="B30" s="39">
        <v>40237</v>
      </c>
      <c r="C30" s="40" t="s">
        <v>184</v>
      </c>
      <c r="Q30" s="151"/>
      <c r="R30" s="151"/>
    </row>
    <row r="31" spans="2:18" ht="12.75">
      <c r="B31" s="32"/>
      <c r="C31" s="34"/>
      <c r="Q31" s="151"/>
      <c r="R31" s="151"/>
    </row>
    <row r="32" spans="2:18" ht="12.75">
      <c r="B32" s="39">
        <v>40268</v>
      </c>
      <c r="C32" s="40" t="s">
        <v>175</v>
      </c>
      <c r="Q32" s="151"/>
      <c r="R32" s="151"/>
    </row>
    <row r="33" spans="2:18" ht="12.75">
      <c r="B33" s="26"/>
      <c r="C33" s="33"/>
      <c r="Q33" s="151"/>
      <c r="R33" s="151"/>
    </row>
    <row r="34" spans="2:3" ht="12.75">
      <c r="B34" s="152">
        <v>40298</v>
      </c>
      <c r="C34" s="153" t="s">
        <v>174</v>
      </c>
    </row>
    <row r="35" spans="2:3" ht="12.75">
      <c r="B35" s="26"/>
      <c r="C35" s="33"/>
    </row>
    <row r="36" spans="2:3" ht="25.5">
      <c r="B36" s="37">
        <v>40359</v>
      </c>
      <c r="C36" s="38" t="s">
        <v>45</v>
      </c>
    </row>
    <row r="37" spans="2:3" ht="12.75">
      <c r="B37" s="32"/>
      <c r="C37" s="34"/>
    </row>
    <row r="38" spans="2:3" ht="12.75">
      <c r="B38" s="152">
        <v>40389</v>
      </c>
      <c r="C38" s="153" t="s">
        <v>174</v>
      </c>
    </row>
    <row r="39" spans="2:3" ht="12.75">
      <c r="B39" s="154"/>
      <c r="C39" s="155"/>
    </row>
    <row r="40" spans="2:3" ht="16.5" customHeight="1">
      <c r="B40" s="39">
        <v>40421</v>
      </c>
      <c r="C40" s="40" t="s">
        <v>184</v>
      </c>
    </row>
    <row r="41" spans="2:3" ht="12.75">
      <c r="B41" s="154"/>
      <c r="C41" s="155"/>
    </row>
    <row r="42" spans="2:3" ht="15.75" customHeight="1">
      <c r="B42" s="39">
        <v>40451</v>
      </c>
      <c r="C42" s="40" t="s">
        <v>46</v>
      </c>
    </row>
    <row r="43" spans="2:3" ht="12.75">
      <c r="B43" s="32"/>
      <c r="C43" s="34"/>
    </row>
    <row r="44" spans="2:3" ht="12.75">
      <c r="B44" s="152">
        <v>40480</v>
      </c>
      <c r="C44" s="153" t="s">
        <v>174</v>
      </c>
    </row>
    <row r="46" spans="2:3" ht="25.5">
      <c r="B46" s="37">
        <v>40543</v>
      </c>
      <c r="C46" s="38" t="s">
        <v>177</v>
      </c>
    </row>
    <row r="47" spans="2:3" ht="12.75">
      <c r="B47" s="32"/>
      <c r="C47" s="34"/>
    </row>
    <row r="48" spans="2:3" ht="12.75">
      <c r="B48" s="152">
        <v>40574</v>
      </c>
      <c r="C48" s="153" t="s">
        <v>174</v>
      </c>
    </row>
    <row r="49" spans="2:3" ht="12.75">
      <c r="B49" s="26"/>
      <c r="C49" s="33"/>
    </row>
    <row r="50" spans="2:3" ht="17.25" customHeight="1">
      <c r="B50" s="39">
        <v>40602</v>
      </c>
      <c r="C50" s="40" t="s">
        <v>184</v>
      </c>
    </row>
    <row r="51" spans="2:3" ht="12.75">
      <c r="B51" s="26"/>
      <c r="C51" s="33"/>
    </row>
    <row r="52" spans="2:3" ht="12.75">
      <c r="B52" s="39">
        <v>40633</v>
      </c>
      <c r="C52" s="40" t="s">
        <v>48</v>
      </c>
    </row>
    <row r="53" spans="2:16" s="151" customFormat="1" ht="12.75">
      <c r="B53" s="154"/>
      <c r="C53" s="155"/>
      <c r="D53" s="158"/>
      <c r="E53" s="158"/>
      <c r="F53" s="158"/>
      <c r="G53" s="158"/>
      <c r="H53" s="158"/>
      <c r="I53" s="158"/>
      <c r="J53" s="158"/>
      <c r="K53" s="158"/>
      <c r="L53" s="158"/>
      <c r="M53" s="158"/>
      <c r="N53" s="158"/>
      <c r="O53" s="158"/>
      <c r="P53" s="158"/>
    </row>
    <row r="54" spans="2:3" ht="14.25" customHeight="1">
      <c r="B54" s="39">
        <v>40786</v>
      </c>
      <c r="C54" s="40" t="s">
        <v>184</v>
      </c>
    </row>
    <row r="55" spans="2:3" ht="12.75">
      <c r="B55" s="26"/>
      <c r="C55" s="33"/>
    </row>
    <row r="56" spans="2:3" ht="12.75">
      <c r="B56" s="39">
        <v>40816</v>
      </c>
      <c r="C56" s="40" t="s">
        <v>47</v>
      </c>
    </row>
    <row r="57" ht="12.75">
      <c r="B57" s="26"/>
    </row>
    <row r="58" ht="12.75">
      <c r="B58" s="26"/>
    </row>
    <row r="59" ht="12.75">
      <c r="B59" s="26"/>
    </row>
    <row r="60" ht="12.75">
      <c r="B60" s="26"/>
    </row>
    <row r="61" ht="12.75">
      <c r="B61" s="26"/>
    </row>
    <row r="62" ht="12.75">
      <c r="B62" s="26"/>
    </row>
    <row r="63" ht="12.75">
      <c r="B63" s="26"/>
    </row>
    <row r="64" ht="12.75">
      <c r="B64" s="26"/>
    </row>
    <row r="65" ht="12.75">
      <c r="B65" s="26"/>
    </row>
    <row r="66" ht="12.75">
      <c r="B66" s="26"/>
    </row>
    <row r="67" ht="12.75">
      <c r="B67" s="26"/>
    </row>
    <row r="68" ht="12.75">
      <c r="B68" s="26"/>
    </row>
  </sheetData>
  <sheetProtection/>
  <mergeCells count="1">
    <mergeCell ref="B2:C2"/>
  </mergeCells>
  <printOptions horizontalCentered="1"/>
  <pageMargins left="0.75" right="0.59" top="0.48" bottom="0.31" header="0.5" footer="0.36"/>
  <pageSetup horizontalDpi="600" verticalDpi="600" orientation="portrait" scale="90" r:id="rId1"/>
</worksheet>
</file>

<file path=xl/worksheets/sheet5.xml><?xml version="1.0" encoding="utf-8"?>
<worksheet xmlns="http://schemas.openxmlformats.org/spreadsheetml/2006/main" xmlns:r="http://schemas.openxmlformats.org/officeDocument/2006/relationships">
  <sheetPr>
    <pageSetUpPr fitToPage="1"/>
  </sheetPr>
  <dimension ref="A2:Q46"/>
  <sheetViews>
    <sheetView zoomScalePageLayoutView="0" workbookViewId="0" topLeftCell="A1">
      <selection activeCell="E38" sqref="E38"/>
    </sheetView>
  </sheetViews>
  <sheetFormatPr defaultColWidth="9.140625" defaultRowHeight="12.75"/>
  <cols>
    <col min="1" max="1" width="4.28125" style="167" customWidth="1"/>
    <col min="2" max="2" width="90.57421875" style="175" customWidth="1"/>
    <col min="3" max="17" width="9.140625" style="158" customWidth="1"/>
  </cols>
  <sheetData>
    <row r="2" spans="1:17" s="172" customFormat="1" ht="24" customHeight="1">
      <c r="A2" s="159"/>
      <c r="B2" s="181" t="s">
        <v>129</v>
      </c>
      <c r="C2" s="171"/>
      <c r="D2" s="171"/>
      <c r="E2" s="171"/>
      <c r="F2" s="171"/>
      <c r="G2" s="171"/>
      <c r="H2" s="171"/>
      <c r="I2" s="171"/>
      <c r="J2" s="171"/>
      <c r="K2" s="171"/>
      <c r="L2" s="171"/>
      <c r="M2" s="171"/>
      <c r="N2" s="171"/>
      <c r="O2" s="171"/>
      <c r="P2" s="171"/>
      <c r="Q2" s="171"/>
    </row>
    <row r="3" ht="15">
      <c r="B3" s="173"/>
    </row>
    <row r="4" ht="15">
      <c r="B4" s="173"/>
    </row>
    <row r="5" ht="15">
      <c r="B5" s="173"/>
    </row>
    <row r="6" spans="1:2" ht="15">
      <c r="A6" s="170">
        <v>1</v>
      </c>
      <c r="B6" s="174" t="s">
        <v>126</v>
      </c>
    </row>
    <row r="7" spans="1:2" s="180" customFormat="1" ht="15">
      <c r="A7" s="178"/>
      <c r="B7" s="179"/>
    </row>
    <row r="8" spans="1:2" ht="62.25" customHeight="1">
      <c r="A8" s="170"/>
      <c r="B8" s="174" t="s">
        <v>186</v>
      </c>
    </row>
    <row r="9" ht="15">
      <c r="A9" s="170"/>
    </row>
    <row r="10" spans="1:2" ht="30">
      <c r="A10" s="170">
        <v>2</v>
      </c>
      <c r="B10" s="174" t="s">
        <v>127</v>
      </c>
    </row>
    <row r="11" spans="1:2" ht="15">
      <c r="A11" s="170"/>
      <c r="B11" s="179"/>
    </row>
    <row r="12" spans="1:2" ht="45">
      <c r="A12" s="170"/>
      <c r="B12" s="174" t="s">
        <v>187</v>
      </c>
    </row>
    <row r="13" ht="15">
      <c r="A13" s="170"/>
    </row>
    <row r="14" spans="1:2" ht="45">
      <c r="A14" s="170">
        <v>3</v>
      </c>
      <c r="B14" s="174" t="s">
        <v>128</v>
      </c>
    </row>
    <row r="15" spans="1:2" ht="15">
      <c r="A15" s="170"/>
      <c r="B15" s="179"/>
    </row>
    <row r="16" spans="1:2" ht="45">
      <c r="A16" s="170"/>
      <c r="B16" s="174" t="s">
        <v>188</v>
      </c>
    </row>
    <row r="17" ht="15">
      <c r="A17" s="170"/>
    </row>
    <row r="18" spans="1:2" ht="15">
      <c r="A18" s="170">
        <v>4</v>
      </c>
      <c r="B18" s="174" t="s">
        <v>130</v>
      </c>
    </row>
    <row r="19" spans="1:2" ht="15">
      <c r="A19" s="170"/>
      <c r="B19" s="179"/>
    </row>
    <row r="20" spans="1:2" ht="90">
      <c r="A20" s="170"/>
      <c r="B20" s="174" t="s">
        <v>171</v>
      </c>
    </row>
    <row r="21" ht="15">
      <c r="A21" s="170"/>
    </row>
    <row r="22" spans="1:2" ht="15">
      <c r="A22" s="170">
        <v>5</v>
      </c>
      <c r="B22" s="174" t="s">
        <v>131</v>
      </c>
    </row>
    <row r="23" spans="1:2" ht="15">
      <c r="A23" s="170"/>
      <c r="B23" s="179"/>
    </row>
    <row r="24" spans="1:2" ht="45">
      <c r="A24" s="170"/>
      <c r="B24" s="174" t="s">
        <v>132</v>
      </c>
    </row>
    <row r="25" ht="15">
      <c r="A25" s="170"/>
    </row>
    <row r="26" spans="1:2" ht="30">
      <c r="A26" s="170">
        <v>6</v>
      </c>
      <c r="B26" s="174" t="s">
        <v>133</v>
      </c>
    </row>
    <row r="27" spans="1:2" ht="15">
      <c r="A27" s="170"/>
      <c r="B27" s="179"/>
    </row>
    <row r="28" spans="1:2" ht="15">
      <c r="A28" s="170"/>
      <c r="B28" s="174" t="s">
        <v>189</v>
      </c>
    </row>
    <row r="29" ht="15">
      <c r="A29" s="170"/>
    </row>
    <row r="30" spans="1:2" ht="15">
      <c r="A30" s="170">
        <v>7</v>
      </c>
      <c r="B30" s="174" t="s">
        <v>190</v>
      </c>
    </row>
    <row r="31" spans="1:2" ht="15">
      <c r="A31" s="170"/>
      <c r="B31" s="179"/>
    </row>
    <row r="32" spans="1:2" ht="30">
      <c r="A32" s="170"/>
      <c r="B32" s="174" t="s">
        <v>191</v>
      </c>
    </row>
    <row r="33" ht="15">
      <c r="A33" s="170"/>
    </row>
    <row r="34" spans="1:2" ht="15">
      <c r="A34" s="170">
        <v>8</v>
      </c>
      <c r="B34" s="174" t="s">
        <v>169</v>
      </c>
    </row>
    <row r="35" ht="15">
      <c r="B35" s="179"/>
    </row>
    <row r="36" ht="30">
      <c r="B36" s="174" t="s">
        <v>170</v>
      </c>
    </row>
    <row r="37" ht="15">
      <c r="B37" s="176"/>
    </row>
    <row r="38" spans="1:2" ht="45">
      <c r="A38" s="167">
        <v>9</v>
      </c>
      <c r="B38" s="174" t="s">
        <v>142</v>
      </c>
    </row>
    <row r="39" ht="15">
      <c r="B39" s="179"/>
    </row>
    <row r="40" spans="1:2" ht="22.5" customHeight="1">
      <c r="A40" s="167">
        <v>10</v>
      </c>
      <c r="B40" s="174" t="s">
        <v>173</v>
      </c>
    </row>
    <row r="41" ht="12" customHeight="1">
      <c r="B41" s="177"/>
    </row>
    <row r="42" ht="15">
      <c r="B42" s="174" t="s">
        <v>172</v>
      </c>
    </row>
    <row r="44" spans="1:2" ht="45">
      <c r="A44" s="167">
        <v>11</v>
      </c>
      <c r="B44" s="174" t="s">
        <v>146</v>
      </c>
    </row>
    <row r="45" ht="15">
      <c r="B45" s="179"/>
    </row>
    <row r="46" ht="30">
      <c r="B46" s="174" t="s">
        <v>192</v>
      </c>
    </row>
  </sheetData>
  <sheetProtection/>
  <printOptions/>
  <pageMargins left="0.78" right="0.5" top="0.5" bottom="0.25" header="0.5" footer="0.5"/>
  <pageSetup fitToHeight="1" fitToWidth="1" horizontalDpi="600" verticalDpi="600" orientation="portrait" scale="88" r:id="rId1"/>
</worksheet>
</file>

<file path=xl/worksheets/sheet6.xml><?xml version="1.0" encoding="utf-8"?>
<worksheet xmlns="http://schemas.openxmlformats.org/spreadsheetml/2006/main" xmlns:r="http://schemas.openxmlformats.org/officeDocument/2006/relationships">
  <sheetPr>
    <pageSetUpPr fitToPage="1"/>
  </sheetPr>
  <dimension ref="A1:J20"/>
  <sheetViews>
    <sheetView zoomScalePageLayoutView="0" workbookViewId="0" topLeftCell="A3">
      <selection activeCell="A1" sqref="A1:I1"/>
    </sheetView>
  </sheetViews>
  <sheetFormatPr defaultColWidth="9.140625" defaultRowHeight="12.75"/>
  <cols>
    <col min="1" max="1" width="53.421875" style="143" customWidth="1"/>
    <col min="2" max="2" width="11.8515625" style="143" customWidth="1"/>
    <col min="3" max="3" width="3.140625" style="143" customWidth="1"/>
    <col min="4" max="4" width="11.8515625" style="143" customWidth="1"/>
    <col min="5" max="5" width="3.28125" style="143" customWidth="1"/>
    <col min="6" max="6" width="12.00390625" style="143" customWidth="1"/>
    <col min="7" max="7" width="3.00390625" style="143" customWidth="1"/>
    <col min="8" max="8" width="12.140625" style="143" customWidth="1"/>
    <col min="9" max="9" width="9.140625" style="143" customWidth="1"/>
    <col min="10" max="10" width="9.57421875" style="143" bestFit="1" customWidth="1"/>
    <col min="11" max="16384" width="9.140625" style="143" customWidth="1"/>
  </cols>
  <sheetData>
    <row r="1" spans="1:9" ht="15.75">
      <c r="A1" s="233" t="s">
        <v>193</v>
      </c>
      <c r="B1" s="233"/>
      <c r="C1" s="233"/>
      <c r="D1" s="233"/>
      <c r="E1" s="233"/>
      <c r="F1" s="233"/>
      <c r="G1" s="233"/>
      <c r="H1" s="233"/>
      <c r="I1" s="233"/>
    </row>
    <row r="2" ht="15.75">
      <c r="A2" s="143" t="s">
        <v>150</v>
      </c>
    </row>
    <row r="3" ht="15.75">
      <c r="A3" s="144" t="s">
        <v>151</v>
      </c>
    </row>
    <row r="4" ht="15.75">
      <c r="A4" s="144"/>
    </row>
    <row r="5" spans="1:9" ht="15.75">
      <c r="A5" s="144" t="s">
        <v>152</v>
      </c>
      <c r="B5" s="145">
        <v>1000000</v>
      </c>
      <c r="D5" s="143" t="s">
        <v>153</v>
      </c>
      <c r="I5" s="143">
        <f>B5*0.02</f>
        <v>20000</v>
      </c>
    </row>
    <row r="6" ht="15.75">
      <c r="A6" s="144"/>
    </row>
    <row r="7" spans="1:8" ht="15.75">
      <c r="A7" s="144"/>
      <c r="B7" s="146" t="s">
        <v>154</v>
      </c>
      <c r="C7" s="146"/>
      <c r="D7" s="146" t="s">
        <v>155</v>
      </c>
      <c r="E7" s="146"/>
      <c r="F7" s="146" t="s">
        <v>156</v>
      </c>
      <c r="G7" s="146"/>
      <c r="H7" s="146" t="s">
        <v>157</v>
      </c>
    </row>
    <row r="8" spans="1:10" ht="15.75">
      <c r="A8" s="143" t="s">
        <v>158</v>
      </c>
      <c r="J8" s="143" t="s">
        <v>159</v>
      </c>
    </row>
    <row r="9" spans="1:10" ht="15.75">
      <c r="A9" s="143" t="s">
        <v>176</v>
      </c>
      <c r="B9" s="145">
        <v>1000000</v>
      </c>
      <c r="D9" s="145">
        <v>800000</v>
      </c>
      <c r="F9" s="145">
        <v>400000</v>
      </c>
      <c r="H9" s="145">
        <v>200000</v>
      </c>
      <c r="J9" s="143">
        <f>(B9+D9+F9+H9)/4</f>
        <v>600000</v>
      </c>
    </row>
    <row r="10" spans="1:10" ht="15.75">
      <c r="A10" s="143" t="s">
        <v>160</v>
      </c>
      <c r="B10" s="136">
        <v>0.02</v>
      </c>
      <c r="C10" s="137"/>
      <c r="D10" s="137">
        <f>B10</f>
        <v>0.02</v>
      </c>
      <c r="E10" s="137"/>
      <c r="F10" s="137">
        <f>D10</f>
        <v>0.02</v>
      </c>
      <c r="G10" s="137"/>
      <c r="H10" s="137">
        <f>F10</f>
        <v>0.02</v>
      </c>
      <c r="I10" s="138"/>
      <c r="J10" s="138"/>
    </row>
    <row r="11" spans="1:8" ht="16.5" thickBot="1">
      <c r="A11" s="146" t="s">
        <v>161</v>
      </c>
      <c r="B11" s="139">
        <f>B9*B10/2</f>
        <v>10000</v>
      </c>
      <c r="D11" s="139">
        <f>D9*D10/2</f>
        <v>8000</v>
      </c>
      <c r="F11" s="139">
        <f>F9*F10/2</f>
        <v>4000</v>
      </c>
      <c r="H11" s="139">
        <f>H9*H10/2</f>
        <v>2000</v>
      </c>
    </row>
    <row r="12" ht="16.5" thickTop="1"/>
    <row r="13" spans="1:8" ht="15.75">
      <c r="A13" s="143" t="s">
        <v>162</v>
      </c>
      <c r="B13" s="143">
        <f>B11/2</f>
        <v>5000</v>
      </c>
      <c r="D13" s="143">
        <f>D11/2</f>
        <v>4000</v>
      </c>
      <c r="F13" s="143">
        <f>F11/2</f>
        <v>2000</v>
      </c>
      <c r="H13" s="143">
        <f>H11/2</f>
        <v>1000</v>
      </c>
    </row>
    <row r="14" spans="1:8" ht="15.75">
      <c r="A14" s="143" t="s">
        <v>163</v>
      </c>
      <c r="B14" s="143">
        <v>0</v>
      </c>
      <c r="D14" s="143">
        <f>B18</f>
        <v>0</v>
      </c>
      <c r="F14" s="143">
        <f>D18</f>
        <v>0</v>
      </c>
      <c r="H14" s="143">
        <f>F18</f>
        <v>0</v>
      </c>
    </row>
    <row r="15" spans="1:8" ht="15.75">
      <c r="A15" s="143" t="s">
        <v>164</v>
      </c>
      <c r="B15" s="147">
        <f>B13+B14</f>
        <v>5000</v>
      </c>
      <c r="D15" s="147">
        <f>D13+D14</f>
        <v>4000</v>
      </c>
      <c r="F15" s="147">
        <f>F13+F14</f>
        <v>2000</v>
      </c>
      <c r="H15" s="147">
        <f>H13+H14</f>
        <v>1000</v>
      </c>
    </row>
    <row r="16" spans="1:8" ht="16.5" thickBot="1">
      <c r="A16" s="143" t="s">
        <v>165</v>
      </c>
      <c r="B16" s="148">
        <f>$B$5*0.01/2</f>
        <v>5000</v>
      </c>
      <c r="D16" s="148">
        <f>$B$5*0.01/2</f>
        <v>5000</v>
      </c>
      <c r="F16" s="148">
        <f>$B$5*0.01/2</f>
        <v>5000</v>
      </c>
      <c r="H16" s="148">
        <f>$B$5*0.01/2</f>
        <v>5000</v>
      </c>
    </row>
    <row r="17" spans="1:10" ht="16.5" thickTop="1">
      <c r="A17" s="146" t="s">
        <v>166</v>
      </c>
      <c r="B17" s="143">
        <f>IF(B15&gt;B16,B16,B15)</f>
        <v>5000</v>
      </c>
      <c r="D17" s="143">
        <f>IF(D15&gt;D16,D16,D15)</f>
        <v>4000</v>
      </c>
      <c r="F17" s="143">
        <f>IF(F15&gt;F16,F16,F15)</f>
        <v>2000</v>
      </c>
      <c r="H17" s="143">
        <f>IF(H15&gt;H16,H16,H15)</f>
        <v>1000</v>
      </c>
      <c r="I17" s="143">
        <f>SUM(B17:H17)</f>
        <v>12000</v>
      </c>
      <c r="J17" s="143" t="s">
        <v>167</v>
      </c>
    </row>
    <row r="18" spans="1:8" ht="16.5" thickBot="1">
      <c r="A18" s="143" t="s">
        <v>168</v>
      </c>
      <c r="B18" s="148">
        <f>B15-B17</f>
        <v>0</v>
      </c>
      <c r="D18" s="148">
        <f>D15-D17</f>
        <v>0</v>
      </c>
      <c r="F18" s="148">
        <f>F15-F17</f>
        <v>0</v>
      </c>
      <c r="G18" s="149"/>
      <c r="H18" s="148">
        <f>H15-H17</f>
        <v>0</v>
      </c>
    </row>
    <row r="19" ht="16.5" thickTop="1"/>
    <row r="20" spans="6:9" ht="15.75">
      <c r="F20" s="146"/>
      <c r="I20" s="146"/>
    </row>
  </sheetData>
  <sheetProtection/>
  <mergeCells count="1">
    <mergeCell ref="A1:I1"/>
  </mergeCells>
  <printOptions horizontalCentered="1"/>
  <pageMargins left="0.75" right="0.75" top="1" bottom="1" header="0.5" footer="0.5"/>
  <pageSetup fitToHeight="1" fitToWidth="1" horizontalDpi="600" verticalDpi="600" orientation="landscape" scale="83"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C1:H2"/>
  <sheetViews>
    <sheetView zoomScalePageLayoutView="0" workbookViewId="0" topLeftCell="A1">
      <selection activeCell="E2" sqref="E2"/>
    </sheetView>
  </sheetViews>
  <sheetFormatPr defaultColWidth="9.140625" defaultRowHeight="12.75"/>
  <cols>
    <col min="4" max="4" width="6.7109375" style="0" customWidth="1"/>
    <col min="5" max="5" width="11.57421875" style="0" customWidth="1"/>
    <col min="6" max="6" width="18.7109375" style="0" customWidth="1"/>
    <col min="11" max="11" width="9.28125" style="0" customWidth="1"/>
  </cols>
  <sheetData>
    <row r="1" s="200" customFormat="1" ht="26.25" customHeight="1">
      <c r="C1" s="201" t="s">
        <v>196</v>
      </c>
    </row>
    <row r="2" spans="5:8" s="158" customFormat="1" ht="34.5" customHeight="1">
      <c r="E2" s="201"/>
      <c r="F2" s="202" t="s">
        <v>185</v>
      </c>
      <c r="G2" s="203"/>
      <c r="H2" s="204"/>
    </row>
    <row r="3" s="158" customFormat="1" ht="30" customHeight="1"/>
  </sheetData>
  <sheetProtection/>
  <hyperlinks>
    <hyperlink ref="F2" r:id="rId1" display="NCUA Central Liquidity Facility Website"/>
  </hyperlinks>
  <printOptions/>
  <pageMargins left="0.25" right="0.25" top="0.25" bottom="0.25" header="0.33" footer="0.27"/>
  <pageSetup fitToHeight="1" fitToWidth="1" horizontalDpi="600" verticalDpi="600" orientation="portrait" scale="50" r:id="rId3"/>
  <drawing r:id="rId2"/>
</worksheet>
</file>

<file path=xl/worksheets/sheet8.xml><?xml version="1.0" encoding="utf-8"?>
<worksheet xmlns="http://schemas.openxmlformats.org/spreadsheetml/2006/main" xmlns:r="http://schemas.openxmlformats.org/officeDocument/2006/relationships">
  <sheetPr>
    <pageSetUpPr fitToPage="1"/>
  </sheetPr>
  <dimension ref="A1:Z372"/>
  <sheetViews>
    <sheetView zoomScalePageLayoutView="0" workbookViewId="0" topLeftCell="A1">
      <pane ySplit="10" topLeftCell="A11" activePane="bottomLeft" state="frozen"/>
      <selection pane="topLeft" activeCell="A1" sqref="A1"/>
      <selection pane="bottomLeft" activeCell="U12" sqref="U12"/>
    </sheetView>
  </sheetViews>
  <sheetFormatPr defaultColWidth="9.140625" defaultRowHeight="12.75"/>
  <cols>
    <col min="1" max="1" width="9.28125" style="61" bestFit="1" customWidth="1"/>
    <col min="2" max="2" width="3.57421875" style="62" bestFit="1" customWidth="1"/>
    <col min="3" max="3" width="9.28125" style="60" bestFit="1" customWidth="1"/>
    <col min="4" max="4" width="10.140625" style="60" bestFit="1" customWidth="1"/>
    <col min="5" max="5" width="9.7109375" style="83" customWidth="1"/>
    <col min="6" max="6" width="9.28125" style="60" bestFit="1" customWidth="1"/>
    <col min="7" max="7" width="5.28125" style="75" hidden="1" customWidth="1"/>
    <col min="8" max="9" width="4.00390625" style="75" hidden="1" customWidth="1"/>
    <col min="10" max="10" width="6.8515625" style="75" hidden="1" customWidth="1"/>
    <col min="11" max="11" width="4.8515625" style="75" hidden="1" customWidth="1"/>
    <col min="12" max="12" width="8.140625" style="60" bestFit="1" customWidth="1"/>
    <col min="13" max="13" width="10.421875" style="60" bestFit="1" customWidth="1"/>
    <col min="14" max="14" width="11.57421875" style="60" bestFit="1" customWidth="1"/>
    <col min="15" max="15" width="6.8515625" style="60" bestFit="1" customWidth="1"/>
    <col min="16" max="16" width="8.140625" style="60" bestFit="1" customWidth="1"/>
    <col min="17" max="17" width="10.421875" style="60" bestFit="1" customWidth="1"/>
    <col min="18" max="18" width="4.7109375" style="60" customWidth="1"/>
    <col min="19" max="19" width="14.00390625" style="60" customWidth="1"/>
    <col min="20" max="20" width="9.140625" style="60" customWidth="1"/>
    <col min="21" max="21" width="9.7109375" style="88" customWidth="1"/>
    <col min="22" max="22" width="9.140625" style="60" customWidth="1"/>
    <col min="23" max="23" width="10.421875" style="60" bestFit="1" customWidth="1"/>
    <col min="24" max="16384" width="9.140625" style="60" customWidth="1"/>
  </cols>
  <sheetData>
    <row r="1" spans="1:21" ht="11.25">
      <c r="A1" s="55" t="s">
        <v>77</v>
      </c>
      <c r="B1" s="56"/>
      <c r="C1" s="57"/>
      <c r="D1" s="58"/>
      <c r="E1" s="123"/>
      <c r="G1" s="59"/>
      <c r="H1" s="59"/>
      <c r="I1" s="59"/>
      <c r="J1" s="59"/>
      <c r="K1" s="59"/>
      <c r="U1" s="82"/>
    </row>
    <row r="2" spans="1:21" ht="11.25">
      <c r="A2" s="169"/>
      <c r="B2" s="182"/>
      <c r="C2" s="183" t="s">
        <v>78</v>
      </c>
      <c r="D2" s="184">
        <v>360</v>
      </c>
      <c r="E2" s="123"/>
      <c r="G2" s="59"/>
      <c r="H2" s="59"/>
      <c r="I2" s="59"/>
      <c r="J2" s="59"/>
      <c r="K2" s="59"/>
      <c r="S2" s="162"/>
      <c r="U2" s="82"/>
    </row>
    <row r="3" spans="1:21" ht="11.25">
      <c r="A3" s="185"/>
      <c r="B3" s="186"/>
      <c r="C3" s="187" t="s">
        <v>79</v>
      </c>
      <c r="D3" s="188">
        <v>200000</v>
      </c>
      <c r="E3" s="123"/>
      <c r="G3" s="59"/>
      <c r="H3" s="59"/>
      <c r="I3" s="59"/>
      <c r="J3" s="59"/>
      <c r="K3" s="59"/>
      <c r="S3" s="162"/>
      <c r="U3" s="82"/>
    </row>
    <row r="4" spans="1:21" ht="11.25">
      <c r="A4" s="185"/>
      <c r="B4" s="186"/>
      <c r="C4" s="187" t="s">
        <v>139</v>
      </c>
      <c r="D4" s="189">
        <v>0.045</v>
      </c>
      <c r="E4" s="123" t="s">
        <v>138</v>
      </c>
      <c r="G4" s="59"/>
      <c r="H4" s="59"/>
      <c r="I4" s="59"/>
      <c r="J4" s="59"/>
      <c r="K4" s="59"/>
      <c r="Q4" s="60" t="s">
        <v>107</v>
      </c>
      <c r="U4" s="82"/>
    </row>
    <row r="5" spans="1:21" ht="11.25">
      <c r="A5" s="185"/>
      <c r="B5" s="186"/>
      <c r="C5" s="187" t="s">
        <v>80</v>
      </c>
      <c r="D5" s="190">
        <v>38473</v>
      </c>
      <c r="E5" s="123"/>
      <c r="G5" s="59"/>
      <c r="H5" s="59"/>
      <c r="I5" s="59"/>
      <c r="J5" s="59"/>
      <c r="K5" s="59"/>
      <c r="U5" s="82"/>
    </row>
    <row r="6" spans="1:21" ht="11.25">
      <c r="A6" s="185"/>
      <c r="B6" s="186"/>
      <c r="C6" s="187" t="s">
        <v>81</v>
      </c>
      <c r="D6" s="191">
        <f>SUM(R:R)</f>
        <v>360</v>
      </c>
      <c r="E6" s="123"/>
      <c r="G6" s="59"/>
      <c r="H6" s="59"/>
      <c r="I6" s="59"/>
      <c r="J6" s="59"/>
      <c r="K6" s="59"/>
      <c r="U6" s="82"/>
    </row>
    <row r="7" spans="1:21" ht="11.25">
      <c r="A7" s="192"/>
      <c r="B7" s="193"/>
      <c r="C7" s="194" t="s">
        <v>82</v>
      </c>
      <c r="D7" s="195">
        <f>SUM(F:F)</f>
        <v>164813.8300000001</v>
      </c>
      <c r="E7" s="123"/>
      <c r="G7" s="59"/>
      <c r="H7" s="59"/>
      <c r="I7" s="59"/>
      <c r="J7" s="59"/>
      <c r="K7" s="59"/>
      <c r="U7" s="134" t="s">
        <v>143</v>
      </c>
    </row>
    <row r="8" spans="5:21" ht="11.25">
      <c r="E8" s="123"/>
      <c r="G8" s="59"/>
      <c r="H8" s="59"/>
      <c r="I8" s="59"/>
      <c r="J8" s="59"/>
      <c r="K8" s="59"/>
      <c r="U8" s="135" t="s">
        <v>147</v>
      </c>
    </row>
    <row r="9" spans="1:23" ht="11.25">
      <c r="A9" s="63" t="s">
        <v>83</v>
      </c>
      <c r="B9" s="64" t="s">
        <v>83</v>
      </c>
      <c r="C9" s="65" t="s">
        <v>84</v>
      </c>
      <c r="D9" s="65" t="s">
        <v>85</v>
      </c>
      <c r="E9" s="124" t="s">
        <v>86</v>
      </c>
      <c r="F9" s="66" t="s">
        <v>87</v>
      </c>
      <c r="G9" s="67"/>
      <c r="H9" s="67"/>
      <c r="I9" s="67"/>
      <c r="J9" s="67"/>
      <c r="K9" s="67"/>
      <c r="L9" s="68"/>
      <c r="M9" s="65" t="s">
        <v>88</v>
      </c>
      <c r="N9" s="65" t="s">
        <v>89</v>
      </c>
      <c r="O9" s="65" t="s">
        <v>90</v>
      </c>
      <c r="P9" s="65" t="s">
        <v>91</v>
      </c>
      <c r="Q9" s="65" t="s">
        <v>91</v>
      </c>
      <c r="R9" s="60" t="s">
        <v>92</v>
      </c>
      <c r="S9" s="60" t="s">
        <v>93</v>
      </c>
      <c r="U9" s="128"/>
      <c r="W9" s="60" t="s">
        <v>108</v>
      </c>
    </row>
    <row r="10" spans="1:21" ht="11.25" customHeight="1">
      <c r="A10" s="69" t="s">
        <v>94</v>
      </c>
      <c r="B10" s="70" t="s">
        <v>95</v>
      </c>
      <c r="C10" s="71" t="s">
        <v>96</v>
      </c>
      <c r="D10" s="71" t="s">
        <v>97</v>
      </c>
      <c r="E10" s="125" t="s">
        <v>97</v>
      </c>
      <c r="F10" s="73" t="s">
        <v>72</v>
      </c>
      <c r="G10" s="72" t="s">
        <v>98</v>
      </c>
      <c r="H10" s="72" t="s">
        <v>99</v>
      </c>
      <c r="I10" s="72" t="s">
        <v>100</v>
      </c>
      <c r="J10" s="72" t="s">
        <v>101</v>
      </c>
      <c r="K10" s="72" t="s">
        <v>102</v>
      </c>
      <c r="L10" s="74" t="s">
        <v>103</v>
      </c>
      <c r="M10" s="71" t="s">
        <v>104</v>
      </c>
      <c r="N10" s="71" t="s">
        <v>105</v>
      </c>
      <c r="O10" s="71" t="s">
        <v>103</v>
      </c>
      <c r="P10" s="71" t="s">
        <v>72</v>
      </c>
      <c r="Q10" s="71" t="s">
        <v>103</v>
      </c>
      <c r="R10" s="60" t="s">
        <v>83</v>
      </c>
      <c r="S10" s="60" t="s">
        <v>106</v>
      </c>
      <c r="U10" s="128" t="s">
        <v>144</v>
      </c>
    </row>
    <row r="11" spans="1:23" ht="11.25">
      <c r="A11" s="61">
        <f>DATE(Year,S11,Day)</f>
        <v>121</v>
      </c>
      <c r="B11" s="62">
        <v>1</v>
      </c>
      <c r="C11" s="60">
        <f>ROUND(PMT(Rate/12,Length+1-B11,-Amount),2)</f>
        <v>1013.37</v>
      </c>
      <c r="D11" s="60">
        <f>$C$11+G11+H11+I11+J11+K11</f>
        <v>1013.37</v>
      </c>
      <c r="E11" s="83">
        <f>D11</f>
        <v>1013.37</v>
      </c>
      <c r="F11" s="60">
        <f>ROUND(Amount*(Rate/12),2)</f>
        <v>750</v>
      </c>
      <c r="G11" s="75">
        <v>0</v>
      </c>
      <c r="H11" s="75">
        <v>0</v>
      </c>
      <c r="I11" s="75">
        <v>0</v>
      </c>
      <c r="J11" s="75">
        <v>0</v>
      </c>
      <c r="K11" s="75">
        <v>0</v>
      </c>
      <c r="L11" s="60">
        <f>E11-F11-G11-H11-I11-J11-K11</f>
        <v>263.37</v>
      </c>
      <c r="M11" s="60">
        <f>Amount-L11</f>
        <v>199736.63</v>
      </c>
      <c r="N11" s="60">
        <f>L11</f>
        <v>263.37</v>
      </c>
      <c r="O11" s="60">
        <f>E11-D11</f>
        <v>0</v>
      </c>
      <c r="R11" s="60">
        <v>1</v>
      </c>
      <c r="S11" s="60">
        <f>MONTH(Date)</f>
        <v>5</v>
      </c>
      <c r="U11" s="88">
        <f>+1!F11</f>
        <v>1083.33</v>
      </c>
      <c r="W11" s="60">
        <f>+U11-F11</f>
        <v>333.3299999999999</v>
      </c>
    </row>
    <row r="12" spans="1:23" ht="11.25">
      <c r="A12" s="61">
        <f aca="true" t="shared" si="0" ref="A12:A74">DATE(Year,S12,Day)</f>
        <v>152</v>
      </c>
      <c r="B12" s="62">
        <f>B11+1</f>
        <v>2</v>
      </c>
      <c r="C12" s="60">
        <f aca="true" t="shared" si="1" ref="C12:C75">ROUND(PMT(Rate/12,Length+1-B12,-M11),2)</f>
        <v>1013.37</v>
      </c>
      <c r="D12" s="60">
        <f>$C$11+G12+H12+I12+J12+K12</f>
        <v>1013.37</v>
      </c>
      <c r="E12" s="83">
        <f>D12</f>
        <v>1013.37</v>
      </c>
      <c r="F12" s="60">
        <f aca="true" t="shared" si="2" ref="F12:F75">ROUND(IF(M11&lt;=0,0,M11*(Rate/12)),2)</f>
        <v>749.01</v>
      </c>
      <c r="G12" s="75">
        <f>G11</f>
        <v>0</v>
      </c>
      <c r="H12" s="75">
        <f>H11</f>
        <v>0</v>
      </c>
      <c r="I12" s="75">
        <f>I11</f>
        <v>0</v>
      </c>
      <c r="J12" s="75">
        <f>J11</f>
        <v>0</v>
      </c>
      <c r="K12" s="75">
        <f>K11</f>
        <v>0</v>
      </c>
      <c r="L12" s="60">
        <f>E12-F12-G12-H12-I12-J12-K12</f>
        <v>264.36</v>
      </c>
      <c r="M12" s="60">
        <f>M11-L12</f>
        <v>199472.27000000002</v>
      </c>
      <c r="N12" s="60">
        <f>N11+L12</f>
        <v>527.73</v>
      </c>
      <c r="O12" s="60">
        <f>E12-D12</f>
        <v>0</v>
      </c>
      <c r="R12" s="60">
        <f>IF(M11&gt;0,1,0)</f>
        <v>1</v>
      </c>
      <c r="S12" s="60">
        <f>S11+1</f>
        <v>6</v>
      </c>
      <c r="U12" s="88">
        <f>+1!F12</f>
        <v>1082.35</v>
      </c>
      <c r="W12" s="60">
        <f aca="true" t="shared" si="3" ref="W12:W75">+U12-F12</f>
        <v>333.3399999999999</v>
      </c>
    </row>
    <row r="13" spans="1:23" ht="11.25">
      <c r="A13" s="61">
        <f t="shared" si="0"/>
        <v>182</v>
      </c>
      <c r="B13" s="62">
        <f aca="true" t="shared" si="4" ref="B13:B76">B12+1</f>
        <v>3</v>
      </c>
      <c r="C13" s="60">
        <f t="shared" si="1"/>
        <v>1013.37</v>
      </c>
      <c r="D13" s="60">
        <f aca="true" t="shared" si="5" ref="D13:D76">$C$11+G13+H13+I13+J13+K13</f>
        <v>1013.37</v>
      </c>
      <c r="E13" s="83">
        <f aca="true" t="shared" si="6" ref="E13:E76">D13</f>
        <v>1013.37</v>
      </c>
      <c r="F13" s="60">
        <f t="shared" si="2"/>
        <v>748.02</v>
      </c>
      <c r="G13" s="75">
        <f aca="true" t="shared" si="7" ref="G13:K63">G12</f>
        <v>0</v>
      </c>
      <c r="H13" s="75">
        <f t="shared" si="7"/>
        <v>0</v>
      </c>
      <c r="I13" s="75">
        <f t="shared" si="7"/>
        <v>0</v>
      </c>
      <c r="J13" s="75">
        <f t="shared" si="7"/>
        <v>0</v>
      </c>
      <c r="K13" s="75">
        <f t="shared" si="7"/>
        <v>0</v>
      </c>
      <c r="L13" s="60">
        <f aca="true" t="shared" si="8" ref="L13:L76">E13-F13-G13-H13-I13-J13-K13</f>
        <v>265.35</v>
      </c>
      <c r="M13" s="60">
        <f aca="true" t="shared" si="9" ref="M13:M76">M12-L13</f>
        <v>199206.92</v>
      </c>
      <c r="N13" s="60">
        <f aca="true" t="shared" si="10" ref="N13:N76">N12+L13</f>
        <v>793.08</v>
      </c>
      <c r="O13" s="60">
        <f aca="true" t="shared" si="11" ref="O13:O76">E13-D13</f>
        <v>0</v>
      </c>
      <c r="R13" s="60">
        <f aca="true" t="shared" si="12" ref="R13:R76">IF(M12&gt;0,1,0)</f>
        <v>1</v>
      </c>
      <c r="S13" s="60">
        <f aca="true" t="shared" si="13" ref="S13:S76">S12+1</f>
        <v>7</v>
      </c>
      <c r="U13" s="88">
        <f>+1!F13</f>
        <v>1081.37</v>
      </c>
      <c r="W13" s="60">
        <f t="shared" si="3"/>
        <v>333.3499999999999</v>
      </c>
    </row>
    <row r="14" spans="1:23" ht="11.25">
      <c r="A14" s="61">
        <f t="shared" si="0"/>
        <v>213</v>
      </c>
      <c r="B14" s="62">
        <f t="shared" si="4"/>
        <v>4</v>
      </c>
      <c r="C14" s="60">
        <f t="shared" si="1"/>
        <v>1013.37</v>
      </c>
      <c r="D14" s="60">
        <f t="shared" si="5"/>
        <v>1013.37</v>
      </c>
      <c r="E14" s="83">
        <f t="shared" si="6"/>
        <v>1013.37</v>
      </c>
      <c r="F14" s="60">
        <f t="shared" si="2"/>
        <v>747.03</v>
      </c>
      <c r="G14" s="75">
        <f t="shared" si="7"/>
        <v>0</v>
      </c>
      <c r="H14" s="75">
        <f t="shared" si="7"/>
        <v>0</v>
      </c>
      <c r="I14" s="75">
        <f t="shared" si="7"/>
        <v>0</v>
      </c>
      <c r="J14" s="75">
        <f t="shared" si="7"/>
        <v>0</v>
      </c>
      <c r="K14" s="75">
        <f t="shared" si="7"/>
        <v>0</v>
      </c>
      <c r="L14" s="60">
        <f t="shared" si="8"/>
        <v>266.34000000000003</v>
      </c>
      <c r="M14" s="60">
        <f t="shared" si="9"/>
        <v>198940.58000000002</v>
      </c>
      <c r="N14" s="60">
        <f t="shared" si="10"/>
        <v>1059.42</v>
      </c>
      <c r="O14" s="60">
        <f t="shared" si="11"/>
        <v>0</v>
      </c>
      <c r="R14" s="60">
        <f t="shared" si="12"/>
        <v>1</v>
      </c>
      <c r="S14" s="60">
        <f t="shared" si="13"/>
        <v>8</v>
      </c>
      <c r="U14" s="88">
        <f>+1!F14</f>
        <v>1080.38</v>
      </c>
      <c r="W14" s="60">
        <f t="shared" si="3"/>
        <v>333.35000000000014</v>
      </c>
    </row>
    <row r="15" spans="1:23" ht="11.25">
      <c r="A15" s="61">
        <f t="shared" si="0"/>
        <v>244</v>
      </c>
      <c r="B15" s="62">
        <f t="shared" si="4"/>
        <v>5</v>
      </c>
      <c r="C15" s="60">
        <f t="shared" si="1"/>
        <v>1013.37</v>
      </c>
      <c r="D15" s="60">
        <f t="shared" si="5"/>
        <v>1013.37</v>
      </c>
      <c r="E15" s="83">
        <f t="shared" si="6"/>
        <v>1013.37</v>
      </c>
      <c r="F15" s="60">
        <f t="shared" si="2"/>
        <v>746.03</v>
      </c>
      <c r="G15" s="75">
        <f t="shared" si="7"/>
        <v>0</v>
      </c>
      <c r="H15" s="75">
        <f t="shared" si="7"/>
        <v>0</v>
      </c>
      <c r="I15" s="75">
        <f t="shared" si="7"/>
        <v>0</v>
      </c>
      <c r="J15" s="75">
        <f t="shared" si="7"/>
        <v>0</v>
      </c>
      <c r="K15" s="75">
        <f t="shared" si="7"/>
        <v>0</v>
      </c>
      <c r="L15" s="60">
        <f t="shared" si="8"/>
        <v>267.34000000000003</v>
      </c>
      <c r="M15" s="60">
        <f t="shared" si="9"/>
        <v>198673.24000000002</v>
      </c>
      <c r="N15" s="60">
        <f t="shared" si="10"/>
        <v>1326.7600000000002</v>
      </c>
      <c r="O15" s="60">
        <f t="shared" si="11"/>
        <v>0</v>
      </c>
      <c r="R15" s="60">
        <f t="shared" si="12"/>
        <v>1</v>
      </c>
      <c r="S15" s="60">
        <f t="shared" si="13"/>
        <v>9</v>
      </c>
      <c r="U15" s="88">
        <f>+1!F15</f>
        <v>1079.38</v>
      </c>
      <c r="W15" s="60">
        <f t="shared" si="3"/>
        <v>333.35000000000014</v>
      </c>
    </row>
    <row r="16" spans="1:23" ht="11.25">
      <c r="A16" s="61">
        <f t="shared" si="0"/>
        <v>274</v>
      </c>
      <c r="B16" s="62">
        <f t="shared" si="4"/>
        <v>6</v>
      </c>
      <c r="C16" s="60">
        <f t="shared" si="1"/>
        <v>1013.37</v>
      </c>
      <c r="D16" s="60">
        <f t="shared" si="5"/>
        <v>1013.37</v>
      </c>
      <c r="E16" s="83">
        <f t="shared" si="6"/>
        <v>1013.37</v>
      </c>
      <c r="F16" s="60">
        <f t="shared" si="2"/>
        <v>745.02</v>
      </c>
      <c r="G16" s="75">
        <f t="shared" si="7"/>
        <v>0</v>
      </c>
      <c r="H16" s="75">
        <f t="shared" si="7"/>
        <v>0</v>
      </c>
      <c r="I16" s="75">
        <f t="shared" si="7"/>
        <v>0</v>
      </c>
      <c r="J16" s="75">
        <f t="shared" si="7"/>
        <v>0</v>
      </c>
      <c r="K16" s="75">
        <f t="shared" si="7"/>
        <v>0</v>
      </c>
      <c r="L16" s="60">
        <f t="shared" si="8"/>
        <v>268.35</v>
      </c>
      <c r="M16" s="60">
        <f t="shared" si="9"/>
        <v>198404.89</v>
      </c>
      <c r="N16" s="60">
        <f t="shared" si="10"/>
        <v>1595.1100000000001</v>
      </c>
      <c r="O16" s="60">
        <f t="shared" si="11"/>
        <v>0</v>
      </c>
      <c r="R16" s="60">
        <f t="shared" si="12"/>
        <v>1</v>
      </c>
      <c r="S16" s="60">
        <f t="shared" si="13"/>
        <v>10</v>
      </c>
      <c r="U16" s="88">
        <f>+1!F16</f>
        <v>1078.38</v>
      </c>
      <c r="W16" s="60">
        <f t="shared" si="3"/>
        <v>333.3600000000001</v>
      </c>
    </row>
    <row r="17" spans="1:23" ht="11.25">
      <c r="A17" s="61">
        <f t="shared" si="0"/>
        <v>305</v>
      </c>
      <c r="B17" s="62">
        <f t="shared" si="4"/>
        <v>7</v>
      </c>
      <c r="C17" s="60">
        <f t="shared" si="1"/>
        <v>1013.37</v>
      </c>
      <c r="D17" s="60">
        <f t="shared" si="5"/>
        <v>1013.37</v>
      </c>
      <c r="E17" s="83">
        <f t="shared" si="6"/>
        <v>1013.37</v>
      </c>
      <c r="F17" s="60">
        <f t="shared" si="2"/>
        <v>744.02</v>
      </c>
      <c r="G17" s="75">
        <f t="shared" si="7"/>
        <v>0</v>
      </c>
      <c r="H17" s="75">
        <f t="shared" si="7"/>
        <v>0</v>
      </c>
      <c r="I17" s="75">
        <f t="shared" si="7"/>
        <v>0</v>
      </c>
      <c r="J17" s="75">
        <f t="shared" si="7"/>
        <v>0</v>
      </c>
      <c r="K17" s="75">
        <f t="shared" si="7"/>
        <v>0</v>
      </c>
      <c r="L17" s="60">
        <f t="shared" si="8"/>
        <v>269.35</v>
      </c>
      <c r="M17" s="60">
        <f t="shared" si="9"/>
        <v>198135.54</v>
      </c>
      <c r="N17" s="60">
        <f t="shared" si="10"/>
        <v>1864.46</v>
      </c>
      <c r="O17" s="60">
        <f t="shared" si="11"/>
        <v>0</v>
      </c>
      <c r="R17" s="60">
        <f t="shared" si="12"/>
        <v>1</v>
      </c>
      <c r="S17" s="60">
        <f t="shared" si="13"/>
        <v>11</v>
      </c>
      <c r="U17" s="88">
        <f>+1!F17</f>
        <v>1077.38</v>
      </c>
      <c r="W17" s="60">
        <f t="shared" si="3"/>
        <v>333.3600000000001</v>
      </c>
    </row>
    <row r="18" spans="1:23" ht="11.25">
      <c r="A18" s="61">
        <f t="shared" si="0"/>
        <v>335</v>
      </c>
      <c r="B18" s="62">
        <f t="shared" si="4"/>
        <v>8</v>
      </c>
      <c r="C18" s="60">
        <f t="shared" si="1"/>
        <v>1013.37</v>
      </c>
      <c r="D18" s="60">
        <f t="shared" si="5"/>
        <v>1013.37</v>
      </c>
      <c r="E18" s="83">
        <f t="shared" si="6"/>
        <v>1013.37</v>
      </c>
      <c r="F18" s="60">
        <f t="shared" si="2"/>
        <v>743.01</v>
      </c>
      <c r="G18" s="75">
        <f t="shared" si="7"/>
        <v>0</v>
      </c>
      <c r="H18" s="75">
        <f t="shared" si="7"/>
        <v>0</v>
      </c>
      <c r="I18" s="75">
        <f t="shared" si="7"/>
        <v>0</v>
      </c>
      <c r="J18" s="75">
        <f t="shared" si="7"/>
        <v>0</v>
      </c>
      <c r="K18" s="75">
        <f t="shared" si="7"/>
        <v>0</v>
      </c>
      <c r="L18" s="60">
        <f t="shared" si="8"/>
        <v>270.36</v>
      </c>
      <c r="M18" s="60">
        <f t="shared" si="9"/>
        <v>197865.18000000002</v>
      </c>
      <c r="N18" s="60">
        <f t="shared" si="10"/>
        <v>2134.82</v>
      </c>
      <c r="O18" s="60">
        <f t="shared" si="11"/>
        <v>0</v>
      </c>
      <c r="P18" s="60">
        <f>SUM(F11:F18)</f>
        <v>5972.139999999999</v>
      </c>
      <c r="Q18" s="60">
        <f>SUM(L11:L18)</f>
        <v>2134.82</v>
      </c>
      <c r="R18" s="60">
        <f t="shared" si="12"/>
        <v>1</v>
      </c>
      <c r="S18" s="60">
        <f t="shared" si="13"/>
        <v>12</v>
      </c>
      <c r="U18" s="88">
        <f>+1!F18</f>
        <v>1076.37</v>
      </c>
      <c r="W18" s="60">
        <f t="shared" si="3"/>
        <v>333.3599999999999</v>
      </c>
    </row>
    <row r="19" spans="1:23" ht="11.25">
      <c r="A19" s="61">
        <f t="shared" si="0"/>
        <v>366</v>
      </c>
      <c r="B19" s="62">
        <f t="shared" si="4"/>
        <v>9</v>
      </c>
      <c r="C19" s="60">
        <f t="shared" si="1"/>
        <v>1013.37</v>
      </c>
      <c r="D19" s="60">
        <f t="shared" si="5"/>
        <v>1013.37</v>
      </c>
      <c r="E19" s="83">
        <f t="shared" si="6"/>
        <v>1013.37</v>
      </c>
      <c r="F19" s="60">
        <f t="shared" si="2"/>
        <v>741.99</v>
      </c>
      <c r="G19" s="75">
        <f t="shared" si="7"/>
        <v>0</v>
      </c>
      <c r="H19" s="75">
        <f t="shared" si="7"/>
        <v>0</v>
      </c>
      <c r="I19" s="75">
        <f t="shared" si="7"/>
        <v>0</v>
      </c>
      <c r="J19" s="75">
        <f t="shared" si="7"/>
        <v>0</v>
      </c>
      <c r="K19" s="75">
        <f t="shared" si="7"/>
        <v>0</v>
      </c>
      <c r="L19" s="60">
        <f t="shared" si="8"/>
        <v>271.38</v>
      </c>
      <c r="M19" s="60">
        <f t="shared" si="9"/>
        <v>197593.80000000002</v>
      </c>
      <c r="N19" s="60">
        <f t="shared" si="10"/>
        <v>2406.2000000000003</v>
      </c>
      <c r="O19" s="60">
        <f t="shared" si="11"/>
        <v>0</v>
      </c>
      <c r="R19" s="60">
        <f t="shared" si="12"/>
        <v>1</v>
      </c>
      <c r="S19" s="60">
        <f t="shared" si="13"/>
        <v>13</v>
      </c>
      <c r="U19" s="88">
        <f>+1!F19</f>
        <v>1075.35</v>
      </c>
      <c r="W19" s="60">
        <f t="shared" si="3"/>
        <v>333.3599999999999</v>
      </c>
    </row>
    <row r="20" spans="1:23" ht="11.25">
      <c r="A20" s="61">
        <f t="shared" si="0"/>
        <v>397</v>
      </c>
      <c r="B20" s="62">
        <f t="shared" si="4"/>
        <v>10</v>
      </c>
      <c r="C20" s="60">
        <f t="shared" si="1"/>
        <v>1013.37</v>
      </c>
      <c r="D20" s="60">
        <f t="shared" si="5"/>
        <v>1013.37</v>
      </c>
      <c r="E20" s="83">
        <f t="shared" si="6"/>
        <v>1013.37</v>
      </c>
      <c r="F20" s="60">
        <f t="shared" si="2"/>
        <v>740.98</v>
      </c>
      <c r="G20" s="75">
        <f t="shared" si="7"/>
        <v>0</v>
      </c>
      <c r="H20" s="75">
        <f t="shared" si="7"/>
        <v>0</v>
      </c>
      <c r="I20" s="75">
        <f t="shared" si="7"/>
        <v>0</v>
      </c>
      <c r="J20" s="75">
        <f t="shared" si="7"/>
        <v>0</v>
      </c>
      <c r="K20" s="75">
        <f t="shared" si="7"/>
        <v>0</v>
      </c>
      <c r="L20" s="60">
        <f t="shared" si="8"/>
        <v>272.39</v>
      </c>
      <c r="M20" s="60">
        <f t="shared" si="9"/>
        <v>197321.41</v>
      </c>
      <c r="N20" s="60">
        <f t="shared" si="10"/>
        <v>2678.59</v>
      </c>
      <c r="O20" s="60">
        <f t="shared" si="11"/>
        <v>0</v>
      </c>
      <c r="R20" s="60">
        <f t="shared" si="12"/>
        <v>1</v>
      </c>
      <c r="S20" s="60">
        <f t="shared" si="13"/>
        <v>14</v>
      </c>
      <c r="U20" s="88">
        <f>+1!F20</f>
        <v>1074.33</v>
      </c>
      <c r="W20" s="60">
        <f t="shared" si="3"/>
        <v>333.3499999999999</v>
      </c>
    </row>
    <row r="21" spans="1:23" ht="11.25">
      <c r="A21" s="61">
        <f t="shared" si="0"/>
        <v>425</v>
      </c>
      <c r="B21" s="62">
        <f t="shared" si="4"/>
        <v>11</v>
      </c>
      <c r="C21" s="60">
        <f t="shared" si="1"/>
        <v>1013.37</v>
      </c>
      <c r="D21" s="60">
        <f t="shared" si="5"/>
        <v>1013.37</v>
      </c>
      <c r="E21" s="83">
        <f t="shared" si="6"/>
        <v>1013.37</v>
      </c>
      <c r="F21" s="60">
        <f t="shared" si="2"/>
        <v>739.96</v>
      </c>
      <c r="G21" s="75">
        <f t="shared" si="7"/>
        <v>0</v>
      </c>
      <c r="H21" s="75">
        <f t="shared" si="7"/>
        <v>0</v>
      </c>
      <c r="I21" s="75">
        <f t="shared" si="7"/>
        <v>0</v>
      </c>
      <c r="J21" s="75">
        <f t="shared" si="7"/>
        <v>0</v>
      </c>
      <c r="K21" s="75">
        <f t="shared" si="7"/>
        <v>0</v>
      </c>
      <c r="L21" s="60">
        <f t="shared" si="8"/>
        <v>273.40999999999997</v>
      </c>
      <c r="M21" s="60">
        <f t="shared" si="9"/>
        <v>197048</v>
      </c>
      <c r="N21" s="60">
        <f t="shared" si="10"/>
        <v>2952</v>
      </c>
      <c r="O21" s="60">
        <f t="shared" si="11"/>
        <v>0</v>
      </c>
      <c r="R21" s="60">
        <f t="shared" si="12"/>
        <v>1</v>
      </c>
      <c r="S21" s="60">
        <f t="shared" si="13"/>
        <v>15</v>
      </c>
      <c r="U21" s="88">
        <f>+1!F21</f>
        <v>1073.3</v>
      </c>
      <c r="W21" s="60">
        <f t="shared" si="3"/>
        <v>333.3399999999999</v>
      </c>
    </row>
    <row r="22" spans="1:23" ht="11.25">
      <c r="A22" s="61">
        <f t="shared" si="0"/>
        <v>456</v>
      </c>
      <c r="B22" s="62">
        <f t="shared" si="4"/>
        <v>12</v>
      </c>
      <c r="C22" s="60">
        <f t="shared" si="1"/>
        <v>1013.37</v>
      </c>
      <c r="D22" s="60">
        <f t="shared" si="5"/>
        <v>1013.37</v>
      </c>
      <c r="E22" s="83">
        <f t="shared" si="6"/>
        <v>1013.37</v>
      </c>
      <c r="F22" s="60">
        <f t="shared" si="2"/>
        <v>738.93</v>
      </c>
      <c r="G22" s="75">
        <f t="shared" si="7"/>
        <v>0</v>
      </c>
      <c r="H22" s="75">
        <f t="shared" si="7"/>
        <v>0</v>
      </c>
      <c r="I22" s="75">
        <f t="shared" si="7"/>
        <v>0</v>
      </c>
      <c r="J22" s="75">
        <f t="shared" si="7"/>
        <v>0</v>
      </c>
      <c r="K22" s="75">
        <f t="shared" si="7"/>
        <v>0</v>
      </c>
      <c r="L22" s="60">
        <f t="shared" si="8"/>
        <v>274.44000000000005</v>
      </c>
      <c r="M22" s="60">
        <f t="shared" si="9"/>
        <v>196773.56</v>
      </c>
      <c r="N22" s="60">
        <f t="shared" si="10"/>
        <v>3226.44</v>
      </c>
      <c r="O22" s="60">
        <f t="shared" si="11"/>
        <v>0</v>
      </c>
      <c r="R22" s="60">
        <f t="shared" si="12"/>
        <v>1</v>
      </c>
      <c r="S22" s="60">
        <f t="shared" si="13"/>
        <v>16</v>
      </c>
      <c r="U22" s="88">
        <f>+1!F22</f>
        <v>1072.26</v>
      </c>
      <c r="W22" s="60">
        <f t="shared" si="3"/>
        <v>333.33000000000004</v>
      </c>
    </row>
    <row r="23" spans="1:23" ht="11.25">
      <c r="A23" s="61">
        <f t="shared" si="0"/>
        <v>486</v>
      </c>
      <c r="B23" s="62">
        <f t="shared" si="4"/>
        <v>13</v>
      </c>
      <c r="C23" s="60">
        <f t="shared" si="1"/>
        <v>1013.37</v>
      </c>
      <c r="D23" s="60">
        <f t="shared" si="5"/>
        <v>1013.37</v>
      </c>
      <c r="E23" s="83">
        <f t="shared" si="6"/>
        <v>1013.37</v>
      </c>
      <c r="F23" s="60">
        <f t="shared" si="2"/>
        <v>737.9</v>
      </c>
      <c r="G23" s="75">
        <f t="shared" si="7"/>
        <v>0</v>
      </c>
      <c r="H23" s="75">
        <f t="shared" si="7"/>
        <v>0</v>
      </c>
      <c r="I23" s="75">
        <f t="shared" si="7"/>
        <v>0</v>
      </c>
      <c r="J23" s="75">
        <f t="shared" si="7"/>
        <v>0</v>
      </c>
      <c r="K23" s="75">
        <f t="shared" si="7"/>
        <v>0</v>
      </c>
      <c r="L23" s="60">
        <f t="shared" si="8"/>
        <v>275.47</v>
      </c>
      <c r="M23" s="60">
        <f t="shared" si="9"/>
        <v>196498.09</v>
      </c>
      <c r="N23" s="60">
        <f t="shared" si="10"/>
        <v>3501.91</v>
      </c>
      <c r="O23" s="60">
        <f t="shared" si="11"/>
        <v>0</v>
      </c>
      <c r="R23" s="60">
        <f t="shared" si="12"/>
        <v>1</v>
      </c>
      <c r="S23" s="60">
        <f t="shared" si="13"/>
        <v>17</v>
      </c>
      <c r="U23" s="88">
        <f>+1!F23</f>
        <v>1071.22</v>
      </c>
      <c r="W23" s="60">
        <f t="shared" si="3"/>
        <v>333.32000000000005</v>
      </c>
    </row>
    <row r="24" spans="1:23" ht="11.25">
      <c r="A24" s="61">
        <f t="shared" si="0"/>
        <v>517</v>
      </c>
      <c r="B24" s="62">
        <f t="shared" si="4"/>
        <v>14</v>
      </c>
      <c r="C24" s="60">
        <f t="shared" si="1"/>
        <v>1013.37</v>
      </c>
      <c r="D24" s="60">
        <f t="shared" si="5"/>
        <v>1013.37</v>
      </c>
      <c r="E24" s="83">
        <f t="shared" si="6"/>
        <v>1013.37</v>
      </c>
      <c r="F24" s="60">
        <f t="shared" si="2"/>
        <v>736.87</v>
      </c>
      <c r="G24" s="75">
        <f t="shared" si="7"/>
        <v>0</v>
      </c>
      <c r="H24" s="75">
        <f t="shared" si="7"/>
        <v>0</v>
      </c>
      <c r="I24" s="75">
        <f t="shared" si="7"/>
        <v>0</v>
      </c>
      <c r="J24" s="75">
        <f t="shared" si="7"/>
        <v>0</v>
      </c>
      <c r="K24" s="75">
        <f t="shared" si="7"/>
        <v>0</v>
      </c>
      <c r="L24" s="60">
        <f t="shared" si="8"/>
        <v>276.5</v>
      </c>
      <c r="M24" s="60">
        <f t="shared" si="9"/>
        <v>196221.59</v>
      </c>
      <c r="N24" s="60">
        <f t="shared" si="10"/>
        <v>3778.41</v>
      </c>
      <c r="O24" s="60">
        <f t="shared" si="11"/>
        <v>0</v>
      </c>
      <c r="R24" s="60">
        <f t="shared" si="12"/>
        <v>1</v>
      </c>
      <c r="S24" s="60">
        <f t="shared" si="13"/>
        <v>18</v>
      </c>
      <c r="U24" s="88">
        <f>+1!F24</f>
        <v>1070.18</v>
      </c>
      <c r="W24" s="60">
        <f t="shared" si="3"/>
        <v>333.31000000000006</v>
      </c>
    </row>
    <row r="25" spans="1:23" ht="11.25">
      <c r="A25" s="61">
        <f t="shared" si="0"/>
        <v>547</v>
      </c>
      <c r="B25" s="62">
        <f t="shared" si="4"/>
        <v>15</v>
      </c>
      <c r="C25" s="60">
        <f t="shared" si="1"/>
        <v>1013.37</v>
      </c>
      <c r="D25" s="60">
        <f t="shared" si="5"/>
        <v>1013.37</v>
      </c>
      <c r="E25" s="83">
        <f t="shared" si="6"/>
        <v>1013.37</v>
      </c>
      <c r="F25" s="60">
        <f t="shared" si="2"/>
        <v>735.83</v>
      </c>
      <c r="G25" s="75">
        <f t="shared" si="7"/>
        <v>0</v>
      </c>
      <c r="H25" s="75">
        <f t="shared" si="7"/>
        <v>0</v>
      </c>
      <c r="I25" s="75">
        <f t="shared" si="7"/>
        <v>0</v>
      </c>
      <c r="J25" s="75">
        <f t="shared" si="7"/>
        <v>0</v>
      </c>
      <c r="K25" s="75">
        <f t="shared" si="7"/>
        <v>0</v>
      </c>
      <c r="L25" s="60">
        <f t="shared" si="8"/>
        <v>277.53999999999996</v>
      </c>
      <c r="M25" s="60">
        <f t="shared" si="9"/>
        <v>195944.05</v>
      </c>
      <c r="N25" s="60">
        <f t="shared" si="10"/>
        <v>4055.95</v>
      </c>
      <c r="O25" s="60">
        <f t="shared" si="11"/>
        <v>0</v>
      </c>
      <c r="R25" s="60">
        <f t="shared" si="12"/>
        <v>1</v>
      </c>
      <c r="S25" s="60">
        <f t="shared" si="13"/>
        <v>19</v>
      </c>
      <c r="U25" s="88">
        <f>+1!F25</f>
        <v>1069.13</v>
      </c>
      <c r="W25" s="60">
        <f t="shared" si="3"/>
        <v>333.30000000000007</v>
      </c>
    </row>
    <row r="26" spans="1:23" ht="11.25">
      <c r="A26" s="61">
        <f t="shared" si="0"/>
        <v>578</v>
      </c>
      <c r="B26" s="62">
        <f t="shared" si="4"/>
        <v>16</v>
      </c>
      <c r="C26" s="60">
        <f t="shared" si="1"/>
        <v>1013.37</v>
      </c>
      <c r="D26" s="60">
        <f t="shared" si="5"/>
        <v>1013.37</v>
      </c>
      <c r="E26" s="83">
        <f t="shared" si="6"/>
        <v>1013.37</v>
      </c>
      <c r="F26" s="60">
        <f t="shared" si="2"/>
        <v>734.79</v>
      </c>
      <c r="G26" s="75">
        <f t="shared" si="7"/>
        <v>0</v>
      </c>
      <c r="H26" s="75">
        <f t="shared" si="7"/>
        <v>0</v>
      </c>
      <c r="I26" s="75">
        <f t="shared" si="7"/>
        <v>0</v>
      </c>
      <c r="J26" s="75">
        <f t="shared" si="7"/>
        <v>0</v>
      </c>
      <c r="K26" s="75">
        <f t="shared" si="7"/>
        <v>0</v>
      </c>
      <c r="L26" s="60">
        <f t="shared" si="8"/>
        <v>278.58000000000004</v>
      </c>
      <c r="M26" s="60">
        <f t="shared" si="9"/>
        <v>195665.47</v>
      </c>
      <c r="N26" s="60">
        <f t="shared" si="10"/>
        <v>4334.53</v>
      </c>
      <c r="O26" s="60">
        <f t="shared" si="11"/>
        <v>0</v>
      </c>
      <c r="R26" s="60">
        <f t="shared" si="12"/>
        <v>1</v>
      </c>
      <c r="S26" s="60">
        <f t="shared" si="13"/>
        <v>20</v>
      </c>
      <c r="U26" s="88">
        <f>+1!F26</f>
        <v>1068.07</v>
      </c>
      <c r="W26" s="60">
        <f t="shared" si="3"/>
        <v>333.28</v>
      </c>
    </row>
    <row r="27" spans="1:23" ht="11.25">
      <c r="A27" s="61">
        <f t="shared" si="0"/>
        <v>609</v>
      </c>
      <c r="B27" s="62">
        <f t="shared" si="4"/>
        <v>17</v>
      </c>
      <c r="C27" s="60">
        <f t="shared" si="1"/>
        <v>1013.37</v>
      </c>
      <c r="D27" s="60">
        <f t="shared" si="5"/>
        <v>1013.37</v>
      </c>
      <c r="E27" s="83">
        <f t="shared" si="6"/>
        <v>1013.37</v>
      </c>
      <c r="F27" s="60">
        <f t="shared" si="2"/>
        <v>733.75</v>
      </c>
      <c r="G27" s="75">
        <f t="shared" si="7"/>
        <v>0</v>
      </c>
      <c r="H27" s="75">
        <f t="shared" si="7"/>
        <v>0</v>
      </c>
      <c r="I27" s="75">
        <f t="shared" si="7"/>
        <v>0</v>
      </c>
      <c r="J27" s="75">
        <f t="shared" si="7"/>
        <v>0</v>
      </c>
      <c r="K27" s="75">
        <f t="shared" si="7"/>
        <v>0</v>
      </c>
      <c r="L27" s="60">
        <f t="shared" si="8"/>
        <v>279.62</v>
      </c>
      <c r="M27" s="60">
        <f t="shared" si="9"/>
        <v>195385.85</v>
      </c>
      <c r="N27" s="60">
        <f t="shared" si="10"/>
        <v>4614.15</v>
      </c>
      <c r="O27" s="60">
        <f t="shared" si="11"/>
        <v>0</v>
      </c>
      <c r="R27" s="60">
        <f t="shared" si="12"/>
        <v>1</v>
      </c>
      <c r="S27" s="60">
        <f t="shared" si="13"/>
        <v>21</v>
      </c>
      <c r="U27" s="88">
        <f>+1!F27</f>
        <v>1067.01</v>
      </c>
      <c r="W27" s="60">
        <f t="shared" si="3"/>
        <v>333.26</v>
      </c>
    </row>
    <row r="28" spans="1:23" ht="11.25">
      <c r="A28" s="61">
        <f t="shared" si="0"/>
        <v>639</v>
      </c>
      <c r="B28" s="62">
        <f t="shared" si="4"/>
        <v>18</v>
      </c>
      <c r="C28" s="60">
        <f t="shared" si="1"/>
        <v>1013.37</v>
      </c>
      <c r="D28" s="60">
        <f t="shared" si="5"/>
        <v>1013.37</v>
      </c>
      <c r="E28" s="83">
        <f t="shared" si="6"/>
        <v>1013.37</v>
      </c>
      <c r="F28" s="60">
        <f t="shared" si="2"/>
        <v>732.7</v>
      </c>
      <c r="G28" s="75">
        <f t="shared" si="7"/>
        <v>0</v>
      </c>
      <c r="H28" s="75">
        <f t="shared" si="7"/>
        <v>0</v>
      </c>
      <c r="I28" s="75">
        <f t="shared" si="7"/>
        <v>0</v>
      </c>
      <c r="J28" s="75">
        <f t="shared" si="7"/>
        <v>0</v>
      </c>
      <c r="K28" s="75">
        <f t="shared" si="7"/>
        <v>0</v>
      </c>
      <c r="L28" s="60">
        <f t="shared" si="8"/>
        <v>280.66999999999996</v>
      </c>
      <c r="M28" s="60">
        <f t="shared" si="9"/>
        <v>195105.18</v>
      </c>
      <c r="N28" s="60">
        <f t="shared" si="10"/>
        <v>4894.82</v>
      </c>
      <c r="O28" s="60">
        <f t="shared" si="11"/>
        <v>0</v>
      </c>
      <c r="R28" s="60">
        <f t="shared" si="12"/>
        <v>1</v>
      </c>
      <c r="S28" s="60">
        <f t="shared" si="13"/>
        <v>22</v>
      </c>
      <c r="U28" s="88">
        <f>+1!F28</f>
        <v>1065.94</v>
      </c>
      <c r="W28" s="60">
        <f t="shared" si="3"/>
        <v>333.24</v>
      </c>
    </row>
    <row r="29" spans="1:23" ht="11.25">
      <c r="A29" s="61">
        <f t="shared" si="0"/>
        <v>670</v>
      </c>
      <c r="B29" s="62">
        <f t="shared" si="4"/>
        <v>19</v>
      </c>
      <c r="C29" s="60">
        <f t="shared" si="1"/>
        <v>1013.37</v>
      </c>
      <c r="D29" s="60">
        <f t="shared" si="5"/>
        <v>1013.37</v>
      </c>
      <c r="E29" s="83">
        <f t="shared" si="6"/>
        <v>1013.37</v>
      </c>
      <c r="F29" s="60">
        <f t="shared" si="2"/>
        <v>731.64</v>
      </c>
      <c r="G29" s="75">
        <f t="shared" si="7"/>
        <v>0</v>
      </c>
      <c r="H29" s="75">
        <f t="shared" si="7"/>
        <v>0</v>
      </c>
      <c r="I29" s="75">
        <f t="shared" si="7"/>
        <v>0</v>
      </c>
      <c r="J29" s="75">
        <f t="shared" si="7"/>
        <v>0</v>
      </c>
      <c r="K29" s="75">
        <f t="shared" si="7"/>
        <v>0</v>
      </c>
      <c r="L29" s="60">
        <f t="shared" si="8"/>
        <v>281.73</v>
      </c>
      <c r="M29" s="60">
        <f t="shared" si="9"/>
        <v>194823.44999999998</v>
      </c>
      <c r="N29" s="60">
        <f t="shared" si="10"/>
        <v>5176.549999999999</v>
      </c>
      <c r="O29" s="60">
        <f t="shared" si="11"/>
        <v>0</v>
      </c>
      <c r="R29" s="60">
        <f t="shared" si="12"/>
        <v>1</v>
      </c>
      <c r="S29" s="60">
        <f t="shared" si="13"/>
        <v>23</v>
      </c>
      <c r="U29" s="88">
        <f>+1!F29</f>
        <v>1064.87</v>
      </c>
      <c r="W29" s="60">
        <f t="shared" si="3"/>
        <v>333.2299999999999</v>
      </c>
    </row>
    <row r="30" spans="1:23" ht="11.25">
      <c r="A30" s="61">
        <f t="shared" si="0"/>
        <v>700</v>
      </c>
      <c r="B30" s="62">
        <f t="shared" si="4"/>
        <v>20</v>
      </c>
      <c r="C30" s="60">
        <f t="shared" si="1"/>
        <v>1013.37</v>
      </c>
      <c r="D30" s="60">
        <f t="shared" si="5"/>
        <v>1013.37</v>
      </c>
      <c r="E30" s="83">
        <f t="shared" si="6"/>
        <v>1013.37</v>
      </c>
      <c r="F30" s="60">
        <f t="shared" si="2"/>
        <v>730.59</v>
      </c>
      <c r="G30" s="75">
        <f t="shared" si="7"/>
        <v>0</v>
      </c>
      <c r="H30" s="75">
        <f t="shared" si="7"/>
        <v>0</v>
      </c>
      <c r="I30" s="75">
        <f t="shared" si="7"/>
        <v>0</v>
      </c>
      <c r="J30" s="75">
        <f t="shared" si="7"/>
        <v>0</v>
      </c>
      <c r="K30" s="75">
        <f t="shared" si="7"/>
        <v>0</v>
      </c>
      <c r="L30" s="60">
        <f t="shared" si="8"/>
        <v>282.78</v>
      </c>
      <c r="M30" s="60">
        <f t="shared" si="9"/>
        <v>194540.66999999998</v>
      </c>
      <c r="N30" s="60">
        <f t="shared" si="10"/>
        <v>5459.329999999999</v>
      </c>
      <c r="O30" s="60">
        <f t="shared" si="11"/>
        <v>0</v>
      </c>
      <c r="P30" s="60">
        <f>SUM(F19:F30)</f>
        <v>8835.93</v>
      </c>
      <c r="Q30" s="60">
        <f>SUM(L19:L30)</f>
        <v>3324.51</v>
      </c>
      <c r="R30" s="60">
        <f t="shared" si="12"/>
        <v>1</v>
      </c>
      <c r="S30" s="60">
        <f t="shared" si="13"/>
        <v>24</v>
      </c>
      <c r="U30" s="88">
        <f>+1!F30</f>
        <v>1063.79</v>
      </c>
      <c r="W30" s="60">
        <f t="shared" si="3"/>
        <v>333.19999999999993</v>
      </c>
    </row>
    <row r="31" spans="1:23" ht="11.25">
      <c r="A31" s="61">
        <f t="shared" si="0"/>
        <v>731</v>
      </c>
      <c r="B31" s="62">
        <f t="shared" si="4"/>
        <v>21</v>
      </c>
      <c r="C31" s="60">
        <f t="shared" si="1"/>
        <v>1013.37</v>
      </c>
      <c r="D31" s="60">
        <f t="shared" si="5"/>
        <v>1013.37</v>
      </c>
      <c r="E31" s="83">
        <f t="shared" si="6"/>
        <v>1013.37</v>
      </c>
      <c r="F31" s="60">
        <f t="shared" si="2"/>
        <v>729.53</v>
      </c>
      <c r="G31" s="75">
        <f t="shared" si="7"/>
        <v>0</v>
      </c>
      <c r="H31" s="75">
        <f t="shared" si="7"/>
        <v>0</v>
      </c>
      <c r="I31" s="75">
        <f t="shared" si="7"/>
        <v>0</v>
      </c>
      <c r="J31" s="75">
        <f t="shared" si="7"/>
        <v>0</v>
      </c>
      <c r="K31" s="75">
        <f t="shared" si="7"/>
        <v>0</v>
      </c>
      <c r="L31" s="60">
        <f t="shared" si="8"/>
        <v>283.84000000000003</v>
      </c>
      <c r="M31" s="60">
        <f t="shared" si="9"/>
        <v>194256.83</v>
      </c>
      <c r="N31" s="60">
        <f t="shared" si="10"/>
        <v>5743.169999999999</v>
      </c>
      <c r="O31" s="60">
        <f t="shared" si="11"/>
        <v>0</v>
      </c>
      <c r="R31" s="60">
        <f t="shared" si="12"/>
        <v>1</v>
      </c>
      <c r="S31" s="60">
        <f t="shared" si="13"/>
        <v>25</v>
      </c>
      <c r="U31" s="88">
        <f>+1!F31</f>
        <v>1062.7</v>
      </c>
      <c r="W31" s="60">
        <f t="shared" si="3"/>
        <v>333.1700000000001</v>
      </c>
    </row>
    <row r="32" spans="1:23" ht="11.25">
      <c r="A32" s="61">
        <f t="shared" si="0"/>
        <v>762</v>
      </c>
      <c r="B32" s="62">
        <f t="shared" si="4"/>
        <v>22</v>
      </c>
      <c r="C32" s="60">
        <f t="shared" si="1"/>
        <v>1013.37</v>
      </c>
      <c r="D32" s="60">
        <f t="shared" si="5"/>
        <v>1013.37</v>
      </c>
      <c r="E32" s="83">
        <f t="shared" si="6"/>
        <v>1013.37</v>
      </c>
      <c r="F32" s="60">
        <f t="shared" si="2"/>
        <v>728.46</v>
      </c>
      <c r="G32" s="75">
        <f t="shared" si="7"/>
        <v>0</v>
      </c>
      <c r="H32" s="75">
        <f t="shared" si="7"/>
        <v>0</v>
      </c>
      <c r="I32" s="75">
        <f t="shared" si="7"/>
        <v>0</v>
      </c>
      <c r="J32" s="75">
        <f t="shared" si="7"/>
        <v>0</v>
      </c>
      <c r="K32" s="75">
        <f t="shared" si="7"/>
        <v>0</v>
      </c>
      <c r="L32" s="60">
        <f t="shared" si="8"/>
        <v>284.90999999999997</v>
      </c>
      <c r="M32" s="60">
        <f t="shared" si="9"/>
        <v>193971.91999999998</v>
      </c>
      <c r="N32" s="60">
        <f t="shared" si="10"/>
        <v>6028.079999999999</v>
      </c>
      <c r="O32" s="60">
        <f t="shared" si="11"/>
        <v>0</v>
      </c>
      <c r="R32" s="60">
        <f t="shared" si="12"/>
        <v>1</v>
      </c>
      <c r="S32" s="60">
        <f t="shared" si="13"/>
        <v>26</v>
      </c>
      <c r="U32" s="88">
        <f>+1!F32</f>
        <v>1061.61</v>
      </c>
      <c r="W32" s="60">
        <f t="shared" si="3"/>
        <v>333.14999999999986</v>
      </c>
    </row>
    <row r="33" spans="1:23" ht="11.25">
      <c r="A33" s="61">
        <f t="shared" si="0"/>
        <v>790</v>
      </c>
      <c r="B33" s="62">
        <f t="shared" si="4"/>
        <v>23</v>
      </c>
      <c r="C33" s="60">
        <f t="shared" si="1"/>
        <v>1013.37</v>
      </c>
      <c r="D33" s="60">
        <f t="shared" si="5"/>
        <v>1013.37</v>
      </c>
      <c r="E33" s="83">
        <f t="shared" si="6"/>
        <v>1013.37</v>
      </c>
      <c r="F33" s="60">
        <f t="shared" si="2"/>
        <v>727.39</v>
      </c>
      <c r="G33" s="75">
        <f t="shared" si="7"/>
        <v>0</v>
      </c>
      <c r="H33" s="75">
        <f t="shared" si="7"/>
        <v>0</v>
      </c>
      <c r="I33" s="75">
        <f t="shared" si="7"/>
        <v>0</v>
      </c>
      <c r="J33" s="75">
        <f t="shared" si="7"/>
        <v>0</v>
      </c>
      <c r="K33" s="75">
        <f t="shared" si="7"/>
        <v>0</v>
      </c>
      <c r="L33" s="60">
        <f t="shared" si="8"/>
        <v>285.98</v>
      </c>
      <c r="M33" s="60">
        <f t="shared" si="9"/>
        <v>193685.93999999997</v>
      </c>
      <c r="N33" s="60">
        <f t="shared" si="10"/>
        <v>6314.0599999999995</v>
      </c>
      <c r="O33" s="60">
        <f t="shared" si="11"/>
        <v>0</v>
      </c>
      <c r="R33" s="60">
        <f t="shared" si="12"/>
        <v>1</v>
      </c>
      <c r="S33" s="60">
        <f t="shared" si="13"/>
        <v>27</v>
      </c>
      <c r="U33" s="88">
        <f>+1!F33</f>
        <v>1060.52</v>
      </c>
      <c r="W33" s="60">
        <f t="shared" si="3"/>
        <v>333.13</v>
      </c>
    </row>
    <row r="34" spans="1:23" ht="11.25">
      <c r="A34" s="61">
        <f t="shared" si="0"/>
        <v>821</v>
      </c>
      <c r="B34" s="62">
        <f t="shared" si="4"/>
        <v>24</v>
      </c>
      <c r="C34" s="60">
        <f t="shared" si="1"/>
        <v>1013.37</v>
      </c>
      <c r="D34" s="60">
        <f t="shared" si="5"/>
        <v>1013.37</v>
      </c>
      <c r="E34" s="83">
        <f t="shared" si="6"/>
        <v>1013.37</v>
      </c>
      <c r="F34" s="60">
        <f t="shared" si="2"/>
        <v>726.32</v>
      </c>
      <c r="G34" s="75">
        <f t="shared" si="7"/>
        <v>0</v>
      </c>
      <c r="H34" s="75">
        <f t="shared" si="7"/>
        <v>0</v>
      </c>
      <c r="I34" s="75">
        <f t="shared" si="7"/>
        <v>0</v>
      </c>
      <c r="J34" s="75">
        <f t="shared" si="7"/>
        <v>0</v>
      </c>
      <c r="K34" s="75">
        <f t="shared" si="7"/>
        <v>0</v>
      </c>
      <c r="L34" s="60">
        <f t="shared" si="8"/>
        <v>287.04999999999995</v>
      </c>
      <c r="M34" s="60">
        <f t="shared" si="9"/>
        <v>193398.88999999998</v>
      </c>
      <c r="N34" s="60">
        <f t="shared" si="10"/>
        <v>6601.11</v>
      </c>
      <c r="O34" s="60">
        <f t="shared" si="11"/>
        <v>0</v>
      </c>
      <c r="R34" s="60">
        <f t="shared" si="12"/>
        <v>1</v>
      </c>
      <c r="S34" s="60">
        <f t="shared" si="13"/>
        <v>28</v>
      </c>
      <c r="U34" s="88">
        <f>+1!F34</f>
        <v>1059.41</v>
      </c>
      <c r="W34" s="60">
        <f t="shared" si="3"/>
        <v>333.09000000000003</v>
      </c>
    </row>
    <row r="35" spans="1:23" ht="11.25">
      <c r="A35" s="61">
        <f t="shared" si="0"/>
        <v>851</v>
      </c>
      <c r="B35" s="62">
        <f t="shared" si="4"/>
        <v>25</v>
      </c>
      <c r="C35" s="60">
        <f t="shared" si="1"/>
        <v>1013.37</v>
      </c>
      <c r="D35" s="60">
        <f t="shared" si="5"/>
        <v>1013.37</v>
      </c>
      <c r="E35" s="83">
        <f t="shared" si="6"/>
        <v>1013.37</v>
      </c>
      <c r="F35" s="60">
        <f t="shared" si="2"/>
        <v>725.25</v>
      </c>
      <c r="G35" s="75">
        <f t="shared" si="7"/>
        <v>0</v>
      </c>
      <c r="H35" s="75">
        <f t="shared" si="7"/>
        <v>0</v>
      </c>
      <c r="I35" s="75">
        <f t="shared" si="7"/>
        <v>0</v>
      </c>
      <c r="J35" s="75">
        <f t="shared" si="7"/>
        <v>0</v>
      </c>
      <c r="K35" s="75">
        <f t="shared" si="7"/>
        <v>0</v>
      </c>
      <c r="L35" s="60">
        <f t="shared" si="8"/>
        <v>288.12</v>
      </c>
      <c r="M35" s="60">
        <f t="shared" si="9"/>
        <v>193110.77</v>
      </c>
      <c r="N35" s="60">
        <f t="shared" si="10"/>
        <v>6889.23</v>
      </c>
      <c r="O35" s="60">
        <f t="shared" si="11"/>
        <v>0</v>
      </c>
      <c r="R35" s="60">
        <f t="shared" si="12"/>
        <v>1</v>
      </c>
      <c r="S35" s="60">
        <f t="shared" si="13"/>
        <v>29</v>
      </c>
      <c r="U35" s="88">
        <f>+1!F35</f>
        <v>1058.3</v>
      </c>
      <c r="W35" s="60">
        <f t="shared" si="3"/>
        <v>333.04999999999995</v>
      </c>
    </row>
    <row r="36" spans="1:23" ht="11.25">
      <c r="A36" s="61">
        <f t="shared" si="0"/>
        <v>882</v>
      </c>
      <c r="B36" s="62">
        <f t="shared" si="4"/>
        <v>26</v>
      </c>
      <c r="C36" s="60">
        <f t="shared" si="1"/>
        <v>1013.37</v>
      </c>
      <c r="D36" s="60">
        <f t="shared" si="5"/>
        <v>1013.37</v>
      </c>
      <c r="E36" s="83">
        <f t="shared" si="6"/>
        <v>1013.37</v>
      </c>
      <c r="F36" s="60">
        <f t="shared" si="2"/>
        <v>724.17</v>
      </c>
      <c r="G36" s="75">
        <f t="shared" si="7"/>
        <v>0</v>
      </c>
      <c r="H36" s="75">
        <f t="shared" si="7"/>
        <v>0</v>
      </c>
      <c r="I36" s="75">
        <f t="shared" si="7"/>
        <v>0</v>
      </c>
      <c r="J36" s="75">
        <f t="shared" si="7"/>
        <v>0</v>
      </c>
      <c r="K36" s="75">
        <f t="shared" si="7"/>
        <v>0</v>
      </c>
      <c r="L36" s="60">
        <f t="shared" si="8"/>
        <v>289.20000000000005</v>
      </c>
      <c r="M36" s="60">
        <f t="shared" si="9"/>
        <v>192821.56999999998</v>
      </c>
      <c r="N36" s="60">
        <f t="shared" si="10"/>
        <v>7178.429999999999</v>
      </c>
      <c r="O36" s="60">
        <f t="shared" si="11"/>
        <v>0</v>
      </c>
      <c r="R36" s="60">
        <f t="shared" si="12"/>
        <v>1</v>
      </c>
      <c r="S36" s="60">
        <f t="shared" si="13"/>
        <v>30</v>
      </c>
      <c r="U36" s="88">
        <f>+1!F36</f>
        <v>1057.19</v>
      </c>
      <c r="W36" s="60">
        <f t="shared" si="3"/>
        <v>333.0200000000001</v>
      </c>
    </row>
    <row r="37" spans="1:23" ht="11.25">
      <c r="A37" s="61">
        <f t="shared" si="0"/>
        <v>912</v>
      </c>
      <c r="B37" s="62">
        <f t="shared" si="4"/>
        <v>27</v>
      </c>
      <c r="C37" s="60">
        <f t="shared" si="1"/>
        <v>1013.37</v>
      </c>
      <c r="D37" s="60">
        <f t="shared" si="5"/>
        <v>1013.37</v>
      </c>
      <c r="E37" s="83">
        <f t="shared" si="6"/>
        <v>1013.37</v>
      </c>
      <c r="F37" s="60">
        <f t="shared" si="2"/>
        <v>723.08</v>
      </c>
      <c r="G37" s="75">
        <f t="shared" si="7"/>
        <v>0</v>
      </c>
      <c r="H37" s="75">
        <f t="shared" si="7"/>
        <v>0</v>
      </c>
      <c r="I37" s="75">
        <f t="shared" si="7"/>
        <v>0</v>
      </c>
      <c r="J37" s="75">
        <f t="shared" si="7"/>
        <v>0</v>
      </c>
      <c r="K37" s="75">
        <f t="shared" si="7"/>
        <v>0</v>
      </c>
      <c r="L37" s="60">
        <f t="shared" si="8"/>
        <v>290.28999999999996</v>
      </c>
      <c r="M37" s="60">
        <f t="shared" si="9"/>
        <v>192531.27999999997</v>
      </c>
      <c r="N37" s="60">
        <f t="shared" si="10"/>
        <v>7468.719999999999</v>
      </c>
      <c r="O37" s="60">
        <f t="shared" si="11"/>
        <v>0</v>
      </c>
      <c r="R37" s="60">
        <f t="shared" si="12"/>
        <v>1</v>
      </c>
      <c r="S37" s="60">
        <f t="shared" si="13"/>
        <v>31</v>
      </c>
      <c r="U37" s="88">
        <f>+1!F37</f>
        <v>1056.07</v>
      </c>
      <c r="W37" s="60">
        <f t="shared" si="3"/>
        <v>332.9899999999999</v>
      </c>
    </row>
    <row r="38" spans="1:23" ht="11.25">
      <c r="A38" s="61">
        <f t="shared" si="0"/>
        <v>943</v>
      </c>
      <c r="B38" s="62">
        <f t="shared" si="4"/>
        <v>28</v>
      </c>
      <c r="C38" s="60">
        <f t="shared" si="1"/>
        <v>1013.37</v>
      </c>
      <c r="D38" s="60">
        <f t="shared" si="5"/>
        <v>1013.37</v>
      </c>
      <c r="E38" s="83">
        <f t="shared" si="6"/>
        <v>1013.37</v>
      </c>
      <c r="F38" s="60">
        <f t="shared" si="2"/>
        <v>721.99</v>
      </c>
      <c r="G38" s="75">
        <f t="shared" si="7"/>
        <v>0</v>
      </c>
      <c r="H38" s="75">
        <f t="shared" si="7"/>
        <v>0</v>
      </c>
      <c r="I38" s="75">
        <f t="shared" si="7"/>
        <v>0</v>
      </c>
      <c r="J38" s="75">
        <f t="shared" si="7"/>
        <v>0</v>
      </c>
      <c r="K38" s="75">
        <f t="shared" si="7"/>
        <v>0</v>
      </c>
      <c r="L38" s="60">
        <f t="shared" si="8"/>
        <v>291.38</v>
      </c>
      <c r="M38" s="60">
        <f t="shared" si="9"/>
        <v>192239.89999999997</v>
      </c>
      <c r="N38" s="60">
        <f t="shared" si="10"/>
        <v>7760.099999999999</v>
      </c>
      <c r="O38" s="60">
        <f t="shared" si="11"/>
        <v>0</v>
      </c>
      <c r="R38" s="60">
        <f t="shared" si="12"/>
        <v>1</v>
      </c>
      <c r="S38" s="60">
        <f t="shared" si="13"/>
        <v>32</v>
      </c>
      <c r="U38" s="88">
        <f>+1!F38</f>
        <v>1054.94</v>
      </c>
      <c r="W38" s="60">
        <f t="shared" si="3"/>
        <v>332.95000000000005</v>
      </c>
    </row>
    <row r="39" spans="1:23" ht="11.25">
      <c r="A39" s="61">
        <f t="shared" si="0"/>
        <v>974</v>
      </c>
      <c r="B39" s="62">
        <f t="shared" si="4"/>
        <v>29</v>
      </c>
      <c r="C39" s="60">
        <f t="shared" si="1"/>
        <v>1013.37</v>
      </c>
      <c r="D39" s="60">
        <f t="shared" si="5"/>
        <v>1013.37</v>
      </c>
      <c r="E39" s="83">
        <f t="shared" si="6"/>
        <v>1013.37</v>
      </c>
      <c r="F39" s="60">
        <f t="shared" si="2"/>
        <v>720.9</v>
      </c>
      <c r="G39" s="75">
        <f t="shared" si="7"/>
        <v>0</v>
      </c>
      <c r="H39" s="75">
        <f t="shared" si="7"/>
        <v>0</v>
      </c>
      <c r="I39" s="75">
        <f t="shared" si="7"/>
        <v>0</v>
      </c>
      <c r="J39" s="75">
        <f t="shared" si="7"/>
        <v>0</v>
      </c>
      <c r="K39" s="75">
        <f t="shared" si="7"/>
        <v>0</v>
      </c>
      <c r="L39" s="60">
        <f t="shared" si="8"/>
        <v>292.47</v>
      </c>
      <c r="M39" s="60">
        <f t="shared" si="9"/>
        <v>191947.42999999996</v>
      </c>
      <c r="N39" s="60">
        <f t="shared" si="10"/>
        <v>8052.57</v>
      </c>
      <c r="O39" s="60">
        <f t="shared" si="11"/>
        <v>0</v>
      </c>
      <c r="R39" s="60">
        <f t="shared" si="12"/>
        <v>1</v>
      </c>
      <c r="S39" s="60">
        <f t="shared" si="13"/>
        <v>33</v>
      </c>
      <c r="U39" s="88">
        <f>+1!F39</f>
        <v>1053.81</v>
      </c>
      <c r="W39" s="60">
        <f t="shared" si="3"/>
        <v>332.90999999999997</v>
      </c>
    </row>
    <row r="40" spans="1:23" ht="11.25">
      <c r="A40" s="61">
        <f t="shared" si="0"/>
        <v>1004</v>
      </c>
      <c r="B40" s="62">
        <f t="shared" si="4"/>
        <v>30</v>
      </c>
      <c r="C40" s="60">
        <f t="shared" si="1"/>
        <v>1013.37</v>
      </c>
      <c r="D40" s="60">
        <f t="shared" si="5"/>
        <v>1013.37</v>
      </c>
      <c r="E40" s="83">
        <f t="shared" si="6"/>
        <v>1013.37</v>
      </c>
      <c r="F40" s="60">
        <f t="shared" si="2"/>
        <v>719.8</v>
      </c>
      <c r="G40" s="75">
        <f t="shared" si="7"/>
        <v>0</v>
      </c>
      <c r="H40" s="75">
        <f t="shared" si="7"/>
        <v>0</v>
      </c>
      <c r="I40" s="75">
        <f t="shared" si="7"/>
        <v>0</v>
      </c>
      <c r="J40" s="75">
        <f t="shared" si="7"/>
        <v>0</v>
      </c>
      <c r="K40" s="75">
        <f t="shared" si="7"/>
        <v>0</v>
      </c>
      <c r="L40" s="60">
        <f t="shared" si="8"/>
        <v>293.57000000000005</v>
      </c>
      <c r="M40" s="60">
        <f t="shared" si="9"/>
        <v>191653.85999999996</v>
      </c>
      <c r="N40" s="60">
        <f t="shared" si="10"/>
        <v>8346.14</v>
      </c>
      <c r="O40" s="60">
        <f t="shared" si="11"/>
        <v>0</v>
      </c>
      <c r="R40" s="60">
        <f t="shared" si="12"/>
        <v>1</v>
      </c>
      <c r="S40" s="60">
        <f t="shared" si="13"/>
        <v>34</v>
      </c>
      <c r="U40" s="88">
        <f>+1!F40</f>
        <v>1052.67</v>
      </c>
      <c r="W40" s="60">
        <f t="shared" si="3"/>
        <v>332.8700000000001</v>
      </c>
    </row>
    <row r="41" spans="1:23" ht="11.25">
      <c r="A41" s="61">
        <f t="shared" si="0"/>
        <v>1035</v>
      </c>
      <c r="B41" s="62">
        <f t="shared" si="4"/>
        <v>31</v>
      </c>
      <c r="C41" s="60">
        <f t="shared" si="1"/>
        <v>1013.37</v>
      </c>
      <c r="D41" s="60">
        <f t="shared" si="5"/>
        <v>1013.37</v>
      </c>
      <c r="E41" s="83">
        <f t="shared" si="6"/>
        <v>1013.37</v>
      </c>
      <c r="F41" s="60">
        <f t="shared" si="2"/>
        <v>718.7</v>
      </c>
      <c r="G41" s="75">
        <f t="shared" si="7"/>
        <v>0</v>
      </c>
      <c r="H41" s="75">
        <f t="shared" si="7"/>
        <v>0</v>
      </c>
      <c r="I41" s="75">
        <f t="shared" si="7"/>
        <v>0</v>
      </c>
      <c r="J41" s="75">
        <f t="shared" si="7"/>
        <v>0</v>
      </c>
      <c r="K41" s="75">
        <f t="shared" si="7"/>
        <v>0</v>
      </c>
      <c r="L41" s="60">
        <f t="shared" si="8"/>
        <v>294.66999999999996</v>
      </c>
      <c r="M41" s="60">
        <f t="shared" si="9"/>
        <v>191359.18999999994</v>
      </c>
      <c r="N41" s="60">
        <f t="shared" si="10"/>
        <v>8640.81</v>
      </c>
      <c r="O41" s="60">
        <f t="shared" si="11"/>
        <v>0</v>
      </c>
      <c r="R41" s="60">
        <f t="shared" si="12"/>
        <v>1</v>
      </c>
      <c r="S41" s="60">
        <f t="shared" si="13"/>
        <v>35</v>
      </c>
      <c r="U41" s="88">
        <f>+1!F41</f>
        <v>1051.52</v>
      </c>
      <c r="W41" s="60">
        <f t="shared" si="3"/>
        <v>332.81999999999994</v>
      </c>
    </row>
    <row r="42" spans="1:23" ht="11.25">
      <c r="A42" s="61">
        <f t="shared" si="0"/>
        <v>1065</v>
      </c>
      <c r="B42" s="62">
        <f t="shared" si="4"/>
        <v>32</v>
      </c>
      <c r="C42" s="60">
        <f t="shared" si="1"/>
        <v>1013.37</v>
      </c>
      <c r="D42" s="60">
        <f t="shared" si="5"/>
        <v>1013.37</v>
      </c>
      <c r="E42" s="83">
        <f t="shared" si="6"/>
        <v>1013.37</v>
      </c>
      <c r="F42" s="60">
        <f t="shared" si="2"/>
        <v>717.6</v>
      </c>
      <c r="G42" s="75">
        <f t="shared" si="7"/>
        <v>0</v>
      </c>
      <c r="H42" s="75">
        <f t="shared" si="7"/>
        <v>0</v>
      </c>
      <c r="I42" s="75">
        <f t="shared" si="7"/>
        <v>0</v>
      </c>
      <c r="J42" s="75">
        <f t="shared" si="7"/>
        <v>0</v>
      </c>
      <c r="K42" s="75">
        <f t="shared" si="7"/>
        <v>0</v>
      </c>
      <c r="L42" s="60">
        <f t="shared" si="8"/>
        <v>295.77</v>
      </c>
      <c r="M42" s="60">
        <f t="shared" si="9"/>
        <v>191063.41999999995</v>
      </c>
      <c r="N42" s="60">
        <f t="shared" si="10"/>
        <v>8936.58</v>
      </c>
      <c r="O42" s="60">
        <f t="shared" si="11"/>
        <v>0</v>
      </c>
      <c r="P42" s="60">
        <f>SUM(F31:F42)</f>
        <v>8683.189999999999</v>
      </c>
      <c r="Q42" s="60">
        <f>SUM(L31:L42)</f>
        <v>3477.25</v>
      </c>
      <c r="R42" s="60">
        <f t="shared" si="12"/>
        <v>1</v>
      </c>
      <c r="S42" s="60">
        <f t="shared" si="13"/>
        <v>36</v>
      </c>
      <c r="U42" s="88">
        <f>+1!F42</f>
        <v>1050.37</v>
      </c>
      <c r="W42" s="60">
        <f t="shared" si="3"/>
        <v>332.76999999999987</v>
      </c>
    </row>
    <row r="43" spans="1:23" ht="11.25">
      <c r="A43" s="61">
        <f t="shared" si="0"/>
        <v>1096</v>
      </c>
      <c r="B43" s="62">
        <f t="shared" si="4"/>
        <v>33</v>
      </c>
      <c r="C43" s="60">
        <f t="shared" si="1"/>
        <v>1013.37</v>
      </c>
      <c r="D43" s="60">
        <f t="shared" si="5"/>
        <v>1013.37</v>
      </c>
      <c r="E43" s="83">
        <f t="shared" si="6"/>
        <v>1013.37</v>
      </c>
      <c r="F43" s="60">
        <f t="shared" si="2"/>
        <v>716.49</v>
      </c>
      <c r="G43" s="75">
        <f t="shared" si="7"/>
        <v>0</v>
      </c>
      <c r="H43" s="75">
        <f t="shared" si="7"/>
        <v>0</v>
      </c>
      <c r="I43" s="75">
        <f t="shared" si="7"/>
        <v>0</v>
      </c>
      <c r="J43" s="75">
        <f t="shared" si="7"/>
        <v>0</v>
      </c>
      <c r="K43" s="75">
        <f t="shared" si="7"/>
        <v>0</v>
      </c>
      <c r="L43" s="60">
        <f t="shared" si="8"/>
        <v>296.88</v>
      </c>
      <c r="M43" s="60">
        <f t="shared" si="9"/>
        <v>190766.53999999995</v>
      </c>
      <c r="N43" s="60">
        <f t="shared" si="10"/>
        <v>9233.46</v>
      </c>
      <c r="O43" s="60">
        <f t="shared" si="11"/>
        <v>0</v>
      </c>
      <c r="R43" s="60">
        <f t="shared" si="12"/>
        <v>1</v>
      </c>
      <c r="S43" s="60">
        <f t="shared" si="13"/>
        <v>37</v>
      </c>
      <c r="U43" s="88">
        <f>+1!F43</f>
        <v>1049.21</v>
      </c>
      <c r="W43" s="60">
        <f t="shared" si="3"/>
        <v>332.72</v>
      </c>
    </row>
    <row r="44" spans="1:23" ht="11.25">
      <c r="A44" s="61">
        <f t="shared" si="0"/>
        <v>1127</v>
      </c>
      <c r="B44" s="62">
        <f t="shared" si="4"/>
        <v>34</v>
      </c>
      <c r="C44" s="60">
        <f t="shared" si="1"/>
        <v>1013.37</v>
      </c>
      <c r="D44" s="60">
        <f t="shared" si="5"/>
        <v>1013.37</v>
      </c>
      <c r="E44" s="83">
        <f t="shared" si="6"/>
        <v>1013.37</v>
      </c>
      <c r="F44" s="60">
        <f t="shared" si="2"/>
        <v>715.37</v>
      </c>
      <c r="G44" s="75">
        <f t="shared" si="7"/>
        <v>0</v>
      </c>
      <c r="H44" s="75">
        <f t="shared" si="7"/>
        <v>0</v>
      </c>
      <c r="I44" s="75">
        <f t="shared" si="7"/>
        <v>0</v>
      </c>
      <c r="J44" s="75">
        <f t="shared" si="7"/>
        <v>0</v>
      </c>
      <c r="K44" s="75">
        <f t="shared" si="7"/>
        <v>0</v>
      </c>
      <c r="L44" s="60">
        <f t="shared" si="8"/>
        <v>298</v>
      </c>
      <c r="M44" s="60">
        <f t="shared" si="9"/>
        <v>190468.53999999995</v>
      </c>
      <c r="N44" s="60">
        <f t="shared" si="10"/>
        <v>9531.46</v>
      </c>
      <c r="O44" s="60">
        <f t="shared" si="11"/>
        <v>0</v>
      </c>
      <c r="R44" s="60">
        <f t="shared" si="12"/>
        <v>1</v>
      </c>
      <c r="S44" s="60">
        <f t="shared" si="13"/>
        <v>38</v>
      </c>
      <c r="U44" s="88">
        <f>+1!F44</f>
        <v>1048.05</v>
      </c>
      <c r="W44" s="60">
        <f t="shared" si="3"/>
        <v>332.67999999999995</v>
      </c>
    </row>
    <row r="45" spans="1:23" ht="11.25">
      <c r="A45" s="61">
        <f t="shared" si="0"/>
        <v>1155</v>
      </c>
      <c r="B45" s="62">
        <f t="shared" si="4"/>
        <v>35</v>
      </c>
      <c r="C45" s="60">
        <f t="shared" si="1"/>
        <v>1013.37</v>
      </c>
      <c r="D45" s="60">
        <f t="shared" si="5"/>
        <v>1013.37</v>
      </c>
      <c r="E45" s="83">
        <f t="shared" si="6"/>
        <v>1013.37</v>
      </c>
      <c r="F45" s="60">
        <f t="shared" si="2"/>
        <v>714.26</v>
      </c>
      <c r="G45" s="75">
        <f t="shared" si="7"/>
        <v>0</v>
      </c>
      <c r="H45" s="75">
        <f t="shared" si="7"/>
        <v>0</v>
      </c>
      <c r="I45" s="75">
        <f t="shared" si="7"/>
        <v>0</v>
      </c>
      <c r="J45" s="75">
        <f t="shared" si="7"/>
        <v>0</v>
      </c>
      <c r="K45" s="75">
        <f t="shared" si="7"/>
        <v>0</v>
      </c>
      <c r="L45" s="60">
        <f t="shared" si="8"/>
        <v>299.11</v>
      </c>
      <c r="M45" s="60">
        <f t="shared" si="9"/>
        <v>190169.42999999996</v>
      </c>
      <c r="N45" s="60">
        <f t="shared" si="10"/>
        <v>9830.57</v>
      </c>
      <c r="O45" s="60">
        <f t="shared" si="11"/>
        <v>0</v>
      </c>
      <c r="R45" s="60">
        <f t="shared" si="12"/>
        <v>1</v>
      </c>
      <c r="S45" s="60">
        <f t="shared" si="13"/>
        <v>39</v>
      </c>
      <c r="U45" s="88">
        <f>+1!F45</f>
        <v>1046.88</v>
      </c>
      <c r="W45" s="60">
        <f t="shared" si="3"/>
        <v>332.6200000000001</v>
      </c>
    </row>
    <row r="46" spans="1:23" ht="11.25">
      <c r="A46" s="61">
        <f t="shared" si="0"/>
        <v>1186</v>
      </c>
      <c r="B46" s="62">
        <f t="shared" si="4"/>
        <v>36</v>
      </c>
      <c r="C46" s="60">
        <f t="shared" si="1"/>
        <v>1013.37</v>
      </c>
      <c r="D46" s="60">
        <f t="shared" si="5"/>
        <v>1013.37</v>
      </c>
      <c r="E46" s="83">
        <f t="shared" si="6"/>
        <v>1013.37</v>
      </c>
      <c r="F46" s="60">
        <f t="shared" si="2"/>
        <v>713.14</v>
      </c>
      <c r="G46" s="75">
        <f t="shared" si="7"/>
        <v>0</v>
      </c>
      <c r="H46" s="75">
        <f t="shared" si="7"/>
        <v>0</v>
      </c>
      <c r="I46" s="75">
        <f t="shared" si="7"/>
        <v>0</v>
      </c>
      <c r="J46" s="75">
        <f t="shared" si="7"/>
        <v>0</v>
      </c>
      <c r="K46" s="75">
        <f t="shared" si="7"/>
        <v>0</v>
      </c>
      <c r="L46" s="60">
        <f t="shared" si="8"/>
        <v>300.23</v>
      </c>
      <c r="M46" s="60">
        <f t="shared" si="9"/>
        <v>189869.19999999995</v>
      </c>
      <c r="N46" s="60">
        <f t="shared" si="10"/>
        <v>10130.8</v>
      </c>
      <c r="O46" s="60">
        <f t="shared" si="11"/>
        <v>0</v>
      </c>
      <c r="R46" s="60">
        <f t="shared" si="12"/>
        <v>1</v>
      </c>
      <c r="S46" s="60">
        <f t="shared" si="13"/>
        <v>40</v>
      </c>
      <c r="U46" s="88">
        <f>+1!F46</f>
        <v>1045.7</v>
      </c>
      <c r="W46" s="60">
        <f t="shared" si="3"/>
        <v>332.56000000000006</v>
      </c>
    </row>
    <row r="47" spans="1:23" ht="11.25">
      <c r="A47" s="61">
        <f t="shared" si="0"/>
        <v>1216</v>
      </c>
      <c r="B47" s="62">
        <f t="shared" si="4"/>
        <v>37</v>
      </c>
      <c r="C47" s="60">
        <f t="shared" si="1"/>
        <v>1013.37</v>
      </c>
      <c r="D47" s="60">
        <f t="shared" si="5"/>
        <v>1013.37</v>
      </c>
      <c r="E47" s="83">
        <f t="shared" si="6"/>
        <v>1013.37</v>
      </c>
      <c r="F47" s="60">
        <f t="shared" si="2"/>
        <v>712.01</v>
      </c>
      <c r="G47" s="75">
        <f t="shared" si="7"/>
        <v>0</v>
      </c>
      <c r="H47" s="75">
        <f t="shared" si="7"/>
        <v>0</v>
      </c>
      <c r="I47" s="75">
        <f t="shared" si="7"/>
        <v>0</v>
      </c>
      <c r="J47" s="75">
        <f t="shared" si="7"/>
        <v>0</v>
      </c>
      <c r="K47" s="75">
        <f t="shared" si="7"/>
        <v>0</v>
      </c>
      <c r="L47" s="60">
        <f t="shared" si="8"/>
        <v>301.36</v>
      </c>
      <c r="M47" s="60">
        <f t="shared" si="9"/>
        <v>189567.83999999997</v>
      </c>
      <c r="N47" s="60">
        <f t="shared" si="10"/>
        <v>10432.16</v>
      </c>
      <c r="O47" s="60">
        <f t="shared" si="11"/>
        <v>0</v>
      </c>
      <c r="R47" s="60">
        <f t="shared" si="12"/>
        <v>1</v>
      </c>
      <c r="S47" s="60">
        <f t="shared" si="13"/>
        <v>41</v>
      </c>
      <c r="U47" s="88">
        <f>+1!F47</f>
        <v>1044.52</v>
      </c>
      <c r="W47" s="60">
        <f t="shared" si="3"/>
        <v>332.51</v>
      </c>
    </row>
    <row r="48" spans="1:23" ht="11.25">
      <c r="A48" s="61">
        <f t="shared" si="0"/>
        <v>1247</v>
      </c>
      <c r="B48" s="62">
        <f t="shared" si="4"/>
        <v>38</v>
      </c>
      <c r="C48" s="60">
        <f t="shared" si="1"/>
        <v>1013.37</v>
      </c>
      <c r="D48" s="60">
        <f t="shared" si="5"/>
        <v>1013.37</v>
      </c>
      <c r="E48" s="83">
        <f t="shared" si="6"/>
        <v>1013.37</v>
      </c>
      <c r="F48" s="60">
        <f t="shared" si="2"/>
        <v>710.88</v>
      </c>
      <c r="G48" s="75">
        <f t="shared" si="7"/>
        <v>0</v>
      </c>
      <c r="H48" s="75">
        <f t="shared" si="7"/>
        <v>0</v>
      </c>
      <c r="I48" s="75">
        <f t="shared" si="7"/>
        <v>0</v>
      </c>
      <c r="J48" s="75">
        <f t="shared" si="7"/>
        <v>0</v>
      </c>
      <c r="K48" s="75">
        <f t="shared" si="7"/>
        <v>0</v>
      </c>
      <c r="L48" s="60">
        <f t="shared" si="8"/>
        <v>302.49</v>
      </c>
      <c r="M48" s="60">
        <f t="shared" si="9"/>
        <v>189265.34999999998</v>
      </c>
      <c r="N48" s="60">
        <f t="shared" si="10"/>
        <v>10734.65</v>
      </c>
      <c r="O48" s="60">
        <f t="shared" si="11"/>
        <v>0</v>
      </c>
      <c r="R48" s="60">
        <f t="shared" si="12"/>
        <v>1</v>
      </c>
      <c r="S48" s="60">
        <f t="shared" si="13"/>
        <v>42</v>
      </c>
      <c r="U48" s="88">
        <f>+1!F48</f>
        <v>1043.33</v>
      </c>
      <c r="W48" s="60">
        <f t="shared" si="3"/>
        <v>332.44999999999993</v>
      </c>
    </row>
    <row r="49" spans="1:23" ht="11.25">
      <c r="A49" s="61">
        <f t="shared" si="0"/>
        <v>1277</v>
      </c>
      <c r="B49" s="62">
        <f t="shared" si="4"/>
        <v>39</v>
      </c>
      <c r="C49" s="60">
        <f t="shared" si="1"/>
        <v>1013.37</v>
      </c>
      <c r="D49" s="60">
        <f t="shared" si="5"/>
        <v>1013.37</v>
      </c>
      <c r="E49" s="83">
        <f t="shared" si="6"/>
        <v>1013.37</v>
      </c>
      <c r="F49" s="60">
        <f t="shared" si="2"/>
        <v>709.75</v>
      </c>
      <c r="G49" s="75">
        <f t="shared" si="7"/>
        <v>0</v>
      </c>
      <c r="H49" s="75">
        <f t="shared" si="7"/>
        <v>0</v>
      </c>
      <c r="I49" s="75">
        <f t="shared" si="7"/>
        <v>0</v>
      </c>
      <c r="J49" s="75">
        <f t="shared" si="7"/>
        <v>0</v>
      </c>
      <c r="K49" s="75">
        <f t="shared" si="7"/>
        <v>0</v>
      </c>
      <c r="L49" s="60">
        <f t="shared" si="8"/>
        <v>303.62</v>
      </c>
      <c r="M49" s="60">
        <f t="shared" si="9"/>
        <v>188961.72999999998</v>
      </c>
      <c r="N49" s="60">
        <f t="shared" si="10"/>
        <v>11038.27</v>
      </c>
      <c r="O49" s="60">
        <f t="shared" si="11"/>
        <v>0</v>
      </c>
      <c r="R49" s="60">
        <f t="shared" si="12"/>
        <v>1</v>
      </c>
      <c r="S49" s="60">
        <f t="shared" si="13"/>
        <v>43</v>
      </c>
      <c r="U49" s="88">
        <f>+1!F49</f>
        <v>1042.13</v>
      </c>
      <c r="W49" s="60">
        <f t="shared" si="3"/>
        <v>332.3800000000001</v>
      </c>
    </row>
    <row r="50" spans="1:23" ht="11.25">
      <c r="A50" s="61">
        <f t="shared" si="0"/>
        <v>1308</v>
      </c>
      <c r="B50" s="62">
        <f t="shared" si="4"/>
        <v>40</v>
      </c>
      <c r="C50" s="60">
        <f t="shared" si="1"/>
        <v>1013.37</v>
      </c>
      <c r="D50" s="60">
        <f t="shared" si="5"/>
        <v>1013.37</v>
      </c>
      <c r="E50" s="83">
        <f t="shared" si="6"/>
        <v>1013.37</v>
      </c>
      <c r="F50" s="60">
        <f t="shared" si="2"/>
        <v>708.61</v>
      </c>
      <c r="G50" s="75">
        <f t="shared" si="7"/>
        <v>0</v>
      </c>
      <c r="H50" s="75">
        <f t="shared" si="7"/>
        <v>0</v>
      </c>
      <c r="I50" s="75">
        <f t="shared" si="7"/>
        <v>0</v>
      </c>
      <c r="J50" s="75">
        <f t="shared" si="7"/>
        <v>0</v>
      </c>
      <c r="K50" s="75">
        <f t="shared" si="7"/>
        <v>0</v>
      </c>
      <c r="L50" s="60">
        <f t="shared" si="8"/>
        <v>304.76</v>
      </c>
      <c r="M50" s="60">
        <f t="shared" si="9"/>
        <v>188656.96999999997</v>
      </c>
      <c r="N50" s="60">
        <f t="shared" si="10"/>
        <v>11343.03</v>
      </c>
      <c r="O50" s="60">
        <f t="shared" si="11"/>
        <v>0</v>
      </c>
      <c r="R50" s="60">
        <f t="shared" si="12"/>
        <v>1</v>
      </c>
      <c r="S50" s="60">
        <f t="shared" si="13"/>
        <v>44</v>
      </c>
      <c r="U50" s="88">
        <f>+1!F50</f>
        <v>1040.93</v>
      </c>
      <c r="W50" s="60">
        <f t="shared" si="3"/>
        <v>332.32000000000005</v>
      </c>
    </row>
    <row r="51" spans="1:23" ht="11.25">
      <c r="A51" s="61">
        <f t="shared" si="0"/>
        <v>1339</v>
      </c>
      <c r="B51" s="62">
        <f t="shared" si="4"/>
        <v>41</v>
      </c>
      <c r="C51" s="60">
        <f t="shared" si="1"/>
        <v>1013.37</v>
      </c>
      <c r="D51" s="60">
        <f t="shared" si="5"/>
        <v>1013.37</v>
      </c>
      <c r="E51" s="83">
        <f t="shared" si="6"/>
        <v>1013.37</v>
      </c>
      <c r="F51" s="60">
        <f t="shared" si="2"/>
        <v>707.46</v>
      </c>
      <c r="G51" s="75">
        <f t="shared" si="7"/>
        <v>0</v>
      </c>
      <c r="H51" s="75">
        <f t="shared" si="7"/>
        <v>0</v>
      </c>
      <c r="I51" s="75">
        <f t="shared" si="7"/>
        <v>0</v>
      </c>
      <c r="J51" s="75">
        <f t="shared" si="7"/>
        <v>0</v>
      </c>
      <c r="K51" s="75">
        <f t="shared" si="7"/>
        <v>0</v>
      </c>
      <c r="L51" s="60">
        <f t="shared" si="8"/>
        <v>305.90999999999997</v>
      </c>
      <c r="M51" s="60">
        <f t="shared" si="9"/>
        <v>188351.05999999997</v>
      </c>
      <c r="N51" s="60">
        <f t="shared" si="10"/>
        <v>11648.94</v>
      </c>
      <c r="O51" s="60">
        <f t="shared" si="11"/>
        <v>0</v>
      </c>
      <c r="R51" s="60">
        <f t="shared" si="12"/>
        <v>1</v>
      </c>
      <c r="S51" s="60">
        <f t="shared" si="13"/>
        <v>45</v>
      </c>
      <c r="U51" s="88">
        <f>+1!F51</f>
        <v>1039.72</v>
      </c>
      <c r="W51" s="60">
        <f t="shared" si="3"/>
        <v>332.26</v>
      </c>
    </row>
    <row r="52" spans="1:23" ht="11.25">
      <c r="A52" s="61">
        <f t="shared" si="0"/>
        <v>1369</v>
      </c>
      <c r="B52" s="62">
        <f t="shared" si="4"/>
        <v>42</v>
      </c>
      <c r="C52" s="60">
        <f t="shared" si="1"/>
        <v>1013.37</v>
      </c>
      <c r="D52" s="60">
        <f t="shared" si="5"/>
        <v>1013.37</v>
      </c>
      <c r="E52" s="83">
        <f t="shared" si="6"/>
        <v>1013.37</v>
      </c>
      <c r="F52" s="60">
        <f t="shared" si="2"/>
        <v>706.32</v>
      </c>
      <c r="G52" s="75">
        <f t="shared" si="7"/>
        <v>0</v>
      </c>
      <c r="H52" s="75">
        <f t="shared" si="7"/>
        <v>0</v>
      </c>
      <c r="I52" s="75">
        <f t="shared" si="7"/>
        <v>0</v>
      </c>
      <c r="J52" s="75">
        <f t="shared" si="7"/>
        <v>0</v>
      </c>
      <c r="K52" s="75">
        <f t="shared" si="7"/>
        <v>0</v>
      </c>
      <c r="L52" s="60">
        <f t="shared" si="8"/>
        <v>307.04999999999995</v>
      </c>
      <c r="M52" s="60">
        <f t="shared" si="9"/>
        <v>188044.00999999998</v>
      </c>
      <c r="N52" s="60">
        <f t="shared" si="10"/>
        <v>11955.99</v>
      </c>
      <c r="O52" s="60">
        <f t="shared" si="11"/>
        <v>0</v>
      </c>
      <c r="R52" s="60">
        <f t="shared" si="12"/>
        <v>1</v>
      </c>
      <c r="S52" s="60">
        <f t="shared" si="13"/>
        <v>46</v>
      </c>
      <c r="U52" s="88">
        <f>+1!F52</f>
        <v>1038.51</v>
      </c>
      <c r="W52" s="60">
        <f t="shared" si="3"/>
        <v>332.18999999999994</v>
      </c>
    </row>
    <row r="53" spans="1:23" ht="11.25">
      <c r="A53" s="61">
        <f t="shared" si="0"/>
        <v>1400</v>
      </c>
      <c r="B53" s="62">
        <f t="shared" si="4"/>
        <v>43</v>
      </c>
      <c r="C53" s="60">
        <f t="shared" si="1"/>
        <v>1013.37</v>
      </c>
      <c r="D53" s="60">
        <f t="shared" si="5"/>
        <v>1013.37</v>
      </c>
      <c r="E53" s="83">
        <f t="shared" si="6"/>
        <v>1013.37</v>
      </c>
      <c r="F53" s="60">
        <f t="shared" si="2"/>
        <v>705.17</v>
      </c>
      <c r="G53" s="75">
        <f t="shared" si="7"/>
        <v>0</v>
      </c>
      <c r="H53" s="75">
        <f t="shared" si="7"/>
        <v>0</v>
      </c>
      <c r="I53" s="75">
        <f t="shared" si="7"/>
        <v>0</v>
      </c>
      <c r="J53" s="75">
        <f t="shared" si="7"/>
        <v>0</v>
      </c>
      <c r="K53" s="75">
        <f t="shared" si="7"/>
        <v>0</v>
      </c>
      <c r="L53" s="60">
        <f t="shared" si="8"/>
        <v>308.20000000000005</v>
      </c>
      <c r="M53" s="60">
        <f t="shared" si="9"/>
        <v>187735.80999999997</v>
      </c>
      <c r="N53" s="60">
        <f t="shared" si="10"/>
        <v>12264.19</v>
      </c>
      <c r="O53" s="60">
        <f t="shared" si="11"/>
        <v>0</v>
      </c>
      <c r="R53" s="60">
        <f t="shared" si="12"/>
        <v>1</v>
      </c>
      <c r="S53" s="60">
        <f t="shared" si="13"/>
        <v>47</v>
      </c>
      <c r="U53" s="88">
        <f>+1!F53</f>
        <v>1037.28</v>
      </c>
      <c r="W53" s="60">
        <f t="shared" si="3"/>
        <v>332.11</v>
      </c>
    </row>
    <row r="54" spans="1:23" ht="11.25">
      <c r="A54" s="61">
        <f t="shared" si="0"/>
        <v>1430</v>
      </c>
      <c r="B54" s="62">
        <f t="shared" si="4"/>
        <v>44</v>
      </c>
      <c r="C54" s="60">
        <f t="shared" si="1"/>
        <v>1013.37</v>
      </c>
      <c r="D54" s="60">
        <f t="shared" si="5"/>
        <v>1013.37</v>
      </c>
      <c r="E54" s="83">
        <f t="shared" si="6"/>
        <v>1013.37</v>
      </c>
      <c r="F54" s="60">
        <f t="shared" si="2"/>
        <v>704.01</v>
      </c>
      <c r="G54" s="75">
        <f t="shared" si="7"/>
        <v>0</v>
      </c>
      <c r="H54" s="75">
        <f t="shared" si="7"/>
        <v>0</v>
      </c>
      <c r="I54" s="75">
        <f t="shared" si="7"/>
        <v>0</v>
      </c>
      <c r="J54" s="75">
        <f t="shared" si="7"/>
        <v>0</v>
      </c>
      <c r="K54" s="75">
        <f t="shared" si="7"/>
        <v>0</v>
      </c>
      <c r="L54" s="60">
        <f t="shared" si="8"/>
        <v>309.36</v>
      </c>
      <c r="M54" s="60">
        <f t="shared" si="9"/>
        <v>187426.44999999998</v>
      </c>
      <c r="N54" s="60">
        <f t="shared" si="10"/>
        <v>12573.550000000001</v>
      </c>
      <c r="O54" s="60">
        <f t="shared" si="11"/>
        <v>0</v>
      </c>
      <c r="P54" s="60">
        <f>SUM(F43:F54)</f>
        <v>8523.47</v>
      </c>
      <c r="Q54" s="60">
        <f>SUM(L43:L54)</f>
        <v>3636.97</v>
      </c>
      <c r="R54" s="60">
        <f t="shared" si="12"/>
        <v>1</v>
      </c>
      <c r="S54" s="60">
        <f t="shared" si="13"/>
        <v>48</v>
      </c>
      <c r="U54" s="88">
        <f>+1!F54</f>
        <v>1036.06</v>
      </c>
      <c r="W54" s="60">
        <f t="shared" si="3"/>
        <v>332.04999999999995</v>
      </c>
    </row>
    <row r="55" spans="1:23" ht="11.25">
      <c r="A55" s="61">
        <f t="shared" si="0"/>
        <v>1461</v>
      </c>
      <c r="B55" s="62">
        <f t="shared" si="4"/>
        <v>45</v>
      </c>
      <c r="C55" s="60">
        <f t="shared" si="1"/>
        <v>1013.37</v>
      </c>
      <c r="D55" s="60">
        <f t="shared" si="5"/>
        <v>1013.37</v>
      </c>
      <c r="E55" s="83">
        <f t="shared" si="6"/>
        <v>1013.37</v>
      </c>
      <c r="F55" s="60">
        <f t="shared" si="2"/>
        <v>702.85</v>
      </c>
      <c r="G55" s="75">
        <f t="shared" si="7"/>
        <v>0</v>
      </c>
      <c r="H55" s="75">
        <f t="shared" si="7"/>
        <v>0</v>
      </c>
      <c r="I55" s="75">
        <f t="shared" si="7"/>
        <v>0</v>
      </c>
      <c r="J55" s="75">
        <f t="shared" si="7"/>
        <v>0</v>
      </c>
      <c r="K55" s="75">
        <f t="shared" si="7"/>
        <v>0</v>
      </c>
      <c r="L55" s="60">
        <f t="shared" si="8"/>
        <v>310.52</v>
      </c>
      <c r="M55" s="60">
        <f t="shared" si="9"/>
        <v>187115.93</v>
      </c>
      <c r="N55" s="60">
        <f t="shared" si="10"/>
        <v>12884.070000000002</v>
      </c>
      <c r="O55" s="60">
        <f t="shared" si="11"/>
        <v>0</v>
      </c>
      <c r="R55" s="60">
        <f t="shared" si="12"/>
        <v>1</v>
      </c>
      <c r="S55" s="60">
        <f t="shared" si="13"/>
        <v>49</v>
      </c>
      <c r="U55" s="88">
        <f>+1!F55</f>
        <v>1034.82</v>
      </c>
      <c r="W55" s="60">
        <f t="shared" si="3"/>
        <v>331.9699999999999</v>
      </c>
    </row>
    <row r="56" spans="1:23" ht="11.25">
      <c r="A56" s="61">
        <f t="shared" si="0"/>
        <v>1492</v>
      </c>
      <c r="B56" s="62">
        <f t="shared" si="4"/>
        <v>46</v>
      </c>
      <c r="C56" s="60">
        <f t="shared" si="1"/>
        <v>1013.37</v>
      </c>
      <c r="D56" s="60">
        <f t="shared" si="5"/>
        <v>1013.37</v>
      </c>
      <c r="E56" s="83">
        <f t="shared" si="6"/>
        <v>1013.37</v>
      </c>
      <c r="F56" s="60">
        <f t="shared" si="2"/>
        <v>701.68</v>
      </c>
      <c r="G56" s="75">
        <f t="shared" si="7"/>
        <v>0</v>
      </c>
      <c r="H56" s="75">
        <f t="shared" si="7"/>
        <v>0</v>
      </c>
      <c r="I56" s="75">
        <f t="shared" si="7"/>
        <v>0</v>
      </c>
      <c r="J56" s="75">
        <f t="shared" si="7"/>
        <v>0</v>
      </c>
      <c r="K56" s="75">
        <f t="shared" si="7"/>
        <v>0</v>
      </c>
      <c r="L56" s="60">
        <f t="shared" si="8"/>
        <v>311.69000000000005</v>
      </c>
      <c r="M56" s="60">
        <f t="shared" si="9"/>
        <v>186804.24</v>
      </c>
      <c r="N56" s="60">
        <f t="shared" si="10"/>
        <v>13195.760000000002</v>
      </c>
      <c r="O56" s="60">
        <f t="shared" si="11"/>
        <v>0</v>
      </c>
      <c r="R56" s="60">
        <f t="shared" si="12"/>
        <v>1</v>
      </c>
      <c r="S56" s="60">
        <f t="shared" si="13"/>
        <v>50</v>
      </c>
      <c r="U56" s="88">
        <f>+1!F56</f>
        <v>1033.58</v>
      </c>
      <c r="W56" s="60">
        <f t="shared" si="3"/>
        <v>331.9</v>
      </c>
    </row>
    <row r="57" spans="1:25" ht="11.25">
      <c r="A57" s="76">
        <f t="shared" si="0"/>
        <v>1521</v>
      </c>
      <c r="B57" s="77">
        <f t="shared" si="4"/>
        <v>47</v>
      </c>
      <c r="C57" s="78">
        <f t="shared" si="1"/>
        <v>1013.37</v>
      </c>
      <c r="D57" s="78">
        <f t="shared" si="5"/>
        <v>1013.37</v>
      </c>
      <c r="E57" s="83">
        <f t="shared" si="6"/>
        <v>1013.37</v>
      </c>
      <c r="F57" s="78">
        <f t="shared" si="2"/>
        <v>700.52</v>
      </c>
      <c r="G57" s="79">
        <f t="shared" si="7"/>
        <v>0</v>
      </c>
      <c r="H57" s="79">
        <f t="shared" si="7"/>
        <v>0</v>
      </c>
      <c r="I57" s="79">
        <f t="shared" si="7"/>
        <v>0</v>
      </c>
      <c r="J57" s="79">
        <f t="shared" si="7"/>
        <v>0</v>
      </c>
      <c r="K57" s="79">
        <f t="shared" si="7"/>
        <v>0</v>
      </c>
      <c r="L57" s="78">
        <f t="shared" si="8"/>
        <v>312.85</v>
      </c>
      <c r="M57" s="78">
        <f t="shared" si="9"/>
        <v>186491.38999999998</v>
      </c>
      <c r="N57" s="78">
        <f t="shared" si="10"/>
        <v>13508.610000000002</v>
      </c>
      <c r="O57" s="78">
        <f t="shared" si="11"/>
        <v>0</v>
      </c>
      <c r="P57" s="78"/>
      <c r="Q57" s="78"/>
      <c r="R57" s="78">
        <f t="shared" si="12"/>
        <v>1</v>
      </c>
      <c r="S57" s="78">
        <f t="shared" si="13"/>
        <v>51</v>
      </c>
      <c r="T57" s="78"/>
      <c r="U57" s="88">
        <f>+1!F57</f>
        <v>1032.33</v>
      </c>
      <c r="V57" s="78">
        <v>1</v>
      </c>
      <c r="W57" s="78">
        <f>+U57-F57</f>
        <v>331.80999999999995</v>
      </c>
      <c r="Y57" s="85" t="s">
        <v>110</v>
      </c>
    </row>
    <row r="58" spans="1:23" ht="11.25">
      <c r="A58" s="61">
        <f t="shared" si="0"/>
        <v>1552</v>
      </c>
      <c r="B58" s="62">
        <f t="shared" si="4"/>
        <v>48</v>
      </c>
      <c r="C58" s="60">
        <f t="shared" si="1"/>
        <v>1013.37</v>
      </c>
      <c r="D58" s="60">
        <f t="shared" si="5"/>
        <v>1013.37</v>
      </c>
      <c r="E58" s="83">
        <f t="shared" si="6"/>
        <v>1013.37</v>
      </c>
      <c r="F58" s="60">
        <f t="shared" si="2"/>
        <v>699.34</v>
      </c>
      <c r="G58" s="75">
        <f t="shared" si="7"/>
        <v>0</v>
      </c>
      <c r="H58" s="75">
        <f t="shared" si="7"/>
        <v>0</v>
      </c>
      <c r="I58" s="75">
        <f t="shared" si="7"/>
        <v>0</v>
      </c>
      <c r="J58" s="75">
        <f t="shared" si="7"/>
        <v>0</v>
      </c>
      <c r="K58" s="75">
        <f t="shared" si="7"/>
        <v>0</v>
      </c>
      <c r="L58" s="60">
        <f t="shared" si="8"/>
        <v>314.03</v>
      </c>
      <c r="M58" s="60">
        <f t="shared" si="9"/>
        <v>186177.36</v>
      </c>
      <c r="N58" s="60">
        <f t="shared" si="10"/>
        <v>13822.640000000003</v>
      </c>
      <c r="O58" s="60">
        <f t="shared" si="11"/>
        <v>0</v>
      </c>
      <c r="R58" s="60">
        <f t="shared" si="12"/>
        <v>1</v>
      </c>
      <c r="S58" s="60">
        <f t="shared" si="13"/>
        <v>52</v>
      </c>
      <c r="U58" s="88">
        <f>+1!F58</f>
        <v>1031.07</v>
      </c>
      <c r="V58" s="60">
        <v>2</v>
      </c>
      <c r="W58" s="60">
        <f t="shared" si="3"/>
        <v>331.7299999999999</v>
      </c>
    </row>
    <row r="59" spans="1:23" ht="11.25">
      <c r="A59" s="61">
        <f t="shared" si="0"/>
        <v>1582</v>
      </c>
      <c r="B59" s="62">
        <f t="shared" si="4"/>
        <v>49</v>
      </c>
      <c r="C59" s="60">
        <f t="shared" si="1"/>
        <v>1013.37</v>
      </c>
      <c r="D59" s="60">
        <f t="shared" si="5"/>
        <v>1013.37</v>
      </c>
      <c r="E59" s="83">
        <f t="shared" si="6"/>
        <v>1013.37</v>
      </c>
      <c r="F59" s="60">
        <f t="shared" si="2"/>
        <v>698.17</v>
      </c>
      <c r="G59" s="75">
        <f t="shared" si="7"/>
        <v>0</v>
      </c>
      <c r="H59" s="75">
        <f t="shared" si="7"/>
        <v>0</v>
      </c>
      <c r="I59" s="75">
        <f t="shared" si="7"/>
        <v>0</v>
      </c>
      <c r="J59" s="75">
        <f t="shared" si="7"/>
        <v>0</v>
      </c>
      <c r="K59" s="75">
        <f t="shared" si="7"/>
        <v>0</v>
      </c>
      <c r="L59" s="60">
        <f t="shared" si="8"/>
        <v>315.20000000000005</v>
      </c>
      <c r="M59" s="60">
        <f t="shared" si="9"/>
        <v>185862.15999999997</v>
      </c>
      <c r="N59" s="60">
        <f t="shared" si="10"/>
        <v>14137.840000000004</v>
      </c>
      <c r="O59" s="60">
        <f t="shared" si="11"/>
        <v>0</v>
      </c>
      <c r="R59" s="60">
        <f t="shared" si="12"/>
        <v>1</v>
      </c>
      <c r="S59" s="60">
        <f t="shared" si="13"/>
        <v>53</v>
      </c>
      <c r="U59" s="88">
        <f>+1!F59</f>
        <v>1029.81</v>
      </c>
      <c r="V59" s="60">
        <v>3</v>
      </c>
      <c r="W59" s="60">
        <f t="shared" si="3"/>
        <v>331.64</v>
      </c>
    </row>
    <row r="60" spans="1:23" ht="11.25">
      <c r="A60" s="61">
        <f t="shared" si="0"/>
        <v>1613</v>
      </c>
      <c r="B60" s="62">
        <f t="shared" si="4"/>
        <v>50</v>
      </c>
      <c r="C60" s="60">
        <f t="shared" si="1"/>
        <v>1013.37</v>
      </c>
      <c r="D60" s="60">
        <f t="shared" si="5"/>
        <v>1013.37</v>
      </c>
      <c r="E60" s="83">
        <f t="shared" si="6"/>
        <v>1013.37</v>
      </c>
      <c r="F60" s="60">
        <f t="shared" si="2"/>
        <v>696.98</v>
      </c>
      <c r="G60" s="75">
        <f t="shared" si="7"/>
        <v>0</v>
      </c>
      <c r="H60" s="75">
        <f t="shared" si="7"/>
        <v>0</v>
      </c>
      <c r="I60" s="75">
        <f t="shared" si="7"/>
        <v>0</v>
      </c>
      <c r="J60" s="75">
        <f t="shared" si="7"/>
        <v>0</v>
      </c>
      <c r="K60" s="75">
        <f t="shared" si="7"/>
        <v>0</v>
      </c>
      <c r="L60" s="60">
        <f t="shared" si="8"/>
        <v>316.39</v>
      </c>
      <c r="M60" s="60">
        <f t="shared" si="9"/>
        <v>185545.76999999996</v>
      </c>
      <c r="N60" s="60">
        <f t="shared" si="10"/>
        <v>14454.230000000003</v>
      </c>
      <c r="O60" s="60">
        <f t="shared" si="11"/>
        <v>0</v>
      </c>
      <c r="R60" s="60">
        <f t="shared" si="12"/>
        <v>1</v>
      </c>
      <c r="S60" s="60">
        <f t="shared" si="13"/>
        <v>54</v>
      </c>
      <c r="U60" s="88">
        <f>+1!F60</f>
        <v>1028.54</v>
      </c>
      <c r="V60" s="60">
        <v>4</v>
      </c>
      <c r="W60" s="60">
        <f t="shared" si="3"/>
        <v>331.55999999999995</v>
      </c>
    </row>
    <row r="61" spans="1:23" ht="11.25">
      <c r="A61" s="61">
        <f t="shared" si="0"/>
        <v>1643</v>
      </c>
      <c r="B61" s="62">
        <f t="shared" si="4"/>
        <v>51</v>
      </c>
      <c r="C61" s="60">
        <f t="shared" si="1"/>
        <v>1013.37</v>
      </c>
      <c r="D61" s="60">
        <f t="shared" si="5"/>
        <v>1013.37</v>
      </c>
      <c r="E61" s="83">
        <f t="shared" si="6"/>
        <v>1013.37</v>
      </c>
      <c r="F61" s="60">
        <f t="shared" si="2"/>
        <v>695.8</v>
      </c>
      <c r="G61" s="75">
        <f t="shared" si="7"/>
        <v>0</v>
      </c>
      <c r="H61" s="75">
        <f t="shared" si="7"/>
        <v>0</v>
      </c>
      <c r="I61" s="75">
        <f t="shared" si="7"/>
        <v>0</v>
      </c>
      <c r="J61" s="75">
        <f t="shared" si="7"/>
        <v>0</v>
      </c>
      <c r="K61" s="75">
        <f t="shared" si="7"/>
        <v>0</v>
      </c>
      <c r="L61" s="60">
        <f t="shared" si="8"/>
        <v>317.57000000000005</v>
      </c>
      <c r="M61" s="60">
        <f t="shared" si="9"/>
        <v>185228.19999999995</v>
      </c>
      <c r="N61" s="60">
        <f t="shared" si="10"/>
        <v>14771.800000000003</v>
      </c>
      <c r="O61" s="60">
        <f t="shared" si="11"/>
        <v>0</v>
      </c>
      <c r="R61" s="60">
        <f t="shared" si="12"/>
        <v>1</v>
      </c>
      <c r="S61" s="60">
        <f t="shared" si="13"/>
        <v>55</v>
      </c>
      <c r="U61" s="88">
        <f>+1!F61</f>
        <v>1027.27</v>
      </c>
      <c r="V61" s="60">
        <v>5</v>
      </c>
      <c r="W61" s="60">
        <f t="shared" si="3"/>
        <v>331.47</v>
      </c>
    </row>
    <row r="62" spans="1:23" ht="11.25">
      <c r="A62" s="61">
        <f t="shared" si="0"/>
        <v>1674</v>
      </c>
      <c r="B62" s="62">
        <f t="shared" si="4"/>
        <v>52</v>
      </c>
      <c r="C62" s="60">
        <f t="shared" si="1"/>
        <v>1013.37</v>
      </c>
      <c r="D62" s="60">
        <f t="shared" si="5"/>
        <v>1013.37</v>
      </c>
      <c r="E62" s="83">
        <f t="shared" si="6"/>
        <v>1013.37</v>
      </c>
      <c r="F62" s="60">
        <f t="shared" si="2"/>
        <v>694.61</v>
      </c>
      <c r="G62" s="75">
        <f t="shared" si="7"/>
        <v>0</v>
      </c>
      <c r="H62" s="75">
        <f t="shared" si="7"/>
        <v>0</v>
      </c>
      <c r="I62" s="75">
        <f t="shared" si="7"/>
        <v>0</v>
      </c>
      <c r="J62" s="75">
        <f t="shared" si="7"/>
        <v>0</v>
      </c>
      <c r="K62" s="75">
        <f t="shared" si="7"/>
        <v>0</v>
      </c>
      <c r="L62" s="60">
        <f t="shared" si="8"/>
        <v>318.76</v>
      </c>
      <c r="M62" s="60">
        <f t="shared" si="9"/>
        <v>184909.43999999994</v>
      </c>
      <c r="N62" s="60">
        <f t="shared" si="10"/>
        <v>15090.560000000003</v>
      </c>
      <c r="O62" s="60">
        <f t="shared" si="11"/>
        <v>0</v>
      </c>
      <c r="R62" s="60">
        <f t="shared" si="12"/>
        <v>1</v>
      </c>
      <c r="S62" s="60">
        <f t="shared" si="13"/>
        <v>56</v>
      </c>
      <c r="U62" s="88">
        <f>+1!F62</f>
        <v>1025.98</v>
      </c>
      <c r="V62" s="60">
        <v>6</v>
      </c>
      <c r="W62" s="60">
        <f t="shared" si="3"/>
        <v>331.37</v>
      </c>
    </row>
    <row r="63" spans="1:23" ht="11.25">
      <c r="A63" s="61">
        <f t="shared" si="0"/>
        <v>1705</v>
      </c>
      <c r="B63" s="62">
        <f t="shared" si="4"/>
        <v>53</v>
      </c>
      <c r="C63" s="60">
        <f t="shared" si="1"/>
        <v>1013.37</v>
      </c>
      <c r="D63" s="60">
        <f t="shared" si="5"/>
        <v>1013.37</v>
      </c>
      <c r="E63" s="83">
        <f t="shared" si="6"/>
        <v>1013.37</v>
      </c>
      <c r="F63" s="60">
        <f t="shared" si="2"/>
        <v>693.41</v>
      </c>
      <c r="G63" s="75">
        <f t="shared" si="7"/>
        <v>0</v>
      </c>
      <c r="H63" s="75">
        <f t="shared" si="7"/>
        <v>0</v>
      </c>
      <c r="I63" s="75">
        <f t="shared" si="7"/>
        <v>0</v>
      </c>
      <c r="J63" s="75">
        <f t="shared" si="7"/>
        <v>0</v>
      </c>
      <c r="K63" s="75">
        <f t="shared" si="7"/>
        <v>0</v>
      </c>
      <c r="L63" s="60">
        <f t="shared" si="8"/>
        <v>319.96000000000004</v>
      </c>
      <c r="M63" s="60">
        <f t="shared" si="9"/>
        <v>184589.47999999995</v>
      </c>
      <c r="N63" s="60">
        <f t="shared" si="10"/>
        <v>15410.520000000004</v>
      </c>
      <c r="O63" s="60">
        <f t="shared" si="11"/>
        <v>0</v>
      </c>
      <c r="R63" s="60">
        <f t="shared" si="12"/>
        <v>1</v>
      </c>
      <c r="S63" s="60">
        <f t="shared" si="13"/>
        <v>57</v>
      </c>
      <c r="U63" s="88">
        <f>+1!F63</f>
        <v>1024.69</v>
      </c>
      <c r="V63" s="60">
        <v>7</v>
      </c>
      <c r="W63" s="60">
        <f t="shared" si="3"/>
        <v>331.2800000000001</v>
      </c>
    </row>
    <row r="64" spans="1:23" ht="11.25">
      <c r="A64" s="61">
        <f t="shared" si="0"/>
        <v>1735</v>
      </c>
      <c r="B64" s="62">
        <f t="shared" si="4"/>
        <v>54</v>
      </c>
      <c r="C64" s="60">
        <f t="shared" si="1"/>
        <v>1013.37</v>
      </c>
      <c r="D64" s="60">
        <f t="shared" si="5"/>
        <v>1013.37</v>
      </c>
      <c r="E64" s="83">
        <f t="shared" si="6"/>
        <v>1013.37</v>
      </c>
      <c r="F64" s="60">
        <f t="shared" si="2"/>
        <v>692.21</v>
      </c>
      <c r="G64" s="75">
        <f aca="true" t="shared" si="14" ref="G64:K114">G63</f>
        <v>0</v>
      </c>
      <c r="H64" s="75">
        <f t="shared" si="14"/>
        <v>0</v>
      </c>
      <c r="I64" s="75">
        <f t="shared" si="14"/>
        <v>0</v>
      </c>
      <c r="J64" s="75">
        <f t="shared" si="14"/>
        <v>0</v>
      </c>
      <c r="K64" s="75">
        <f t="shared" si="14"/>
        <v>0</v>
      </c>
      <c r="L64" s="60">
        <f t="shared" si="8"/>
        <v>321.15999999999997</v>
      </c>
      <c r="M64" s="60">
        <f t="shared" si="9"/>
        <v>184268.31999999995</v>
      </c>
      <c r="N64" s="60">
        <f t="shared" si="10"/>
        <v>15731.680000000004</v>
      </c>
      <c r="O64" s="60">
        <f t="shared" si="11"/>
        <v>0</v>
      </c>
      <c r="R64" s="60">
        <f t="shared" si="12"/>
        <v>1</v>
      </c>
      <c r="S64" s="60">
        <f t="shared" si="13"/>
        <v>58</v>
      </c>
      <c r="U64" s="88">
        <f>+1!F64</f>
        <v>1023.4</v>
      </c>
      <c r="V64" s="60">
        <v>8</v>
      </c>
      <c r="W64" s="60">
        <f t="shared" si="3"/>
        <v>331.18999999999994</v>
      </c>
    </row>
    <row r="65" spans="1:23" ht="11.25">
      <c r="A65" s="61">
        <f t="shared" si="0"/>
        <v>1766</v>
      </c>
      <c r="B65" s="62">
        <f t="shared" si="4"/>
        <v>55</v>
      </c>
      <c r="C65" s="60">
        <f t="shared" si="1"/>
        <v>1013.37</v>
      </c>
      <c r="D65" s="60">
        <f t="shared" si="5"/>
        <v>1013.37</v>
      </c>
      <c r="E65" s="83">
        <f t="shared" si="6"/>
        <v>1013.37</v>
      </c>
      <c r="F65" s="60">
        <f t="shared" si="2"/>
        <v>691.01</v>
      </c>
      <c r="G65" s="75">
        <f t="shared" si="14"/>
        <v>0</v>
      </c>
      <c r="H65" s="75">
        <f t="shared" si="14"/>
        <v>0</v>
      </c>
      <c r="I65" s="75">
        <f t="shared" si="14"/>
        <v>0</v>
      </c>
      <c r="J65" s="75">
        <f t="shared" si="14"/>
        <v>0</v>
      </c>
      <c r="K65" s="75">
        <f t="shared" si="14"/>
        <v>0</v>
      </c>
      <c r="L65" s="60">
        <f t="shared" si="8"/>
        <v>322.36</v>
      </c>
      <c r="M65" s="60">
        <f t="shared" si="9"/>
        <v>183945.95999999996</v>
      </c>
      <c r="N65" s="60">
        <f t="shared" si="10"/>
        <v>16054.040000000005</v>
      </c>
      <c r="O65" s="60">
        <f t="shared" si="11"/>
        <v>0</v>
      </c>
      <c r="R65" s="60">
        <f t="shared" si="12"/>
        <v>1</v>
      </c>
      <c r="S65" s="60">
        <f t="shared" si="13"/>
        <v>59</v>
      </c>
      <c r="U65" s="88">
        <f>+1!F65</f>
        <v>1022.09</v>
      </c>
      <c r="V65" s="60">
        <v>9</v>
      </c>
      <c r="W65" s="60">
        <f t="shared" si="3"/>
        <v>331.08000000000004</v>
      </c>
    </row>
    <row r="66" spans="1:23" ht="11.25">
      <c r="A66" s="61">
        <f t="shared" si="0"/>
        <v>1796</v>
      </c>
      <c r="B66" s="62">
        <f t="shared" si="4"/>
        <v>56</v>
      </c>
      <c r="C66" s="60">
        <f t="shared" si="1"/>
        <v>1013.37</v>
      </c>
      <c r="D66" s="60">
        <f t="shared" si="5"/>
        <v>1013.37</v>
      </c>
      <c r="E66" s="83">
        <f t="shared" si="6"/>
        <v>1013.37</v>
      </c>
      <c r="F66" s="60">
        <f t="shared" si="2"/>
        <v>689.8</v>
      </c>
      <c r="G66" s="75">
        <f t="shared" si="14"/>
        <v>0</v>
      </c>
      <c r="H66" s="75">
        <f t="shared" si="14"/>
        <v>0</v>
      </c>
      <c r="I66" s="75">
        <f t="shared" si="14"/>
        <v>0</v>
      </c>
      <c r="J66" s="75">
        <f t="shared" si="14"/>
        <v>0</v>
      </c>
      <c r="K66" s="75">
        <f t="shared" si="14"/>
        <v>0</v>
      </c>
      <c r="L66" s="60">
        <f t="shared" si="8"/>
        <v>323.57000000000005</v>
      </c>
      <c r="M66" s="60">
        <f t="shared" si="9"/>
        <v>183622.38999999996</v>
      </c>
      <c r="N66" s="60">
        <f t="shared" si="10"/>
        <v>16377.610000000004</v>
      </c>
      <c r="O66" s="60">
        <f t="shared" si="11"/>
        <v>0</v>
      </c>
      <c r="P66" s="60">
        <f>SUM(F55:F66)</f>
        <v>8356.380000000001</v>
      </c>
      <c r="Q66" s="60">
        <f>SUM(L55:L66)</f>
        <v>3804.0600000000004</v>
      </c>
      <c r="R66" s="60">
        <f t="shared" si="12"/>
        <v>1</v>
      </c>
      <c r="S66" s="60">
        <f t="shared" si="13"/>
        <v>60</v>
      </c>
      <c r="U66" s="88">
        <f>+1!F66</f>
        <v>1020.78</v>
      </c>
      <c r="V66" s="60">
        <v>10</v>
      </c>
      <c r="W66" s="60">
        <f t="shared" si="3"/>
        <v>330.98</v>
      </c>
    </row>
    <row r="67" spans="1:23" ht="12" thickBot="1">
      <c r="A67" s="61">
        <f t="shared" si="0"/>
        <v>1827</v>
      </c>
      <c r="B67" s="62">
        <f t="shared" si="4"/>
        <v>57</v>
      </c>
      <c r="C67" s="60">
        <f t="shared" si="1"/>
        <v>1013.37</v>
      </c>
      <c r="D67" s="60">
        <f t="shared" si="5"/>
        <v>1013.37</v>
      </c>
      <c r="E67" s="83">
        <f t="shared" si="6"/>
        <v>1013.37</v>
      </c>
      <c r="F67" s="60">
        <f t="shared" si="2"/>
        <v>688.58</v>
      </c>
      <c r="G67" s="75">
        <f t="shared" si="14"/>
        <v>0</v>
      </c>
      <c r="H67" s="75">
        <f t="shared" si="14"/>
        <v>0</v>
      </c>
      <c r="I67" s="75">
        <f t="shared" si="14"/>
        <v>0</v>
      </c>
      <c r="J67" s="75">
        <f t="shared" si="14"/>
        <v>0</v>
      </c>
      <c r="K67" s="75">
        <f t="shared" si="14"/>
        <v>0</v>
      </c>
      <c r="L67" s="60">
        <f t="shared" si="8"/>
        <v>324.78999999999996</v>
      </c>
      <c r="M67" s="60">
        <f t="shared" si="9"/>
        <v>183297.59999999995</v>
      </c>
      <c r="N67" s="60">
        <f t="shared" si="10"/>
        <v>16702.400000000005</v>
      </c>
      <c r="O67" s="60">
        <f t="shared" si="11"/>
        <v>0</v>
      </c>
      <c r="R67" s="60">
        <f t="shared" si="12"/>
        <v>1</v>
      </c>
      <c r="S67" s="60">
        <f t="shared" si="13"/>
        <v>61</v>
      </c>
      <c r="U67" s="88">
        <f>+1!F67</f>
        <v>1019.46</v>
      </c>
      <c r="V67" s="60">
        <v>11</v>
      </c>
      <c r="W67" s="60">
        <f t="shared" si="3"/>
        <v>330.88</v>
      </c>
    </row>
    <row r="68" spans="1:26" ht="12" thickBot="1">
      <c r="A68" s="61">
        <f t="shared" si="0"/>
        <v>1858</v>
      </c>
      <c r="B68" s="62">
        <f t="shared" si="4"/>
        <v>58</v>
      </c>
      <c r="C68" s="60">
        <f t="shared" si="1"/>
        <v>1013.37</v>
      </c>
      <c r="D68" s="60">
        <f t="shared" si="5"/>
        <v>1013.37</v>
      </c>
      <c r="E68" s="83">
        <f t="shared" si="6"/>
        <v>1013.37</v>
      </c>
      <c r="F68" s="60">
        <f t="shared" si="2"/>
        <v>687.37</v>
      </c>
      <c r="G68" s="75">
        <f t="shared" si="14"/>
        <v>0</v>
      </c>
      <c r="H68" s="75">
        <f t="shared" si="14"/>
        <v>0</v>
      </c>
      <c r="I68" s="75">
        <f t="shared" si="14"/>
        <v>0</v>
      </c>
      <c r="J68" s="75">
        <f t="shared" si="14"/>
        <v>0</v>
      </c>
      <c r="K68" s="75">
        <f t="shared" si="14"/>
        <v>0</v>
      </c>
      <c r="L68" s="60">
        <f t="shared" si="8"/>
        <v>326</v>
      </c>
      <c r="M68" s="60">
        <f t="shared" si="9"/>
        <v>182971.59999999995</v>
      </c>
      <c r="N68" s="60">
        <f t="shared" si="10"/>
        <v>17028.400000000005</v>
      </c>
      <c r="O68" s="60">
        <f t="shared" si="11"/>
        <v>0</v>
      </c>
      <c r="R68" s="60">
        <f t="shared" si="12"/>
        <v>1</v>
      </c>
      <c r="S68" s="60">
        <f t="shared" si="13"/>
        <v>62</v>
      </c>
      <c r="U68" s="88">
        <f>+1!F68</f>
        <v>1018.14</v>
      </c>
      <c r="V68" s="60">
        <v>12</v>
      </c>
      <c r="W68" s="60">
        <f t="shared" si="3"/>
        <v>330.77</v>
      </c>
      <c r="X68" s="84">
        <f>SUM(W57:W68)</f>
        <v>3975.76</v>
      </c>
      <c r="Y68" s="85" t="s">
        <v>194</v>
      </c>
      <c r="Z68" s="85"/>
    </row>
    <row r="69" spans="1:23" ht="11.25">
      <c r="A69" s="76">
        <f t="shared" si="0"/>
        <v>1886</v>
      </c>
      <c r="B69" s="77">
        <f t="shared" si="4"/>
        <v>59</v>
      </c>
      <c r="C69" s="78">
        <f t="shared" si="1"/>
        <v>1013.37</v>
      </c>
      <c r="D69" s="78">
        <f t="shared" si="5"/>
        <v>1013.37</v>
      </c>
      <c r="E69" s="83">
        <f t="shared" si="6"/>
        <v>1013.37</v>
      </c>
      <c r="F69" s="78">
        <f t="shared" si="2"/>
        <v>686.14</v>
      </c>
      <c r="G69" s="79">
        <f t="shared" si="14"/>
        <v>0</v>
      </c>
      <c r="H69" s="79">
        <f t="shared" si="14"/>
        <v>0</v>
      </c>
      <c r="I69" s="79">
        <f t="shared" si="14"/>
        <v>0</v>
      </c>
      <c r="J69" s="79">
        <f t="shared" si="14"/>
        <v>0</v>
      </c>
      <c r="K69" s="79">
        <f t="shared" si="14"/>
        <v>0</v>
      </c>
      <c r="L69" s="78">
        <f t="shared" si="8"/>
        <v>327.23</v>
      </c>
      <c r="M69" s="78">
        <f t="shared" si="9"/>
        <v>182644.36999999994</v>
      </c>
      <c r="N69" s="78">
        <f t="shared" si="10"/>
        <v>17355.630000000005</v>
      </c>
      <c r="O69" s="78">
        <f t="shared" si="11"/>
        <v>0</v>
      </c>
      <c r="P69" s="78"/>
      <c r="Q69" s="78"/>
      <c r="R69" s="78">
        <f t="shared" si="12"/>
        <v>1</v>
      </c>
      <c r="S69" s="78">
        <f t="shared" si="13"/>
        <v>63</v>
      </c>
      <c r="T69" s="78"/>
      <c r="U69" s="88">
        <f>+1!F69</f>
        <v>1016.8</v>
      </c>
      <c r="V69" s="78">
        <v>13</v>
      </c>
      <c r="W69" s="78">
        <f t="shared" si="3"/>
        <v>330.65999999999997</v>
      </c>
    </row>
    <row r="70" spans="1:23" ht="11.25">
      <c r="A70" s="61">
        <f t="shared" si="0"/>
        <v>1917</v>
      </c>
      <c r="B70" s="62">
        <f t="shared" si="4"/>
        <v>60</v>
      </c>
      <c r="C70" s="60">
        <f t="shared" si="1"/>
        <v>1013.37</v>
      </c>
      <c r="D70" s="60">
        <f t="shared" si="5"/>
        <v>1013.37</v>
      </c>
      <c r="E70" s="83">
        <f t="shared" si="6"/>
        <v>1013.37</v>
      </c>
      <c r="F70" s="60">
        <f t="shared" si="2"/>
        <v>684.92</v>
      </c>
      <c r="G70" s="75">
        <f t="shared" si="14"/>
        <v>0</v>
      </c>
      <c r="H70" s="75">
        <f t="shared" si="14"/>
        <v>0</v>
      </c>
      <c r="I70" s="75">
        <f t="shared" si="14"/>
        <v>0</v>
      </c>
      <c r="J70" s="75">
        <f t="shared" si="14"/>
        <v>0</v>
      </c>
      <c r="K70" s="75">
        <f t="shared" si="14"/>
        <v>0</v>
      </c>
      <c r="L70" s="60">
        <f t="shared" si="8"/>
        <v>328.45000000000005</v>
      </c>
      <c r="M70" s="60">
        <f t="shared" si="9"/>
        <v>182315.91999999993</v>
      </c>
      <c r="N70" s="60">
        <f t="shared" si="10"/>
        <v>17684.080000000005</v>
      </c>
      <c r="O70" s="60">
        <f t="shared" si="11"/>
        <v>0</v>
      </c>
      <c r="R70" s="60">
        <f t="shared" si="12"/>
        <v>1</v>
      </c>
      <c r="S70" s="60">
        <f t="shared" si="13"/>
        <v>64</v>
      </c>
      <c r="U70" s="88">
        <f>+1!F70</f>
        <v>1015.46</v>
      </c>
      <c r="V70" s="60">
        <v>14</v>
      </c>
      <c r="W70" s="60">
        <f t="shared" si="3"/>
        <v>330.5400000000001</v>
      </c>
    </row>
    <row r="71" spans="1:23" ht="11.25">
      <c r="A71" s="61">
        <f t="shared" si="0"/>
        <v>1947</v>
      </c>
      <c r="B71" s="62">
        <f t="shared" si="4"/>
        <v>61</v>
      </c>
      <c r="C71" s="60">
        <f t="shared" si="1"/>
        <v>1013.37</v>
      </c>
      <c r="D71" s="60">
        <f t="shared" si="5"/>
        <v>1013.37</v>
      </c>
      <c r="E71" s="83">
        <f t="shared" si="6"/>
        <v>1013.37</v>
      </c>
      <c r="F71" s="60">
        <f t="shared" si="2"/>
        <v>683.68</v>
      </c>
      <c r="G71" s="75">
        <f t="shared" si="14"/>
        <v>0</v>
      </c>
      <c r="H71" s="75">
        <f t="shared" si="14"/>
        <v>0</v>
      </c>
      <c r="I71" s="75">
        <f t="shared" si="14"/>
        <v>0</v>
      </c>
      <c r="J71" s="75">
        <f t="shared" si="14"/>
        <v>0</v>
      </c>
      <c r="K71" s="75">
        <f t="shared" si="14"/>
        <v>0</v>
      </c>
      <c r="L71" s="60">
        <f t="shared" si="8"/>
        <v>329.69000000000005</v>
      </c>
      <c r="M71" s="60">
        <f t="shared" si="9"/>
        <v>181986.22999999992</v>
      </c>
      <c r="N71" s="60">
        <f t="shared" si="10"/>
        <v>18013.770000000004</v>
      </c>
      <c r="O71" s="60">
        <f t="shared" si="11"/>
        <v>0</v>
      </c>
      <c r="R71" s="60">
        <f t="shared" si="12"/>
        <v>1</v>
      </c>
      <c r="S71" s="60">
        <f t="shared" si="13"/>
        <v>65</v>
      </c>
      <c r="U71" s="88">
        <f>+1!F71</f>
        <v>1014.12</v>
      </c>
      <c r="V71" s="60">
        <v>15</v>
      </c>
      <c r="W71" s="60">
        <f t="shared" si="3"/>
        <v>330.44000000000005</v>
      </c>
    </row>
    <row r="72" spans="1:23" ht="11.25">
      <c r="A72" s="61">
        <f t="shared" si="0"/>
        <v>1978</v>
      </c>
      <c r="B72" s="62">
        <f t="shared" si="4"/>
        <v>62</v>
      </c>
      <c r="C72" s="60">
        <f t="shared" si="1"/>
        <v>1013.37</v>
      </c>
      <c r="D72" s="60">
        <f t="shared" si="5"/>
        <v>1013.37</v>
      </c>
      <c r="E72" s="83">
        <f t="shared" si="6"/>
        <v>1013.37</v>
      </c>
      <c r="F72" s="60">
        <f t="shared" si="2"/>
        <v>682.45</v>
      </c>
      <c r="G72" s="75">
        <f t="shared" si="14"/>
        <v>0</v>
      </c>
      <c r="H72" s="75">
        <f t="shared" si="14"/>
        <v>0</v>
      </c>
      <c r="I72" s="75">
        <f t="shared" si="14"/>
        <v>0</v>
      </c>
      <c r="J72" s="75">
        <f t="shared" si="14"/>
        <v>0</v>
      </c>
      <c r="K72" s="75">
        <f t="shared" si="14"/>
        <v>0</v>
      </c>
      <c r="L72" s="60">
        <f t="shared" si="8"/>
        <v>330.91999999999996</v>
      </c>
      <c r="M72" s="60">
        <f t="shared" si="9"/>
        <v>181655.3099999999</v>
      </c>
      <c r="N72" s="60">
        <f t="shared" si="10"/>
        <v>18344.690000000002</v>
      </c>
      <c r="O72" s="60">
        <f t="shared" si="11"/>
        <v>0</v>
      </c>
      <c r="R72" s="60">
        <f t="shared" si="12"/>
        <v>1</v>
      </c>
      <c r="S72" s="60">
        <f t="shared" si="13"/>
        <v>66</v>
      </c>
      <c r="U72" s="88">
        <f>+1!F72</f>
        <v>1012.76</v>
      </c>
      <c r="V72" s="60">
        <v>16</v>
      </c>
      <c r="W72" s="60">
        <f t="shared" si="3"/>
        <v>330.30999999999995</v>
      </c>
    </row>
    <row r="73" spans="1:23" ht="11.25">
      <c r="A73" s="61">
        <f t="shared" si="0"/>
        <v>2008</v>
      </c>
      <c r="B73" s="62">
        <f t="shared" si="4"/>
        <v>63</v>
      </c>
      <c r="C73" s="60">
        <f t="shared" si="1"/>
        <v>1013.37</v>
      </c>
      <c r="D73" s="60">
        <f t="shared" si="5"/>
        <v>1013.37</v>
      </c>
      <c r="E73" s="83">
        <f t="shared" si="6"/>
        <v>1013.37</v>
      </c>
      <c r="F73" s="60">
        <f t="shared" si="2"/>
        <v>681.21</v>
      </c>
      <c r="G73" s="75">
        <f t="shared" si="14"/>
        <v>0</v>
      </c>
      <c r="H73" s="75">
        <f t="shared" si="14"/>
        <v>0</v>
      </c>
      <c r="I73" s="75">
        <f t="shared" si="14"/>
        <v>0</v>
      </c>
      <c r="J73" s="75">
        <f t="shared" si="14"/>
        <v>0</v>
      </c>
      <c r="K73" s="75">
        <f t="shared" si="14"/>
        <v>0</v>
      </c>
      <c r="L73" s="60">
        <f t="shared" si="8"/>
        <v>332.15999999999997</v>
      </c>
      <c r="M73" s="60">
        <f t="shared" si="9"/>
        <v>181323.1499999999</v>
      </c>
      <c r="N73" s="60">
        <f t="shared" si="10"/>
        <v>18676.850000000002</v>
      </c>
      <c r="O73" s="60">
        <f t="shared" si="11"/>
        <v>0</v>
      </c>
      <c r="R73" s="60">
        <f t="shared" si="12"/>
        <v>1</v>
      </c>
      <c r="S73" s="60">
        <f t="shared" si="13"/>
        <v>67</v>
      </c>
      <c r="U73" s="88">
        <f>+1!F73</f>
        <v>1011.4</v>
      </c>
      <c r="V73" s="60">
        <v>17</v>
      </c>
      <c r="W73" s="60">
        <f t="shared" si="3"/>
        <v>330.18999999999994</v>
      </c>
    </row>
    <row r="74" spans="1:23" ht="11.25">
      <c r="A74" s="61">
        <f t="shared" si="0"/>
        <v>2039</v>
      </c>
      <c r="B74" s="62">
        <f t="shared" si="4"/>
        <v>64</v>
      </c>
      <c r="C74" s="60">
        <f t="shared" si="1"/>
        <v>1013.37</v>
      </c>
      <c r="D74" s="60">
        <f t="shared" si="5"/>
        <v>1013.37</v>
      </c>
      <c r="E74" s="83">
        <f t="shared" si="6"/>
        <v>1013.37</v>
      </c>
      <c r="F74" s="60">
        <f t="shared" si="2"/>
        <v>679.96</v>
      </c>
      <c r="G74" s="75">
        <f t="shared" si="14"/>
        <v>0</v>
      </c>
      <c r="H74" s="75">
        <f t="shared" si="14"/>
        <v>0</v>
      </c>
      <c r="I74" s="75">
        <f t="shared" si="14"/>
        <v>0</v>
      </c>
      <c r="J74" s="75">
        <f t="shared" si="14"/>
        <v>0</v>
      </c>
      <c r="K74" s="75">
        <f t="shared" si="14"/>
        <v>0</v>
      </c>
      <c r="L74" s="60">
        <f t="shared" si="8"/>
        <v>333.40999999999997</v>
      </c>
      <c r="M74" s="60">
        <f t="shared" si="9"/>
        <v>180989.7399999999</v>
      </c>
      <c r="N74" s="60">
        <f t="shared" si="10"/>
        <v>19010.260000000002</v>
      </c>
      <c r="O74" s="60">
        <f t="shared" si="11"/>
        <v>0</v>
      </c>
      <c r="R74" s="60">
        <f t="shared" si="12"/>
        <v>1</v>
      </c>
      <c r="S74" s="60">
        <f t="shared" si="13"/>
        <v>68</v>
      </c>
      <c r="U74" s="88">
        <f>+1!F74</f>
        <v>1010.03</v>
      </c>
      <c r="V74" s="60">
        <v>18</v>
      </c>
      <c r="W74" s="60">
        <f t="shared" si="3"/>
        <v>330.06999999999994</v>
      </c>
    </row>
    <row r="75" spans="1:23" ht="11.25">
      <c r="A75" s="61">
        <f aca="true" t="shared" si="15" ref="A75:A138">DATE(Year,S75,Day)</f>
        <v>2070</v>
      </c>
      <c r="B75" s="62">
        <f t="shared" si="4"/>
        <v>65</v>
      </c>
      <c r="C75" s="60">
        <f t="shared" si="1"/>
        <v>1013.37</v>
      </c>
      <c r="D75" s="60">
        <f t="shared" si="5"/>
        <v>1013.37</v>
      </c>
      <c r="E75" s="83">
        <f t="shared" si="6"/>
        <v>1013.37</v>
      </c>
      <c r="F75" s="60">
        <f t="shared" si="2"/>
        <v>678.71</v>
      </c>
      <c r="G75" s="75">
        <f t="shared" si="14"/>
        <v>0</v>
      </c>
      <c r="H75" s="75">
        <f t="shared" si="14"/>
        <v>0</v>
      </c>
      <c r="I75" s="75">
        <f t="shared" si="14"/>
        <v>0</v>
      </c>
      <c r="J75" s="75">
        <f t="shared" si="14"/>
        <v>0</v>
      </c>
      <c r="K75" s="75">
        <f t="shared" si="14"/>
        <v>0</v>
      </c>
      <c r="L75" s="60">
        <f t="shared" si="8"/>
        <v>334.65999999999997</v>
      </c>
      <c r="M75" s="60">
        <f t="shared" si="9"/>
        <v>180655.0799999999</v>
      </c>
      <c r="N75" s="60">
        <f t="shared" si="10"/>
        <v>19344.920000000002</v>
      </c>
      <c r="O75" s="60">
        <f t="shared" si="11"/>
        <v>0</v>
      </c>
      <c r="R75" s="60">
        <f t="shared" si="12"/>
        <v>1</v>
      </c>
      <c r="S75" s="60">
        <f t="shared" si="13"/>
        <v>69</v>
      </c>
      <c r="U75" s="88">
        <f>+1!F75</f>
        <v>1008.66</v>
      </c>
      <c r="V75" s="60">
        <v>19</v>
      </c>
      <c r="W75" s="60">
        <f t="shared" si="3"/>
        <v>329.94999999999993</v>
      </c>
    </row>
    <row r="76" spans="1:23" ht="11.25">
      <c r="A76" s="61">
        <f t="shared" si="15"/>
        <v>2100</v>
      </c>
      <c r="B76" s="62">
        <f t="shared" si="4"/>
        <v>66</v>
      </c>
      <c r="C76" s="60">
        <f aca="true" t="shared" si="16" ref="C76:C139">ROUND(PMT(Rate/12,Length+1-B76,-M75),2)</f>
        <v>1013.37</v>
      </c>
      <c r="D76" s="60">
        <f t="shared" si="5"/>
        <v>1013.37</v>
      </c>
      <c r="E76" s="83">
        <f t="shared" si="6"/>
        <v>1013.37</v>
      </c>
      <c r="F76" s="60">
        <f aca="true" t="shared" si="17" ref="F76:F139">ROUND(IF(M75&lt;=0,0,M75*(Rate/12)),2)</f>
        <v>677.46</v>
      </c>
      <c r="G76" s="75">
        <f t="shared" si="14"/>
        <v>0</v>
      </c>
      <c r="H76" s="75">
        <f t="shared" si="14"/>
        <v>0</v>
      </c>
      <c r="I76" s="75">
        <f t="shared" si="14"/>
        <v>0</v>
      </c>
      <c r="J76" s="75">
        <f t="shared" si="14"/>
        <v>0</v>
      </c>
      <c r="K76" s="75">
        <f t="shared" si="14"/>
        <v>0</v>
      </c>
      <c r="L76" s="60">
        <f t="shared" si="8"/>
        <v>335.90999999999997</v>
      </c>
      <c r="M76" s="60">
        <f t="shared" si="9"/>
        <v>180319.1699999999</v>
      </c>
      <c r="N76" s="60">
        <f t="shared" si="10"/>
        <v>19680.83</v>
      </c>
      <c r="O76" s="60">
        <f t="shared" si="11"/>
        <v>0</v>
      </c>
      <c r="R76" s="60">
        <f t="shared" si="12"/>
        <v>1</v>
      </c>
      <c r="S76" s="60">
        <f t="shared" si="13"/>
        <v>70</v>
      </c>
      <c r="U76" s="88">
        <f>+1!F76</f>
        <v>1007.27</v>
      </c>
      <c r="V76" s="60">
        <v>20</v>
      </c>
      <c r="W76" s="60">
        <f aca="true" t="shared" si="18" ref="W76:W139">+U76-F76</f>
        <v>329.80999999999995</v>
      </c>
    </row>
    <row r="77" spans="1:23" ht="11.25">
      <c r="A77" s="61">
        <f t="shared" si="15"/>
        <v>2131</v>
      </c>
      <c r="B77" s="62">
        <f aca="true" t="shared" si="19" ref="B77:B140">B76+1</f>
        <v>67</v>
      </c>
      <c r="C77" s="60">
        <f t="shared" si="16"/>
        <v>1013.37</v>
      </c>
      <c r="D77" s="60">
        <f aca="true" t="shared" si="20" ref="D77:D140">$C$11+G77+H77+I77+J77+K77</f>
        <v>1013.37</v>
      </c>
      <c r="E77" s="83">
        <f aca="true" t="shared" si="21" ref="E77:E140">D77</f>
        <v>1013.37</v>
      </c>
      <c r="F77" s="60">
        <f t="shared" si="17"/>
        <v>676.2</v>
      </c>
      <c r="G77" s="75">
        <f t="shared" si="14"/>
        <v>0</v>
      </c>
      <c r="H77" s="75">
        <f t="shared" si="14"/>
        <v>0</v>
      </c>
      <c r="I77" s="75">
        <f t="shared" si="14"/>
        <v>0</v>
      </c>
      <c r="J77" s="75">
        <f t="shared" si="14"/>
        <v>0</v>
      </c>
      <c r="K77" s="75">
        <f t="shared" si="14"/>
        <v>0</v>
      </c>
      <c r="L77" s="60">
        <f aca="true" t="shared" si="22" ref="L77:L140">E77-F77-G77-H77-I77-J77-K77</f>
        <v>337.16999999999996</v>
      </c>
      <c r="M77" s="60">
        <f aca="true" t="shared" si="23" ref="M77:M140">M76-L77</f>
        <v>179981.99999999988</v>
      </c>
      <c r="N77" s="60">
        <f aca="true" t="shared" si="24" ref="N77:N140">N76+L77</f>
        <v>20018</v>
      </c>
      <c r="O77" s="60">
        <f aca="true" t="shared" si="25" ref="O77:O140">E77-D77</f>
        <v>0</v>
      </c>
      <c r="R77" s="60">
        <f aca="true" t="shared" si="26" ref="R77:R140">IF(M76&gt;0,1,0)</f>
        <v>1</v>
      </c>
      <c r="S77" s="60">
        <f aca="true" t="shared" si="27" ref="S77:S140">S76+1</f>
        <v>71</v>
      </c>
      <c r="U77" s="88">
        <f>+1!F77</f>
        <v>1005.88</v>
      </c>
      <c r="V77" s="60">
        <v>21</v>
      </c>
      <c r="W77" s="60">
        <f t="shared" si="18"/>
        <v>329.67999999999995</v>
      </c>
    </row>
    <row r="78" spans="1:23" ht="11.25">
      <c r="A78" s="61">
        <f t="shared" si="15"/>
        <v>2161</v>
      </c>
      <c r="B78" s="62">
        <f t="shared" si="19"/>
        <v>68</v>
      </c>
      <c r="C78" s="60">
        <f t="shared" si="16"/>
        <v>1013.37</v>
      </c>
      <c r="D78" s="60">
        <f t="shared" si="20"/>
        <v>1013.37</v>
      </c>
      <c r="E78" s="83">
        <f t="shared" si="21"/>
        <v>1013.37</v>
      </c>
      <c r="F78" s="60">
        <f t="shared" si="17"/>
        <v>674.93</v>
      </c>
      <c r="G78" s="75">
        <f t="shared" si="14"/>
        <v>0</v>
      </c>
      <c r="H78" s="75">
        <f t="shared" si="14"/>
        <v>0</v>
      </c>
      <c r="I78" s="75">
        <f t="shared" si="14"/>
        <v>0</v>
      </c>
      <c r="J78" s="75">
        <f t="shared" si="14"/>
        <v>0</v>
      </c>
      <c r="K78" s="75">
        <f t="shared" si="14"/>
        <v>0</v>
      </c>
      <c r="L78" s="60">
        <f t="shared" si="22"/>
        <v>338.44000000000005</v>
      </c>
      <c r="M78" s="60">
        <f t="shared" si="23"/>
        <v>179643.55999999988</v>
      </c>
      <c r="N78" s="60">
        <f t="shared" si="24"/>
        <v>20356.44</v>
      </c>
      <c r="O78" s="60">
        <f t="shared" si="25"/>
        <v>0</v>
      </c>
      <c r="P78" s="60">
        <f>SUM(F67:F78)</f>
        <v>8181.610000000001</v>
      </c>
      <c r="Q78" s="60">
        <f>SUM(L67:L78)</f>
        <v>3978.8299999999995</v>
      </c>
      <c r="R78" s="60">
        <f t="shared" si="26"/>
        <v>1</v>
      </c>
      <c r="S78" s="60">
        <f t="shared" si="27"/>
        <v>72</v>
      </c>
      <c r="U78" s="88">
        <f>+1!F78</f>
        <v>1004.48</v>
      </c>
      <c r="V78" s="60">
        <v>22</v>
      </c>
      <c r="W78" s="60">
        <f t="shared" si="18"/>
        <v>329.55000000000007</v>
      </c>
    </row>
    <row r="79" spans="1:23" ht="12" thickBot="1">
      <c r="A79" s="61">
        <f t="shared" si="15"/>
        <v>2192</v>
      </c>
      <c r="B79" s="62">
        <f t="shared" si="19"/>
        <v>69</v>
      </c>
      <c r="C79" s="60">
        <f t="shared" si="16"/>
        <v>1013.37</v>
      </c>
      <c r="D79" s="60">
        <f t="shared" si="20"/>
        <v>1013.37</v>
      </c>
      <c r="E79" s="83">
        <f t="shared" si="21"/>
        <v>1013.37</v>
      </c>
      <c r="F79" s="60">
        <f t="shared" si="17"/>
        <v>673.66</v>
      </c>
      <c r="G79" s="75">
        <f t="shared" si="14"/>
        <v>0</v>
      </c>
      <c r="H79" s="75">
        <f t="shared" si="14"/>
        <v>0</v>
      </c>
      <c r="I79" s="75">
        <f t="shared" si="14"/>
        <v>0</v>
      </c>
      <c r="J79" s="75">
        <f t="shared" si="14"/>
        <v>0</v>
      </c>
      <c r="K79" s="75">
        <f t="shared" si="14"/>
        <v>0</v>
      </c>
      <c r="L79" s="60">
        <f t="shared" si="22"/>
        <v>339.71000000000004</v>
      </c>
      <c r="M79" s="60">
        <f t="shared" si="23"/>
        <v>179303.8499999999</v>
      </c>
      <c r="N79" s="60">
        <f t="shared" si="24"/>
        <v>20696.149999999998</v>
      </c>
      <c r="O79" s="60">
        <f t="shared" si="25"/>
        <v>0</v>
      </c>
      <c r="R79" s="60">
        <f t="shared" si="26"/>
        <v>1</v>
      </c>
      <c r="S79" s="60">
        <f t="shared" si="27"/>
        <v>73</v>
      </c>
      <c r="U79" s="88">
        <f>+1!F79</f>
        <v>1003.08</v>
      </c>
      <c r="V79" s="60">
        <v>23</v>
      </c>
      <c r="W79" s="60">
        <f t="shared" si="18"/>
        <v>329.4200000000001</v>
      </c>
    </row>
    <row r="80" spans="1:25" ht="12" thickBot="1">
      <c r="A80" s="76">
        <f t="shared" si="15"/>
        <v>2223</v>
      </c>
      <c r="B80" s="77">
        <f t="shared" si="19"/>
        <v>70</v>
      </c>
      <c r="C80" s="78">
        <f t="shared" si="16"/>
        <v>1013.37</v>
      </c>
      <c r="D80" s="78">
        <f t="shared" si="20"/>
        <v>1013.37</v>
      </c>
      <c r="E80" s="83">
        <f t="shared" si="21"/>
        <v>1013.37</v>
      </c>
      <c r="F80" s="78">
        <f t="shared" si="17"/>
        <v>672.39</v>
      </c>
      <c r="G80" s="79">
        <f t="shared" si="14"/>
        <v>0</v>
      </c>
      <c r="H80" s="79">
        <f t="shared" si="14"/>
        <v>0</v>
      </c>
      <c r="I80" s="79">
        <f t="shared" si="14"/>
        <v>0</v>
      </c>
      <c r="J80" s="79">
        <f t="shared" si="14"/>
        <v>0</v>
      </c>
      <c r="K80" s="79">
        <f t="shared" si="14"/>
        <v>0</v>
      </c>
      <c r="L80" s="78">
        <f t="shared" si="22"/>
        <v>340.98</v>
      </c>
      <c r="M80" s="78">
        <f t="shared" si="23"/>
        <v>178962.86999999988</v>
      </c>
      <c r="N80" s="78">
        <f t="shared" si="24"/>
        <v>21037.129999999997</v>
      </c>
      <c r="O80" s="78">
        <f t="shared" si="25"/>
        <v>0</v>
      </c>
      <c r="P80" s="78"/>
      <c r="Q80" s="78"/>
      <c r="R80" s="78">
        <f t="shared" si="26"/>
        <v>1</v>
      </c>
      <c r="S80" s="78">
        <f t="shared" si="27"/>
        <v>74</v>
      </c>
      <c r="T80" s="78"/>
      <c r="U80" s="88">
        <f>+1!F80</f>
        <v>1001.66</v>
      </c>
      <c r="V80" s="78">
        <v>24</v>
      </c>
      <c r="W80" s="78">
        <f t="shared" si="18"/>
        <v>329.27</v>
      </c>
      <c r="X80" s="84">
        <f>SUM(W69:W80)</f>
        <v>3959.89</v>
      </c>
      <c r="Y80" s="85" t="s">
        <v>195</v>
      </c>
    </row>
    <row r="81" spans="1:23" s="82" customFormat="1" ht="11.25">
      <c r="A81" s="80">
        <f t="shared" si="15"/>
        <v>2251</v>
      </c>
      <c r="B81" s="81">
        <f t="shared" si="19"/>
        <v>71</v>
      </c>
      <c r="C81" s="82">
        <f t="shared" si="16"/>
        <v>1013.37</v>
      </c>
      <c r="D81" s="82">
        <f t="shared" si="20"/>
        <v>1013.37</v>
      </c>
      <c r="E81" s="83">
        <f t="shared" si="21"/>
        <v>1013.37</v>
      </c>
      <c r="F81" s="82">
        <f t="shared" si="17"/>
        <v>671.11</v>
      </c>
      <c r="G81" s="83">
        <f t="shared" si="14"/>
        <v>0</v>
      </c>
      <c r="H81" s="83">
        <f t="shared" si="14"/>
        <v>0</v>
      </c>
      <c r="I81" s="83">
        <f t="shared" si="14"/>
        <v>0</v>
      </c>
      <c r="J81" s="83">
        <f t="shared" si="14"/>
        <v>0</v>
      </c>
      <c r="K81" s="83">
        <f t="shared" si="14"/>
        <v>0</v>
      </c>
      <c r="L81" s="82">
        <f t="shared" si="22"/>
        <v>342.26</v>
      </c>
      <c r="M81" s="82">
        <f t="shared" si="23"/>
        <v>178620.60999999987</v>
      </c>
      <c r="N81" s="82">
        <f t="shared" si="24"/>
        <v>21379.389999999996</v>
      </c>
      <c r="O81" s="82">
        <f t="shared" si="25"/>
        <v>0</v>
      </c>
      <c r="R81" s="82">
        <f t="shared" si="26"/>
        <v>1</v>
      </c>
      <c r="S81" s="82">
        <f t="shared" si="27"/>
        <v>75</v>
      </c>
      <c r="U81" s="88">
        <f>+1!F81</f>
        <v>1000.24</v>
      </c>
      <c r="W81" s="82">
        <f t="shared" si="18"/>
        <v>329.13</v>
      </c>
    </row>
    <row r="82" spans="1:23" ht="11.25">
      <c r="A82" s="61">
        <f t="shared" si="15"/>
        <v>2282</v>
      </c>
      <c r="B82" s="62">
        <f t="shared" si="19"/>
        <v>72</v>
      </c>
      <c r="C82" s="60">
        <f t="shared" si="16"/>
        <v>1013.37</v>
      </c>
      <c r="D82" s="60">
        <f t="shared" si="20"/>
        <v>1013.37</v>
      </c>
      <c r="E82" s="83">
        <f t="shared" si="21"/>
        <v>1013.37</v>
      </c>
      <c r="F82" s="60">
        <f t="shared" si="17"/>
        <v>669.83</v>
      </c>
      <c r="G82" s="75">
        <f t="shared" si="14"/>
        <v>0</v>
      </c>
      <c r="H82" s="75">
        <f t="shared" si="14"/>
        <v>0</v>
      </c>
      <c r="I82" s="75">
        <f t="shared" si="14"/>
        <v>0</v>
      </c>
      <c r="J82" s="75">
        <f t="shared" si="14"/>
        <v>0</v>
      </c>
      <c r="K82" s="75">
        <f t="shared" si="14"/>
        <v>0</v>
      </c>
      <c r="L82" s="60">
        <f t="shared" si="22"/>
        <v>343.53999999999996</v>
      </c>
      <c r="M82" s="60">
        <f t="shared" si="23"/>
        <v>178277.06999999986</v>
      </c>
      <c r="N82" s="60">
        <f t="shared" si="24"/>
        <v>21722.929999999997</v>
      </c>
      <c r="O82" s="60">
        <f t="shared" si="25"/>
        <v>0</v>
      </c>
      <c r="R82" s="60">
        <f t="shared" si="26"/>
        <v>1</v>
      </c>
      <c r="S82" s="60">
        <f t="shared" si="27"/>
        <v>76</v>
      </c>
      <c r="U82" s="88">
        <f>+1!F82</f>
        <v>998.81</v>
      </c>
      <c r="W82" s="60">
        <f t="shared" si="18"/>
        <v>328.9799999999999</v>
      </c>
    </row>
    <row r="83" spans="1:23" ht="11.25">
      <c r="A83" s="61">
        <f t="shared" si="15"/>
        <v>2312</v>
      </c>
      <c r="B83" s="62">
        <f t="shared" si="19"/>
        <v>73</v>
      </c>
      <c r="C83" s="60">
        <f t="shared" si="16"/>
        <v>1013.37</v>
      </c>
      <c r="D83" s="60">
        <f t="shared" si="20"/>
        <v>1013.37</v>
      </c>
      <c r="E83" s="83">
        <f t="shared" si="21"/>
        <v>1013.37</v>
      </c>
      <c r="F83" s="60">
        <f t="shared" si="17"/>
        <v>668.54</v>
      </c>
      <c r="G83" s="75">
        <f t="shared" si="14"/>
        <v>0</v>
      </c>
      <c r="H83" s="75">
        <f t="shared" si="14"/>
        <v>0</v>
      </c>
      <c r="I83" s="75">
        <f t="shared" si="14"/>
        <v>0</v>
      </c>
      <c r="J83" s="75">
        <f t="shared" si="14"/>
        <v>0</v>
      </c>
      <c r="K83" s="75">
        <f t="shared" si="14"/>
        <v>0</v>
      </c>
      <c r="L83" s="60">
        <f t="shared" si="22"/>
        <v>344.83000000000004</v>
      </c>
      <c r="M83" s="60">
        <f t="shared" si="23"/>
        <v>177932.23999999987</v>
      </c>
      <c r="N83" s="60">
        <f t="shared" si="24"/>
        <v>22067.76</v>
      </c>
      <c r="O83" s="60">
        <f t="shared" si="25"/>
        <v>0</v>
      </c>
      <c r="R83" s="60">
        <f t="shared" si="26"/>
        <v>1</v>
      </c>
      <c r="S83" s="60">
        <f t="shared" si="27"/>
        <v>77</v>
      </c>
      <c r="U83" s="88">
        <f>+1!F83</f>
        <v>997.37</v>
      </c>
      <c r="W83" s="60">
        <f t="shared" si="18"/>
        <v>328.83000000000004</v>
      </c>
    </row>
    <row r="84" spans="1:23" ht="11.25">
      <c r="A84" s="61">
        <f t="shared" si="15"/>
        <v>2343</v>
      </c>
      <c r="B84" s="62">
        <f t="shared" si="19"/>
        <v>74</v>
      </c>
      <c r="C84" s="60">
        <f t="shared" si="16"/>
        <v>1013.37</v>
      </c>
      <c r="D84" s="60">
        <f t="shared" si="20"/>
        <v>1013.37</v>
      </c>
      <c r="E84" s="83">
        <f t="shared" si="21"/>
        <v>1013.37</v>
      </c>
      <c r="F84" s="60">
        <f t="shared" si="17"/>
        <v>667.25</v>
      </c>
      <c r="G84" s="75">
        <f t="shared" si="14"/>
        <v>0</v>
      </c>
      <c r="H84" s="75">
        <f t="shared" si="14"/>
        <v>0</v>
      </c>
      <c r="I84" s="75">
        <f t="shared" si="14"/>
        <v>0</v>
      </c>
      <c r="J84" s="75">
        <f t="shared" si="14"/>
        <v>0</v>
      </c>
      <c r="K84" s="75">
        <f t="shared" si="14"/>
        <v>0</v>
      </c>
      <c r="L84" s="60">
        <f t="shared" si="22"/>
        <v>346.12</v>
      </c>
      <c r="M84" s="60">
        <f t="shared" si="23"/>
        <v>177586.11999999988</v>
      </c>
      <c r="N84" s="60">
        <f t="shared" si="24"/>
        <v>22413.879999999997</v>
      </c>
      <c r="O84" s="60">
        <f t="shared" si="25"/>
        <v>0</v>
      </c>
      <c r="R84" s="60">
        <f t="shared" si="26"/>
        <v>1</v>
      </c>
      <c r="S84" s="60">
        <f t="shared" si="27"/>
        <v>78</v>
      </c>
      <c r="U84" s="88">
        <f>+1!F84</f>
        <v>995.93</v>
      </c>
      <c r="W84" s="60">
        <f t="shared" si="18"/>
        <v>328.67999999999995</v>
      </c>
    </row>
    <row r="85" spans="1:23" ht="11.25">
      <c r="A85" s="61">
        <f t="shared" si="15"/>
        <v>2373</v>
      </c>
      <c r="B85" s="62">
        <f t="shared" si="19"/>
        <v>75</v>
      </c>
      <c r="C85" s="60">
        <f t="shared" si="16"/>
        <v>1013.37</v>
      </c>
      <c r="D85" s="60">
        <f t="shared" si="20"/>
        <v>1013.37</v>
      </c>
      <c r="E85" s="83">
        <f t="shared" si="21"/>
        <v>1013.37</v>
      </c>
      <c r="F85" s="60">
        <f t="shared" si="17"/>
        <v>665.95</v>
      </c>
      <c r="G85" s="75">
        <f t="shared" si="14"/>
        <v>0</v>
      </c>
      <c r="H85" s="75">
        <f t="shared" si="14"/>
        <v>0</v>
      </c>
      <c r="I85" s="75">
        <f t="shared" si="14"/>
        <v>0</v>
      </c>
      <c r="J85" s="75">
        <f t="shared" si="14"/>
        <v>0</v>
      </c>
      <c r="K85" s="75">
        <f t="shared" si="14"/>
        <v>0</v>
      </c>
      <c r="L85" s="60">
        <f t="shared" si="22"/>
        <v>347.41999999999996</v>
      </c>
      <c r="M85" s="60">
        <f t="shared" si="23"/>
        <v>177238.69999999987</v>
      </c>
      <c r="N85" s="60">
        <f t="shared" si="24"/>
        <v>22761.299999999996</v>
      </c>
      <c r="O85" s="60">
        <f t="shared" si="25"/>
        <v>0</v>
      </c>
      <c r="R85" s="60">
        <f t="shared" si="26"/>
        <v>1</v>
      </c>
      <c r="S85" s="60">
        <f t="shared" si="27"/>
        <v>79</v>
      </c>
      <c r="U85" s="88">
        <f>+1!F85</f>
        <v>994.47</v>
      </c>
      <c r="W85" s="60">
        <f t="shared" si="18"/>
        <v>328.52</v>
      </c>
    </row>
    <row r="86" spans="1:23" ht="11.25">
      <c r="A86" s="61">
        <f t="shared" si="15"/>
        <v>2404</v>
      </c>
      <c r="B86" s="62">
        <f t="shared" si="19"/>
        <v>76</v>
      </c>
      <c r="C86" s="60">
        <f t="shared" si="16"/>
        <v>1013.37</v>
      </c>
      <c r="D86" s="60">
        <f t="shared" si="20"/>
        <v>1013.37</v>
      </c>
      <c r="E86" s="83">
        <f t="shared" si="21"/>
        <v>1013.37</v>
      </c>
      <c r="F86" s="60">
        <f t="shared" si="17"/>
        <v>664.65</v>
      </c>
      <c r="G86" s="75">
        <f t="shared" si="14"/>
        <v>0</v>
      </c>
      <c r="H86" s="75">
        <f t="shared" si="14"/>
        <v>0</v>
      </c>
      <c r="I86" s="75">
        <f t="shared" si="14"/>
        <v>0</v>
      </c>
      <c r="J86" s="75">
        <f t="shared" si="14"/>
        <v>0</v>
      </c>
      <c r="K86" s="75">
        <f t="shared" si="14"/>
        <v>0</v>
      </c>
      <c r="L86" s="60">
        <f t="shared" si="22"/>
        <v>348.72</v>
      </c>
      <c r="M86" s="60">
        <f t="shared" si="23"/>
        <v>176889.97999999986</v>
      </c>
      <c r="N86" s="60">
        <f t="shared" si="24"/>
        <v>23110.019999999997</v>
      </c>
      <c r="O86" s="60">
        <f t="shared" si="25"/>
        <v>0</v>
      </c>
      <c r="R86" s="60">
        <f t="shared" si="26"/>
        <v>1</v>
      </c>
      <c r="S86" s="60">
        <f t="shared" si="27"/>
        <v>80</v>
      </c>
      <c r="U86" s="88">
        <f>+1!F86</f>
        <v>993.01</v>
      </c>
      <c r="W86" s="60">
        <f t="shared" si="18"/>
        <v>328.36</v>
      </c>
    </row>
    <row r="87" spans="1:23" ht="11.25">
      <c r="A87" s="61">
        <f t="shared" si="15"/>
        <v>2435</v>
      </c>
      <c r="B87" s="62">
        <f t="shared" si="19"/>
        <v>77</v>
      </c>
      <c r="C87" s="60">
        <f t="shared" si="16"/>
        <v>1013.37</v>
      </c>
      <c r="D87" s="60">
        <f t="shared" si="20"/>
        <v>1013.37</v>
      </c>
      <c r="E87" s="83">
        <f t="shared" si="21"/>
        <v>1013.37</v>
      </c>
      <c r="F87" s="60">
        <f t="shared" si="17"/>
        <v>663.34</v>
      </c>
      <c r="G87" s="75">
        <f t="shared" si="14"/>
        <v>0</v>
      </c>
      <c r="H87" s="75">
        <f t="shared" si="14"/>
        <v>0</v>
      </c>
      <c r="I87" s="75">
        <f t="shared" si="14"/>
        <v>0</v>
      </c>
      <c r="J87" s="75">
        <f t="shared" si="14"/>
        <v>0</v>
      </c>
      <c r="K87" s="75">
        <f t="shared" si="14"/>
        <v>0</v>
      </c>
      <c r="L87" s="60">
        <f t="shared" si="22"/>
        <v>350.03</v>
      </c>
      <c r="M87" s="60">
        <f t="shared" si="23"/>
        <v>176539.94999999987</v>
      </c>
      <c r="N87" s="60">
        <f t="shared" si="24"/>
        <v>23460.049999999996</v>
      </c>
      <c r="O87" s="60">
        <f t="shared" si="25"/>
        <v>0</v>
      </c>
      <c r="R87" s="60">
        <f t="shared" si="26"/>
        <v>1</v>
      </c>
      <c r="S87" s="60">
        <f t="shared" si="27"/>
        <v>81</v>
      </c>
      <c r="U87" s="88">
        <f>+1!F87</f>
        <v>991.55</v>
      </c>
      <c r="W87" s="60">
        <f t="shared" si="18"/>
        <v>328.2099999999999</v>
      </c>
    </row>
    <row r="88" spans="1:23" ht="11.25">
      <c r="A88" s="61">
        <f t="shared" si="15"/>
        <v>2465</v>
      </c>
      <c r="B88" s="62">
        <f t="shared" si="19"/>
        <v>78</v>
      </c>
      <c r="C88" s="60">
        <f t="shared" si="16"/>
        <v>1013.37</v>
      </c>
      <c r="D88" s="60">
        <f t="shared" si="20"/>
        <v>1013.37</v>
      </c>
      <c r="E88" s="83">
        <f t="shared" si="21"/>
        <v>1013.37</v>
      </c>
      <c r="F88" s="60">
        <f t="shared" si="17"/>
        <v>662.02</v>
      </c>
      <c r="G88" s="75">
        <f t="shared" si="14"/>
        <v>0</v>
      </c>
      <c r="H88" s="75">
        <f t="shared" si="14"/>
        <v>0</v>
      </c>
      <c r="I88" s="75">
        <f t="shared" si="14"/>
        <v>0</v>
      </c>
      <c r="J88" s="75">
        <f t="shared" si="14"/>
        <v>0</v>
      </c>
      <c r="K88" s="75">
        <f t="shared" si="14"/>
        <v>0</v>
      </c>
      <c r="L88" s="60">
        <f t="shared" si="22"/>
        <v>351.35</v>
      </c>
      <c r="M88" s="60">
        <f t="shared" si="23"/>
        <v>176188.59999999986</v>
      </c>
      <c r="N88" s="60">
        <f t="shared" si="24"/>
        <v>23811.399999999994</v>
      </c>
      <c r="O88" s="60">
        <f t="shared" si="25"/>
        <v>0</v>
      </c>
      <c r="R88" s="60">
        <f t="shared" si="26"/>
        <v>1</v>
      </c>
      <c r="S88" s="60">
        <f t="shared" si="27"/>
        <v>82</v>
      </c>
      <c r="U88" s="88">
        <f>+1!F88</f>
        <v>990.07</v>
      </c>
      <c r="W88" s="60">
        <f t="shared" si="18"/>
        <v>328.05000000000007</v>
      </c>
    </row>
    <row r="89" spans="1:23" ht="11.25">
      <c r="A89" s="61">
        <f t="shared" si="15"/>
        <v>2496</v>
      </c>
      <c r="B89" s="62">
        <f t="shared" si="19"/>
        <v>79</v>
      </c>
      <c r="C89" s="60">
        <f t="shared" si="16"/>
        <v>1013.37</v>
      </c>
      <c r="D89" s="60">
        <f t="shared" si="20"/>
        <v>1013.37</v>
      </c>
      <c r="E89" s="83">
        <f t="shared" si="21"/>
        <v>1013.37</v>
      </c>
      <c r="F89" s="60">
        <f t="shared" si="17"/>
        <v>660.71</v>
      </c>
      <c r="G89" s="75">
        <f t="shared" si="14"/>
        <v>0</v>
      </c>
      <c r="H89" s="75">
        <f t="shared" si="14"/>
        <v>0</v>
      </c>
      <c r="I89" s="75">
        <f t="shared" si="14"/>
        <v>0</v>
      </c>
      <c r="J89" s="75">
        <f t="shared" si="14"/>
        <v>0</v>
      </c>
      <c r="K89" s="75">
        <f t="shared" si="14"/>
        <v>0</v>
      </c>
      <c r="L89" s="60">
        <f t="shared" si="22"/>
        <v>352.65999999999997</v>
      </c>
      <c r="M89" s="60">
        <f t="shared" si="23"/>
        <v>175835.93999999986</v>
      </c>
      <c r="N89" s="60">
        <f t="shared" si="24"/>
        <v>24164.059999999994</v>
      </c>
      <c r="O89" s="60">
        <f t="shared" si="25"/>
        <v>0</v>
      </c>
      <c r="R89" s="60">
        <f t="shared" si="26"/>
        <v>1</v>
      </c>
      <c r="S89" s="60">
        <f t="shared" si="27"/>
        <v>83</v>
      </c>
      <c r="U89" s="88">
        <f>+1!F89</f>
        <v>988.58</v>
      </c>
      <c r="W89" s="60">
        <f t="shared" si="18"/>
        <v>327.87</v>
      </c>
    </row>
    <row r="90" spans="1:23" ht="11.25">
      <c r="A90" s="61">
        <f t="shared" si="15"/>
        <v>2526</v>
      </c>
      <c r="B90" s="62">
        <f t="shared" si="19"/>
        <v>80</v>
      </c>
      <c r="C90" s="60">
        <f t="shared" si="16"/>
        <v>1013.37</v>
      </c>
      <c r="D90" s="60">
        <f t="shared" si="20"/>
        <v>1013.37</v>
      </c>
      <c r="E90" s="83">
        <f t="shared" si="21"/>
        <v>1013.37</v>
      </c>
      <c r="F90" s="60">
        <f t="shared" si="17"/>
        <v>659.38</v>
      </c>
      <c r="G90" s="75">
        <f t="shared" si="14"/>
        <v>0</v>
      </c>
      <c r="H90" s="75">
        <f t="shared" si="14"/>
        <v>0</v>
      </c>
      <c r="I90" s="75">
        <f t="shared" si="14"/>
        <v>0</v>
      </c>
      <c r="J90" s="75">
        <f t="shared" si="14"/>
        <v>0</v>
      </c>
      <c r="K90" s="75">
        <f t="shared" si="14"/>
        <v>0</v>
      </c>
      <c r="L90" s="60">
        <f t="shared" si="22"/>
        <v>353.99</v>
      </c>
      <c r="M90" s="60">
        <f t="shared" si="23"/>
        <v>175481.94999999987</v>
      </c>
      <c r="N90" s="60">
        <f t="shared" si="24"/>
        <v>24518.049999999996</v>
      </c>
      <c r="O90" s="60">
        <f t="shared" si="25"/>
        <v>0</v>
      </c>
      <c r="P90" s="60">
        <f>SUM(F79:F90)</f>
        <v>7998.83</v>
      </c>
      <c r="Q90" s="60">
        <f>SUM(L79:L90)</f>
        <v>4161.61</v>
      </c>
      <c r="R90" s="60">
        <f t="shared" si="26"/>
        <v>1</v>
      </c>
      <c r="S90" s="60">
        <f t="shared" si="27"/>
        <v>84</v>
      </c>
      <c r="U90" s="88">
        <f>+1!F90</f>
        <v>987.09</v>
      </c>
      <c r="W90" s="60">
        <f t="shared" si="18"/>
        <v>327.71000000000004</v>
      </c>
    </row>
    <row r="91" spans="1:23" ht="11.25">
      <c r="A91" s="61">
        <f t="shared" si="15"/>
        <v>2557</v>
      </c>
      <c r="B91" s="62">
        <f t="shared" si="19"/>
        <v>81</v>
      </c>
      <c r="C91" s="60">
        <f t="shared" si="16"/>
        <v>1013.37</v>
      </c>
      <c r="D91" s="60">
        <f t="shared" si="20"/>
        <v>1013.37</v>
      </c>
      <c r="E91" s="83">
        <f t="shared" si="21"/>
        <v>1013.37</v>
      </c>
      <c r="F91" s="60">
        <f t="shared" si="17"/>
        <v>658.06</v>
      </c>
      <c r="G91" s="75">
        <f t="shared" si="14"/>
        <v>0</v>
      </c>
      <c r="H91" s="75">
        <f t="shared" si="14"/>
        <v>0</v>
      </c>
      <c r="I91" s="75">
        <f t="shared" si="14"/>
        <v>0</v>
      </c>
      <c r="J91" s="75">
        <f t="shared" si="14"/>
        <v>0</v>
      </c>
      <c r="K91" s="75">
        <f t="shared" si="14"/>
        <v>0</v>
      </c>
      <c r="L91" s="60">
        <f t="shared" si="22"/>
        <v>355.31000000000006</v>
      </c>
      <c r="M91" s="60">
        <f t="shared" si="23"/>
        <v>175126.63999999987</v>
      </c>
      <c r="N91" s="60">
        <f t="shared" si="24"/>
        <v>24873.359999999997</v>
      </c>
      <c r="O91" s="60">
        <f t="shared" si="25"/>
        <v>0</v>
      </c>
      <c r="R91" s="60">
        <f t="shared" si="26"/>
        <v>1</v>
      </c>
      <c r="S91" s="60">
        <f t="shared" si="27"/>
        <v>85</v>
      </c>
      <c r="U91" s="88">
        <f>+1!F91</f>
        <v>985.59</v>
      </c>
      <c r="W91" s="60">
        <f t="shared" si="18"/>
        <v>327.5300000000001</v>
      </c>
    </row>
    <row r="92" spans="1:23" ht="11.25">
      <c r="A92" s="61">
        <f t="shared" si="15"/>
        <v>2588</v>
      </c>
      <c r="B92" s="62">
        <f t="shared" si="19"/>
        <v>82</v>
      </c>
      <c r="C92" s="60">
        <f t="shared" si="16"/>
        <v>1013.37</v>
      </c>
      <c r="D92" s="60">
        <f t="shared" si="20"/>
        <v>1013.37</v>
      </c>
      <c r="E92" s="83">
        <f t="shared" si="21"/>
        <v>1013.37</v>
      </c>
      <c r="F92" s="60">
        <f t="shared" si="17"/>
        <v>656.72</v>
      </c>
      <c r="G92" s="75">
        <f t="shared" si="14"/>
        <v>0</v>
      </c>
      <c r="H92" s="75">
        <f t="shared" si="14"/>
        <v>0</v>
      </c>
      <c r="I92" s="75">
        <f t="shared" si="14"/>
        <v>0</v>
      </c>
      <c r="J92" s="75">
        <f t="shared" si="14"/>
        <v>0</v>
      </c>
      <c r="K92" s="75">
        <f t="shared" si="14"/>
        <v>0</v>
      </c>
      <c r="L92" s="60">
        <f t="shared" si="22"/>
        <v>356.65</v>
      </c>
      <c r="M92" s="60">
        <f t="shared" si="23"/>
        <v>174769.98999999987</v>
      </c>
      <c r="N92" s="60">
        <f t="shared" si="24"/>
        <v>25230.01</v>
      </c>
      <c r="O92" s="60">
        <f t="shared" si="25"/>
        <v>0</v>
      </c>
      <c r="R92" s="60">
        <f t="shared" si="26"/>
        <v>1</v>
      </c>
      <c r="S92" s="60">
        <f t="shared" si="27"/>
        <v>86</v>
      </c>
      <c r="U92" s="88">
        <f>+1!F92</f>
        <v>984.08</v>
      </c>
      <c r="W92" s="60">
        <f t="shared" si="18"/>
        <v>327.36</v>
      </c>
    </row>
    <row r="93" spans="1:23" ht="11.25">
      <c r="A93" s="61">
        <f t="shared" si="15"/>
        <v>2616</v>
      </c>
      <c r="B93" s="62">
        <f t="shared" si="19"/>
        <v>83</v>
      </c>
      <c r="C93" s="60">
        <f t="shared" si="16"/>
        <v>1013.37</v>
      </c>
      <c r="D93" s="60">
        <f t="shared" si="20"/>
        <v>1013.37</v>
      </c>
      <c r="E93" s="83">
        <f t="shared" si="21"/>
        <v>1013.37</v>
      </c>
      <c r="F93" s="60">
        <f t="shared" si="17"/>
        <v>655.39</v>
      </c>
      <c r="G93" s="75">
        <f t="shared" si="14"/>
        <v>0</v>
      </c>
      <c r="H93" s="75">
        <f t="shared" si="14"/>
        <v>0</v>
      </c>
      <c r="I93" s="75">
        <f t="shared" si="14"/>
        <v>0</v>
      </c>
      <c r="J93" s="75">
        <f t="shared" si="14"/>
        <v>0</v>
      </c>
      <c r="K93" s="75">
        <f t="shared" si="14"/>
        <v>0</v>
      </c>
      <c r="L93" s="60">
        <f t="shared" si="22"/>
        <v>357.98</v>
      </c>
      <c r="M93" s="60">
        <f t="shared" si="23"/>
        <v>174412.00999999986</v>
      </c>
      <c r="N93" s="60">
        <f t="shared" si="24"/>
        <v>25587.989999999998</v>
      </c>
      <c r="O93" s="60">
        <f t="shared" si="25"/>
        <v>0</v>
      </c>
      <c r="R93" s="60">
        <f t="shared" si="26"/>
        <v>1</v>
      </c>
      <c r="S93" s="60">
        <f t="shared" si="27"/>
        <v>87</v>
      </c>
      <c r="U93" s="88">
        <f>+1!F93</f>
        <v>982.57</v>
      </c>
      <c r="W93" s="60">
        <f t="shared" si="18"/>
        <v>327.18000000000006</v>
      </c>
    </row>
    <row r="94" spans="1:23" ht="11.25">
      <c r="A94" s="61">
        <f t="shared" si="15"/>
        <v>2647</v>
      </c>
      <c r="B94" s="62">
        <f t="shared" si="19"/>
        <v>84</v>
      </c>
      <c r="C94" s="60">
        <f t="shared" si="16"/>
        <v>1013.37</v>
      </c>
      <c r="D94" s="60">
        <f t="shared" si="20"/>
        <v>1013.37</v>
      </c>
      <c r="E94" s="83">
        <f t="shared" si="21"/>
        <v>1013.37</v>
      </c>
      <c r="F94" s="60">
        <f t="shared" si="17"/>
        <v>654.05</v>
      </c>
      <c r="G94" s="75">
        <f t="shared" si="14"/>
        <v>0</v>
      </c>
      <c r="H94" s="75">
        <f t="shared" si="14"/>
        <v>0</v>
      </c>
      <c r="I94" s="75">
        <f t="shared" si="14"/>
        <v>0</v>
      </c>
      <c r="J94" s="75">
        <f t="shared" si="14"/>
        <v>0</v>
      </c>
      <c r="K94" s="75">
        <f t="shared" si="14"/>
        <v>0</v>
      </c>
      <c r="L94" s="60">
        <f t="shared" si="22"/>
        <v>359.32000000000005</v>
      </c>
      <c r="M94" s="60">
        <f t="shared" si="23"/>
        <v>174052.68999999986</v>
      </c>
      <c r="N94" s="60">
        <f t="shared" si="24"/>
        <v>25947.309999999998</v>
      </c>
      <c r="O94" s="60">
        <f t="shared" si="25"/>
        <v>0</v>
      </c>
      <c r="R94" s="60">
        <f t="shared" si="26"/>
        <v>1</v>
      </c>
      <c r="S94" s="60">
        <f t="shared" si="27"/>
        <v>88</v>
      </c>
      <c r="U94" s="88">
        <f>+1!F94</f>
        <v>981.04</v>
      </c>
      <c r="W94" s="60">
        <f t="shared" si="18"/>
        <v>326.99</v>
      </c>
    </row>
    <row r="95" spans="1:23" ht="11.25">
      <c r="A95" s="61">
        <f t="shared" si="15"/>
        <v>2677</v>
      </c>
      <c r="B95" s="62">
        <f t="shared" si="19"/>
        <v>85</v>
      </c>
      <c r="C95" s="60">
        <f t="shared" si="16"/>
        <v>1013.37</v>
      </c>
      <c r="D95" s="60">
        <f t="shared" si="20"/>
        <v>1013.37</v>
      </c>
      <c r="E95" s="83">
        <f t="shared" si="21"/>
        <v>1013.37</v>
      </c>
      <c r="F95" s="60">
        <f t="shared" si="17"/>
        <v>652.7</v>
      </c>
      <c r="G95" s="75">
        <f t="shared" si="14"/>
        <v>0</v>
      </c>
      <c r="H95" s="75">
        <f t="shared" si="14"/>
        <v>0</v>
      </c>
      <c r="I95" s="75">
        <f t="shared" si="14"/>
        <v>0</v>
      </c>
      <c r="J95" s="75">
        <f t="shared" si="14"/>
        <v>0</v>
      </c>
      <c r="K95" s="75">
        <f t="shared" si="14"/>
        <v>0</v>
      </c>
      <c r="L95" s="60">
        <f t="shared" si="22"/>
        <v>360.66999999999996</v>
      </c>
      <c r="M95" s="60">
        <f t="shared" si="23"/>
        <v>173692.01999999984</v>
      </c>
      <c r="N95" s="60">
        <f t="shared" si="24"/>
        <v>26307.979999999996</v>
      </c>
      <c r="O95" s="60">
        <f t="shared" si="25"/>
        <v>0</v>
      </c>
      <c r="R95" s="60">
        <f t="shared" si="26"/>
        <v>1</v>
      </c>
      <c r="S95" s="60">
        <f t="shared" si="27"/>
        <v>89</v>
      </c>
      <c r="U95" s="88">
        <f>+1!F95</f>
        <v>979.51</v>
      </c>
      <c r="W95" s="60">
        <f t="shared" si="18"/>
        <v>326.80999999999995</v>
      </c>
    </row>
    <row r="96" spans="1:23" ht="11.25">
      <c r="A96" s="61">
        <f t="shared" si="15"/>
        <v>2708</v>
      </c>
      <c r="B96" s="62">
        <f t="shared" si="19"/>
        <v>86</v>
      </c>
      <c r="C96" s="60">
        <f t="shared" si="16"/>
        <v>1013.37</v>
      </c>
      <c r="D96" s="60">
        <f t="shared" si="20"/>
        <v>1013.37</v>
      </c>
      <c r="E96" s="83">
        <f t="shared" si="21"/>
        <v>1013.37</v>
      </c>
      <c r="F96" s="60">
        <f t="shared" si="17"/>
        <v>651.35</v>
      </c>
      <c r="G96" s="75">
        <f t="shared" si="14"/>
        <v>0</v>
      </c>
      <c r="H96" s="75">
        <f t="shared" si="14"/>
        <v>0</v>
      </c>
      <c r="I96" s="75">
        <f t="shared" si="14"/>
        <v>0</v>
      </c>
      <c r="J96" s="75">
        <f t="shared" si="14"/>
        <v>0</v>
      </c>
      <c r="K96" s="75">
        <f t="shared" si="14"/>
        <v>0</v>
      </c>
      <c r="L96" s="60">
        <f t="shared" si="22"/>
        <v>362.02</v>
      </c>
      <c r="M96" s="60">
        <f t="shared" si="23"/>
        <v>173329.99999999985</v>
      </c>
      <c r="N96" s="60">
        <f t="shared" si="24"/>
        <v>26669.999999999996</v>
      </c>
      <c r="O96" s="60">
        <f t="shared" si="25"/>
        <v>0</v>
      </c>
      <c r="R96" s="60">
        <f t="shared" si="26"/>
        <v>1</v>
      </c>
      <c r="S96" s="60">
        <f t="shared" si="27"/>
        <v>90</v>
      </c>
      <c r="U96" s="88">
        <f>+1!F96</f>
        <v>977.97</v>
      </c>
      <c r="W96" s="60">
        <f t="shared" si="18"/>
        <v>326.62</v>
      </c>
    </row>
    <row r="97" spans="1:23" ht="11.25">
      <c r="A97" s="61">
        <f t="shared" si="15"/>
        <v>2738</v>
      </c>
      <c r="B97" s="62">
        <f t="shared" si="19"/>
        <v>87</v>
      </c>
      <c r="C97" s="60">
        <f t="shared" si="16"/>
        <v>1013.37</v>
      </c>
      <c r="D97" s="60">
        <f t="shared" si="20"/>
        <v>1013.37</v>
      </c>
      <c r="E97" s="83">
        <f t="shared" si="21"/>
        <v>1013.37</v>
      </c>
      <c r="F97" s="60">
        <f t="shared" si="17"/>
        <v>649.99</v>
      </c>
      <c r="G97" s="75">
        <f t="shared" si="14"/>
        <v>0</v>
      </c>
      <c r="H97" s="75">
        <f t="shared" si="14"/>
        <v>0</v>
      </c>
      <c r="I97" s="75">
        <f t="shared" si="14"/>
        <v>0</v>
      </c>
      <c r="J97" s="75">
        <f t="shared" si="14"/>
        <v>0</v>
      </c>
      <c r="K97" s="75">
        <f t="shared" si="14"/>
        <v>0</v>
      </c>
      <c r="L97" s="60">
        <f t="shared" si="22"/>
        <v>363.38</v>
      </c>
      <c r="M97" s="60">
        <f t="shared" si="23"/>
        <v>172966.61999999985</v>
      </c>
      <c r="N97" s="60">
        <f t="shared" si="24"/>
        <v>27033.379999999997</v>
      </c>
      <c r="O97" s="60">
        <f t="shared" si="25"/>
        <v>0</v>
      </c>
      <c r="R97" s="60">
        <f t="shared" si="26"/>
        <v>1</v>
      </c>
      <c r="S97" s="60">
        <f t="shared" si="27"/>
        <v>91</v>
      </c>
      <c r="U97" s="88">
        <f>+1!F97</f>
        <v>976.41</v>
      </c>
      <c r="W97" s="60">
        <f t="shared" si="18"/>
        <v>326.41999999999996</v>
      </c>
    </row>
    <row r="98" spans="1:23" ht="11.25">
      <c r="A98" s="61">
        <f t="shared" si="15"/>
        <v>2769</v>
      </c>
      <c r="B98" s="62">
        <f t="shared" si="19"/>
        <v>88</v>
      </c>
      <c r="C98" s="60">
        <f t="shared" si="16"/>
        <v>1013.37</v>
      </c>
      <c r="D98" s="60">
        <f t="shared" si="20"/>
        <v>1013.37</v>
      </c>
      <c r="E98" s="83">
        <f t="shared" si="21"/>
        <v>1013.37</v>
      </c>
      <c r="F98" s="60">
        <f t="shared" si="17"/>
        <v>648.62</v>
      </c>
      <c r="G98" s="75">
        <f t="shared" si="14"/>
        <v>0</v>
      </c>
      <c r="H98" s="75">
        <f t="shared" si="14"/>
        <v>0</v>
      </c>
      <c r="I98" s="75">
        <f t="shared" si="14"/>
        <v>0</v>
      </c>
      <c r="J98" s="75">
        <f t="shared" si="14"/>
        <v>0</v>
      </c>
      <c r="K98" s="75">
        <f t="shared" si="14"/>
        <v>0</v>
      </c>
      <c r="L98" s="60">
        <f t="shared" si="22"/>
        <v>364.75</v>
      </c>
      <c r="M98" s="60">
        <f t="shared" si="23"/>
        <v>172601.86999999985</v>
      </c>
      <c r="N98" s="60">
        <f t="shared" si="24"/>
        <v>27398.129999999997</v>
      </c>
      <c r="O98" s="60">
        <f t="shared" si="25"/>
        <v>0</v>
      </c>
      <c r="R98" s="60">
        <f t="shared" si="26"/>
        <v>1</v>
      </c>
      <c r="S98" s="60">
        <f t="shared" si="27"/>
        <v>92</v>
      </c>
      <c r="U98" s="88">
        <f>+1!F98</f>
        <v>974.86</v>
      </c>
      <c r="W98" s="60">
        <f t="shared" si="18"/>
        <v>326.24</v>
      </c>
    </row>
    <row r="99" spans="1:23" ht="11.25">
      <c r="A99" s="61">
        <f t="shared" si="15"/>
        <v>2800</v>
      </c>
      <c r="B99" s="62">
        <f t="shared" si="19"/>
        <v>89</v>
      </c>
      <c r="C99" s="60">
        <f t="shared" si="16"/>
        <v>1013.37</v>
      </c>
      <c r="D99" s="60">
        <f t="shared" si="20"/>
        <v>1013.37</v>
      </c>
      <c r="E99" s="83">
        <f t="shared" si="21"/>
        <v>1013.37</v>
      </c>
      <c r="F99" s="60">
        <f t="shared" si="17"/>
        <v>647.26</v>
      </c>
      <c r="G99" s="75">
        <f t="shared" si="14"/>
        <v>0</v>
      </c>
      <c r="H99" s="75">
        <f t="shared" si="14"/>
        <v>0</v>
      </c>
      <c r="I99" s="75">
        <f t="shared" si="14"/>
        <v>0</v>
      </c>
      <c r="J99" s="75">
        <f t="shared" si="14"/>
        <v>0</v>
      </c>
      <c r="K99" s="75">
        <f t="shared" si="14"/>
        <v>0</v>
      </c>
      <c r="L99" s="60">
        <f t="shared" si="22"/>
        <v>366.11</v>
      </c>
      <c r="M99" s="60">
        <f t="shared" si="23"/>
        <v>172235.75999999986</v>
      </c>
      <c r="N99" s="60">
        <f t="shared" si="24"/>
        <v>27764.239999999998</v>
      </c>
      <c r="O99" s="60">
        <f t="shared" si="25"/>
        <v>0</v>
      </c>
      <c r="R99" s="60">
        <f t="shared" si="26"/>
        <v>1</v>
      </c>
      <c r="S99" s="60">
        <f t="shared" si="27"/>
        <v>93</v>
      </c>
      <c r="U99" s="88">
        <f>+1!F99</f>
        <v>973.29</v>
      </c>
      <c r="W99" s="60">
        <f t="shared" si="18"/>
        <v>326.03</v>
      </c>
    </row>
    <row r="100" spans="1:23" ht="11.25">
      <c r="A100" s="61">
        <f t="shared" si="15"/>
        <v>2830</v>
      </c>
      <c r="B100" s="62">
        <f t="shared" si="19"/>
        <v>90</v>
      </c>
      <c r="C100" s="60">
        <f t="shared" si="16"/>
        <v>1013.37</v>
      </c>
      <c r="D100" s="60">
        <f t="shared" si="20"/>
        <v>1013.37</v>
      </c>
      <c r="E100" s="83">
        <f t="shared" si="21"/>
        <v>1013.37</v>
      </c>
      <c r="F100" s="60">
        <f t="shared" si="17"/>
        <v>645.88</v>
      </c>
      <c r="G100" s="75">
        <f t="shared" si="14"/>
        <v>0</v>
      </c>
      <c r="H100" s="75">
        <f t="shared" si="14"/>
        <v>0</v>
      </c>
      <c r="I100" s="75">
        <f t="shared" si="14"/>
        <v>0</v>
      </c>
      <c r="J100" s="75">
        <f t="shared" si="14"/>
        <v>0</v>
      </c>
      <c r="K100" s="75">
        <f t="shared" si="14"/>
        <v>0</v>
      </c>
      <c r="L100" s="60">
        <f t="shared" si="22"/>
        <v>367.49</v>
      </c>
      <c r="M100" s="60">
        <f t="shared" si="23"/>
        <v>171868.26999999987</v>
      </c>
      <c r="N100" s="60">
        <f t="shared" si="24"/>
        <v>28131.73</v>
      </c>
      <c r="O100" s="60">
        <f t="shared" si="25"/>
        <v>0</v>
      </c>
      <c r="R100" s="60">
        <f t="shared" si="26"/>
        <v>1</v>
      </c>
      <c r="S100" s="60">
        <f t="shared" si="27"/>
        <v>94</v>
      </c>
      <c r="U100" s="88">
        <f>+1!F100</f>
        <v>971.71</v>
      </c>
      <c r="W100" s="60">
        <f t="shared" si="18"/>
        <v>325.83000000000004</v>
      </c>
    </row>
    <row r="101" spans="1:23" ht="11.25">
      <c r="A101" s="61">
        <f t="shared" si="15"/>
        <v>2861</v>
      </c>
      <c r="B101" s="62">
        <f t="shared" si="19"/>
        <v>91</v>
      </c>
      <c r="C101" s="60">
        <f t="shared" si="16"/>
        <v>1013.37</v>
      </c>
      <c r="D101" s="60">
        <f t="shared" si="20"/>
        <v>1013.37</v>
      </c>
      <c r="E101" s="83">
        <f t="shared" si="21"/>
        <v>1013.37</v>
      </c>
      <c r="F101" s="60">
        <f t="shared" si="17"/>
        <v>644.51</v>
      </c>
      <c r="G101" s="75">
        <f t="shared" si="14"/>
        <v>0</v>
      </c>
      <c r="H101" s="75">
        <f t="shared" si="14"/>
        <v>0</v>
      </c>
      <c r="I101" s="75">
        <f t="shared" si="14"/>
        <v>0</v>
      </c>
      <c r="J101" s="75">
        <f t="shared" si="14"/>
        <v>0</v>
      </c>
      <c r="K101" s="75">
        <f t="shared" si="14"/>
        <v>0</v>
      </c>
      <c r="L101" s="60">
        <f t="shared" si="22"/>
        <v>368.86</v>
      </c>
      <c r="M101" s="60">
        <f t="shared" si="23"/>
        <v>171499.4099999999</v>
      </c>
      <c r="N101" s="60">
        <f t="shared" si="24"/>
        <v>28500.59</v>
      </c>
      <c r="O101" s="60">
        <f t="shared" si="25"/>
        <v>0</v>
      </c>
      <c r="R101" s="60">
        <f t="shared" si="26"/>
        <v>1</v>
      </c>
      <c r="S101" s="60">
        <f t="shared" si="27"/>
        <v>95</v>
      </c>
      <c r="U101" s="88">
        <f>+1!F101</f>
        <v>970.13</v>
      </c>
      <c r="W101" s="60">
        <f t="shared" si="18"/>
        <v>325.62</v>
      </c>
    </row>
    <row r="102" spans="1:23" ht="11.25">
      <c r="A102" s="61">
        <f t="shared" si="15"/>
        <v>2891</v>
      </c>
      <c r="B102" s="62">
        <f t="shared" si="19"/>
        <v>92</v>
      </c>
      <c r="C102" s="60">
        <f t="shared" si="16"/>
        <v>1013.37</v>
      </c>
      <c r="D102" s="60">
        <f t="shared" si="20"/>
        <v>1013.37</v>
      </c>
      <c r="E102" s="83">
        <f t="shared" si="21"/>
        <v>1013.37</v>
      </c>
      <c r="F102" s="60">
        <f t="shared" si="17"/>
        <v>643.12</v>
      </c>
      <c r="G102" s="75">
        <f t="shared" si="14"/>
        <v>0</v>
      </c>
      <c r="H102" s="75">
        <f t="shared" si="14"/>
        <v>0</v>
      </c>
      <c r="I102" s="75">
        <f t="shared" si="14"/>
        <v>0</v>
      </c>
      <c r="J102" s="75">
        <f t="shared" si="14"/>
        <v>0</v>
      </c>
      <c r="K102" s="75">
        <f t="shared" si="14"/>
        <v>0</v>
      </c>
      <c r="L102" s="60">
        <f t="shared" si="22"/>
        <v>370.25</v>
      </c>
      <c r="M102" s="60">
        <f t="shared" si="23"/>
        <v>171129.1599999999</v>
      </c>
      <c r="N102" s="60">
        <f t="shared" si="24"/>
        <v>28870.84</v>
      </c>
      <c r="O102" s="60">
        <f t="shared" si="25"/>
        <v>0</v>
      </c>
      <c r="P102" s="60">
        <f>SUM(F91:F102)</f>
        <v>7807.650000000001</v>
      </c>
      <c r="Q102" s="60">
        <f>SUM(L91:L102)</f>
        <v>4352.790000000001</v>
      </c>
      <c r="R102" s="60">
        <f t="shared" si="26"/>
        <v>1</v>
      </c>
      <c r="S102" s="60">
        <f t="shared" si="27"/>
        <v>96</v>
      </c>
      <c r="U102" s="88">
        <f>+1!F102</f>
        <v>968.54</v>
      </c>
      <c r="W102" s="60">
        <f t="shared" si="18"/>
        <v>325.41999999999996</v>
      </c>
    </row>
    <row r="103" spans="1:23" ht="11.25">
      <c r="A103" s="61">
        <f t="shared" si="15"/>
        <v>2922</v>
      </c>
      <c r="B103" s="62">
        <f t="shared" si="19"/>
        <v>93</v>
      </c>
      <c r="C103" s="60">
        <f t="shared" si="16"/>
        <v>1013.37</v>
      </c>
      <c r="D103" s="60">
        <f t="shared" si="20"/>
        <v>1013.37</v>
      </c>
      <c r="E103" s="83">
        <f t="shared" si="21"/>
        <v>1013.37</v>
      </c>
      <c r="F103" s="60">
        <f t="shared" si="17"/>
        <v>641.73</v>
      </c>
      <c r="G103" s="75">
        <f t="shared" si="14"/>
        <v>0</v>
      </c>
      <c r="H103" s="75">
        <f t="shared" si="14"/>
        <v>0</v>
      </c>
      <c r="I103" s="75">
        <f t="shared" si="14"/>
        <v>0</v>
      </c>
      <c r="J103" s="75">
        <f t="shared" si="14"/>
        <v>0</v>
      </c>
      <c r="K103" s="75">
        <f t="shared" si="14"/>
        <v>0</v>
      </c>
      <c r="L103" s="60">
        <f t="shared" si="22"/>
        <v>371.64</v>
      </c>
      <c r="M103" s="60">
        <f t="shared" si="23"/>
        <v>170757.51999999987</v>
      </c>
      <c r="N103" s="60">
        <f t="shared" si="24"/>
        <v>29242.48</v>
      </c>
      <c r="O103" s="60">
        <f t="shared" si="25"/>
        <v>0</v>
      </c>
      <c r="R103" s="60">
        <f t="shared" si="26"/>
        <v>1</v>
      </c>
      <c r="S103" s="60">
        <f t="shared" si="27"/>
        <v>97</v>
      </c>
      <c r="U103" s="88">
        <f>+1!F103</f>
        <v>966.94</v>
      </c>
      <c r="W103" s="60">
        <f t="shared" si="18"/>
        <v>325.21000000000004</v>
      </c>
    </row>
    <row r="104" spans="1:23" ht="11.25">
      <c r="A104" s="61">
        <f t="shared" si="15"/>
        <v>2953</v>
      </c>
      <c r="B104" s="62">
        <f t="shared" si="19"/>
        <v>94</v>
      </c>
      <c r="C104" s="60">
        <f t="shared" si="16"/>
        <v>1013.37</v>
      </c>
      <c r="D104" s="60">
        <f t="shared" si="20"/>
        <v>1013.37</v>
      </c>
      <c r="E104" s="83">
        <f t="shared" si="21"/>
        <v>1013.37</v>
      </c>
      <c r="F104" s="60">
        <f t="shared" si="17"/>
        <v>640.34</v>
      </c>
      <c r="G104" s="75">
        <f t="shared" si="14"/>
        <v>0</v>
      </c>
      <c r="H104" s="75">
        <f t="shared" si="14"/>
        <v>0</v>
      </c>
      <c r="I104" s="75">
        <f t="shared" si="14"/>
        <v>0</v>
      </c>
      <c r="J104" s="75">
        <f t="shared" si="14"/>
        <v>0</v>
      </c>
      <c r="K104" s="75">
        <f t="shared" si="14"/>
        <v>0</v>
      </c>
      <c r="L104" s="60">
        <f t="shared" si="22"/>
        <v>373.03</v>
      </c>
      <c r="M104" s="60">
        <f t="shared" si="23"/>
        <v>170384.48999999987</v>
      </c>
      <c r="N104" s="60">
        <f t="shared" si="24"/>
        <v>29615.51</v>
      </c>
      <c r="O104" s="60">
        <f t="shared" si="25"/>
        <v>0</v>
      </c>
      <c r="R104" s="60">
        <f t="shared" si="26"/>
        <v>1</v>
      </c>
      <c r="S104" s="60">
        <f t="shared" si="27"/>
        <v>98</v>
      </c>
      <c r="U104" s="88">
        <f>+1!F104</f>
        <v>965.33</v>
      </c>
      <c r="W104" s="60">
        <f t="shared" si="18"/>
        <v>324.99</v>
      </c>
    </row>
    <row r="105" spans="1:23" ht="11.25">
      <c r="A105" s="61">
        <f t="shared" si="15"/>
        <v>2982</v>
      </c>
      <c r="B105" s="62">
        <f t="shared" si="19"/>
        <v>95</v>
      </c>
      <c r="C105" s="60">
        <f t="shared" si="16"/>
        <v>1013.37</v>
      </c>
      <c r="D105" s="60">
        <f t="shared" si="20"/>
        <v>1013.37</v>
      </c>
      <c r="E105" s="83">
        <f t="shared" si="21"/>
        <v>1013.37</v>
      </c>
      <c r="F105" s="60">
        <f t="shared" si="17"/>
        <v>638.94</v>
      </c>
      <c r="G105" s="75">
        <f t="shared" si="14"/>
        <v>0</v>
      </c>
      <c r="H105" s="75">
        <f t="shared" si="14"/>
        <v>0</v>
      </c>
      <c r="I105" s="75">
        <f t="shared" si="14"/>
        <v>0</v>
      </c>
      <c r="J105" s="75">
        <f t="shared" si="14"/>
        <v>0</v>
      </c>
      <c r="K105" s="75">
        <f t="shared" si="14"/>
        <v>0</v>
      </c>
      <c r="L105" s="60">
        <f t="shared" si="22"/>
        <v>374.42999999999995</v>
      </c>
      <c r="M105" s="60">
        <f t="shared" si="23"/>
        <v>170010.05999999988</v>
      </c>
      <c r="N105" s="60">
        <f t="shared" si="24"/>
        <v>29989.94</v>
      </c>
      <c r="O105" s="60">
        <f t="shared" si="25"/>
        <v>0</v>
      </c>
      <c r="R105" s="60">
        <f t="shared" si="26"/>
        <v>1</v>
      </c>
      <c r="S105" s="60">
        <f t="shared" si="27"/>
        <v>99</v>
      </c>
      <c r="U105" s="88">
        <f>+1!F105</f>
        <v>963.71</v>
      </c>
      <c r="W105" s="60">
        <f t="shared" si="18"/>
        <v>324.77</v>
      </c>
    </row>
    <row r="106" spans="1:23" ht="11.25">
      <c r="A106" s="61">
        <f t="shared" si="15"/>
        <v>3013</v>
      </c>
      <c r="B106" s="62">
        <f t="shared" si="19"/>
        <v>96</v>
      </c>
      <c r="C106" s="60">
        <f t="shared" si="16"/>
        <v>1013.37</v>
      </c>
      <c r="D106" s="60">
        <f t="shared" si="20"/>
        <v>1013.37</v>
      </c>
      <c r="E106" s="83">
        <f t="shared" si="21"/>
        <v>1013.37</v>
      </c>
      <c r="F106" s="60">
        <f t="shared" si="17"/>
        <v>637.54</v>
      </c>
      <c r="G106" s="75">
        <f t="shared" si="14"/>
        <v>0</v>
      </c>
      <c r="H106" s="75">
        <f t="shared" si="14"/>
        <v>0</v>
      </c>
      <c r="I106" s="75">
        <f t="shared" si="14"/>
        <v>0</v>
      </c>
      <c r="J106" s="75">
        <f t="shared" si="14"/>
        <v>0</v>
      </c>
      <c r="K106" s="75">
        <f t="shared" si="14"/>
        <v>0</v>
      </c>
      <c r="L106" s="60">
        <f t="shared" si="22"/>
        <v>375.83000000000004</v>
      </c>
      <c r="M106" s="60">
        <f t="shared" si="23"/>
        <v>169634.2299999999</v>
      </c>
      <c r="N106" s="60">
        <f t="shared" si="24"/>
        <v>30365.77</v>
      </c>
      <c r="O106" s="60">
        <f t="shared" si="25"/>
        <v>0</v>
      </c>
      <c r="R106" s="60">
        <f t="shared" si="26"/>
        <v>1</v>
      </c>
      <c r="S106" s="60">
        <f t="shared" si="27"/>
        <v>100</v>
      </c>
      <c r="U106" s="88">
        <f>+1!F106</f>
        <v>962.08</v>
      </c>
      <c r="W106" s="60">
        <f t="shared" si="18"/>
        <v>324.5400000000001</v>
      </c>
    </row>
    <row r="107" spans="1:23" ht="11.25">
      <c r="A107" s="61">
        <f t="shared" si="15"/>
        <v>3043</v>
      </c>
      <c r="B107" s="62">
        <f t="shared" si="19"/>
        <v>97</v>
      </c>
      <c r="C107" s="60">
        <f t="shared" si="16"/>
        <v>1013.37</v>
      </c>
      <c r="D107" s="60">
        <f t="shared" si="20"/>
        <v>1013.37</v>
      </c>
      <c r="E107" s="83">
        <f t="shared" si="21"/>
        <v>1013.37</v>
      </c>
      <c r="F107" s="60">
        <f t="shared" si="17"/>
        <v>636.13</v>
      </c>
      <c r="G107" s="75">
        <f t="shared" si="14"/>
        <v>0</v>
      </c>
      <c r="H107" s="75">
        <f t="shared" si="14"/>
        <v>0</v>
      </c>
      <c r="I107" s="75">
        <f t="shared" si="14"/>
        <v>0</v>
      </c>
      <c r="J107" s="75">
        <f t="shared" si="14"/>
        <v>0</v>
      </c>
      <c r="K107" s="75">
        <f t="shared" si="14"/>
        <v>0</v>
      </c>
      <c r="L107" s="60">
        <f t="shared" si="22"/>
        <v>377.24</v>
      </c>
      <c r="M107" s="60">
        <f>M106-L107</f>
        <v>169256.9899999999</v>
      </c>
      <c r="N107" s="60">
        <f t="shared" si="24"/>
        <v>30743.010000000002</v>
      </c>
      <c r="O107" s="60">
        <f t="shared" si="25"/>
        <v>0</v>
      </c>
      <c r="R107" s="60">
        <f t="shared" si="26"/>
        <v>1</v>
      </c>
      <c r="S107" s="60">
        <f t="shared" si="27"/>
        <v>101</v>
      </c>
      <c r="U107" s="88">
        <f>+1!F107</f>
        <v>960.44</v>
      </c>
      <c r="W107" s="60">
        <f t="shared" si="18"/>
        <v>324.31000000000006</v>
      </c>
    </row>
    <row r="108" spans="1:23" ht="11.25">
      <c r="A108" s="61">
        <f t="shared" si="15"/>
        <v>3074</v>
      </c>
      <c r="B108" s="62">
        <f t="shared" si="19"/>
        <v>98</v>
      </c>
      <c r="C108" s="60">
        <f t="shared" si="16"/>
        <v>1013.37</v>
      </c>
      <c r="D108" s="60">
        <f t="shared" si="20"/>
        <v>1013.37</v>
      </c>
      <c r="E108" s="83">
        <f t="shared" si="21"/>
        <v>1013.37</v>
      </c>
      <c r="F108" s="60">
        <f t="shared" si="17"/>
        <v>634.71</v>
      </c>
      <c r="G108" s="75">
        <f t="shared" si="14"/>
        <v>0</v>
      </c>
      <c r="H108" s="75">
        <f t="shared" si="14"/>
        <v>0</v>
      </c>
      <c r="I108" s="75">
        <f t="shared" si="14"/>
        <v>0</v>
      </c>
      <c r="J108" s="75">
        <f t="shared" si="14"/>
        <v>0</v>
      </c>
      <c r="K108" s="75">
        <f t="shared" si="14"/>
        <v>0</v>
      </c>
      <c r="L108" s="60">
        <f t="shared" si="22"/>
        <v>378.65999999999997</v>
      </c>
      <c r="M108" s="60">
        <f t="shared" si="23"/>
        <v>168878.3299999999</v>
      </c>
      <c r="N108" s="60">
        <f t="shared" si="24"/>
        <v>31121.670000000002</v>
      </c>
      <c r="O108" s="60">
        <f t="shared" si="25"/>
        <v>0</v>
      </c>
      <c r="R108" s="60">
        <f t="shared" si="26"/>
        <v>1</v>
      </c>
      <c r="S108" s="60">
        <f t="shared" si="27"/>
        <v>102</v>
      </c>
      <c r="U108" s="88">
        <f>+1!F108</f>
        <v>958.8</v>
      </c>
      <c r="W108" s="60">
        <f t="shared" si="18"/>
        <v>324.0899999999999</v>
      </c>
    </row>
    <row r="109" spans="1:23" ht="11.25">
      <c r="A109" s="61">
        <f t="shared" si="15"/>
        <v>3104</v>
      </c>
      <c r="B109" s="62">
        <f t="shared" si="19"/>
        <v>99</v>
      </c>
      <c r="C109" s="60">
        <f t="shared" si="16"/>
        <v>1013.37</v>
      </c>
      <c r="D109" s="60">
        <f t="shared" si="20"/>
        <v>1013.37</v>
      </c>
      <c r="E109" s="83">
        <f t="shared" si="21"/>
        <v>1013.37</v>
      </c>
      <c r="F109" s="60">
        <f t="shared" si="17"/>
        <v>633.29</v>
      </c>
      <c r="G109" s="75">
        <f t="shared" si="14"/>
        <v>0</v>
      </c>
      <c r="H109" s="75">
        <f t="shared" si="14"/>
        <v>0</v>
      </c>
      <c r="I109" s="75">
        <f t="shared" si="14"/>
        <v>0</v>
      </c>
      <c r="J109" s="75">
        <f t="shared" si="14"/>
        <v>0</v>
      </c>
      <c r="K109" s="75">
        <f t="shared" si="14"/>
        <v>0</v>
      </c>
      <c r="L109" s="60">
        <f t="shared" si="22"/>
        <v>380.08000000000004</v>
      </c>
      <c r="M109" s="60">
        <f t="shared" si="23"/>
        <v>168498.2499999999</v>
      </c>
      <c r="N109" s="60">
        <f t="shared" si="24"/>
        <v>31501.750000000004</v>
      </c>
      <c r="O109" s="60">
        <f t="shared" si="25"/>
        <v>0</v>
      </c>
      <c r="R109" s="60">
        <f t="shared" si="26"/>
        <v>1</v>
      </c>
      <c r="S109" s="60">
        <f t="shared" si="27"/>
        <v>103</v>
      </c>
      <c r="U109" s="88">
        <f>+1!F109</f>
        <v>957.15</v>
      </c>
      <c r="W109" s="60">
        <f t="shared" si="18"/>
        <v>323.86</v>
      </c>
    </row>
    <row r="110" spans="1:23" ht="11.25">
      <c r="A110" s="61">
        <f t="shared" si="15"/>
        <v>3135</v>
      </c>
      <c r="B110" s="62">
        <f t="shared" si="19"/>
        <v>100</v>
      </c>
      <c r="C110" s="60">
        <f t="shared" si="16"/>
        <v>1013.37</v>
      </c>
      <c r="D110" s="60">
        <f t="shared" si="20"/>
        <v>1013.37</v>
      </c>
      <c r="E110" s="83">
        <f t="shared" si="21"/>
        <v>1013.37</v>
      </c>
      <c r="F110" s="60">
        <f t="shared" si="17"/>
        <v>631.87</v>
      </c>
      <c r="G110" s="75">
        <f t="shared" si="14"/>
        <v>0</v>
      </c>
      <c r="H110" s="75">
        <f t="shared" si="14"/>
        <v>0</v>
      </c>
      <c r="I110" s="75">
        <f t="shared" si="14"/>
        <v>0</v>
      </c>
      <c r="J110" s="75">
        <f t="shared" si="14"/>
        <v>0</v>
      </c>
      <c r="K110" s="75">
        <f t="shared" si="14"/>
        <v>0</v>
      </c>
      <c r="L110" s="60">
        <f t="shared" si="22"/>
        <v>381.5</v>
      </c>
      <c r="M110" s="60">
        <f t="shared" si="23"/>
        <v>168116.7499999999</v>
      </c>
      <c r="N110" s="60">
        <f t="shared" si="24"/>
        <v>31883.250000000004</v>
      </c>
      <c r="O110" s="60">
        <f t="shared" si="25"/>
        <v>0</v>
      </c>
      <c r="R110" s="60">
        <f t="shared" si="26"/>
        <v>1</v>
      </c>
      <c r="S110" s="60">
        <f t="shared" si="27"/>
        <v>104</v>
      </c>
      <c r="U110" s="88">
        <f>+1!F110</f>
        <v>955.48</v>
      </c>
      <c r="W110" s="60">
        <f t="shared" si="18"/>
        <v>323.61</v>
      </c>
    </row>
    <row r="111" spans="1:23" ht="11.25">
      <c r="A111" s="61">
        <f t="shared" si="15"/>
        <v>3166</v>
      </c>
      <c r="B111" s="62">
        <f t="shared" si="19"/>
        <v>101</v>
      </c>
      <c r="C111" s="60">
        <f t="shared" si="16"/>
        <v>1013.37</v>
      </c>
      <c r="D111" s="60">
        <f t="shared" si="20"/>
        <v>1013.37</v>
      </c>
      <c r="E111" s="83">
        <f t="shared" si="21"/>
        <v>1013.37</v>
      </c>
      <c r="F111" s="60">
        <f t="shared" si="17"/>
        <v>630.44</v>
      </c>
      <c r="G111" s="75">
        <f t="shared" si="14"/>
        <v>0</v>
      </c>
      <c r="H111" s="75">
        <f t="shared" si="14"/>
        <v>0</v>
      </c>
      <c r="I111" s="75">
        <f t="shared" si="14"/>
        <v>0</v>
      </c>
      <c r="J111" s="75">
        <f t="shared" si="14"/>
        <v>0</v>
      </c>
      <c r="K111" s="75">
        <f t="shared" si="14"/>
        <v>0</v>
      </c>
      <c r="L111" s="60">
        <f t="shared" si="22"/>
        <v>382.92999999999995</v>
      </c>
      <c r="M111" s="60">
        <f t="shared" si="23"/>
        <v>167733.81999999992</v>
      </c>
      <c r="N111" s="60">
        <f t="shared" si="24"/>
        <v>32266.180000000004</v>
      </c>
      <c r="O111" s="60">
        <f t="shared" si="25"/>
        <v>0</v>
      </c>
      <c r="R111" s="60">
        <f t="shared" si="26"/>
        <v>1</v>
      </c>
      <c r="S111" s="60">
        <f t="shared" si="27"/>
        <v>105</v>
      </c>
      <c r="U111" s="88">
        <f>+1!F111</f>
        <v>953.81</v>
      </c>
      <c r="W111" s="60">
        <f t="shared" si="18"/>
        <v>323.3699999999999</v>
      </c>
    </row>
    <row r="112" spans="1:23" ht="11.25">
      <c r="A112" s="61">
        <f t="shared" si="15"/>
        <v>3196</v>
      </c>
      <c r="B112" s="62">
        <f t="shared" si="19"/>
        <v>102</v>
      </c>
      <c r="C112" s="60">
        <f t="shared" si="16"/>
        <v>1013.37</v>
      </c>
      <c r="D112" s="60">
        <f t="shared" si="20"/>
        <v>1013.37</v>
      </c>
      <c r="E112" s="83">
        <f t="shared" si="21"/>
        <v>1013.37</v>
      </c>
      <c r="F112" s="60">
        <f t="shared" si="17"/>
        <v>629</v>
      </c>
      <c r="G112" s="75">
        <f t="shared" si="14"/>
        <v>0</v>
      </c>
      <c r="H112" s="75">
        <f t="shared" si="14"/>
        <v>0</v>
      </c>
      <c r="I112" s="75">
        <f t="shared" si="14"/>
        <v>0</v>
      </c>
      <c r="J112" s="75">
        <f t="shared" si="14"/>
        <v>0</v>
      </c>
      <c r="K112" s="75">
        <f t="shared" si="14"/>
        <v>0</v>
      </c>
      <c r="L112" s="60">
        <f t="shared" si="22"/>
        <v>384.37</v>
      </c>
      <c r="M112" s="60">
        <f t="shared" si="23"/>
        <v>167349.44999999992</v>
      </c>
      <c r="N112" s="60">
        <f t="shared" si="24"/>
        <v>32650.550000000003</v>
      </c>
      <c r="O112" s="60">
        <f t="shared" si="25"/>
        <v>0</v>
      </c>
      <c r="R112" s="60">
        <f t="shared" si="26"/>
        <v>1</v>
      </c>
      <c r="S112" s="60">
        <f t="shared" si="27"/>
        <v>106</v>
      </c>
      <c r="U112" s="88">
        <f>+1!F112</f>
        <v>952.13</v>
      </c>
      <c r="W112" s="60">
        <f t="shared" si="18"/>
        <v>323.13</v>
      </c>
    </row>
    <row r="113" spans="1:23" ht="11.25">
      <c r="A113" s="61">
        <f t="shared" si="15"/>
        <v>3227</v>
      </c>
      <c r="B113" s="62">
        <f t="shared" si="19"/>
        <v>103</v>
      </c>
      <c r="C113" s="60">
        <f t="shared" si="16"/>
        <v>1013.37</v>
      </c>
      <c r="D113" s="60">
        <f t="shared" si="20"/>
        <v>1013.37</v>
      </c>
      <c r="E113" s="83">
        <f t="shared" si="21"/>
        <v>1013.37</v>
      </c>
      <c r="F113" s="60">
        <f t="shared" si="17"/>
        <v>627.56</v>
      </c>
      <c r="G113" s="75">
        <f t="shared" si="14"/>
        <v>0</v>
      </c>
      <c r="H113" s="75">
        <f t="shared" si="14"/>
        <v>0</v>
      </c>
      <c r="I113" s="75">
        <f t="shared" si="14"/>
        <v>0</v>
      </c>
      <c r="J113" s="75">
        <f t="shared" si="14"/>
        <v>0</v>
      </c>
      <c r="K113" s="75">
        <f t="shared" si="14"/>
        <v>0</v>
      </c>
      <c r="L113" s="60">
        <f t="shared" si="22"/>
        <v>385.81000000000006</v>
      </c>
      <c r="M113" s="60">
        <f t="shared" si="23"/>
        <v>166963.63999999993</v>
      </c>
      <c r="N113" s="60">
        <f t="shared" si="24"/>
        <v>33036.36</v>
      </c>
      <c r="O113" s="60">
        <f t="shared" si="25"/>
        <v>0</v>
      </c>
      <c r="R113" s="60">
        <f t="shared" si="26"/>
        <v>1</v>
      </c>
      <c r="S113" s="60">
        <f t="shared" si="27"/>
        <v>107</v>
      </c>
      <c r="U113" s="88">
        <f>+1!F113</f>
        <v>950.44</v>
      </c>
      <c r="W113" s="60">
        <f t="shared" si="18"/>
        <v>322.8800000000001</v>
      </c>
    </row>
    <row r="114" spans="1:23" ht="11.25">
      <c r="A114" s="61">
        <f t="shared" si="15"/>
        <v>3257</v>
      </c>
      <c r="B114" s="62">
        <f t="shared" si="19"/>
        <v>104</v>
      </c>
      <c r="C114" s="60">
        <f t="shared" si="16"/>
        <v>1013.37</v>
      </c>
      <c r="D114" s="60">
        <f t="shared" si="20"/>
        <v>1013.37</v>
      </c>
      <c r="E114" s="83">
        <f t="shared" si="21"/>
        <v>1013.37</v>
      </c>
      <c r="F114" s="60">
        <f t="shared" si="17"/>
        <v>626.11</v>
      </c>
      <c r="G114" s="75">
        <f t="shared" si="14"/>
        <v>0</v>
      </c>
      <c r="H114" s="75">
        <f t="shared" si="14"/>
        <v>0</v>
      </c>
      <c r="I114" s="75">
        <f t="shared" si="14"/>
        <v>0</v>
      </c>
      <c r="J114" s="75">
        <f t="shared" si="14"/>
        <v>0</v>
      </c>
      <c r="K114" s="75">
        <f t="shared" si="14"/>
        <v>0</v>
      </c>
      <c r="L114" s="60">
        <f t="shared" si="22"/>
        <v>387.26</v>
      </c>
      <c r="M114" s="60">
        <f t="shared" si="23"/>
        <v>166576.37999999992</v>
      </c>
      <c r="N114" s="60">
        <f t="shared" si="24"/>
        <v>33423.62</v>
      </c>
      <c r="O114" s="60">
        <f t="shared" si="25"/>
        <v>0</v>
      </c>
      <c r="P114" s="60">
        <f>SUM(F103:F114)</f>
        <v>7607.659999999999</v>
      </c>
      <c r="Q114" s="60">
        <f>SUM(L103:L114)</f>
        <v>4552.78</v>
      </c>
      <c r="R114" s="60">
        <f t="shared" si="26"/>
        <v>1</v>
      </c>
      <c r="S114" s="60">
        <f t="shared" si="27"/>
        <v>108</v>
      </c>
      <c r="U114" s="88">
        <f>+1!F114</f>
        <v>948.74</v>
      </c>
      <c r="W114" s="60">
        <f t="shared" si="18"/>
        <v>322.63</v>
      </c>
    </row>
    <row r="115" spans="1:23" ht="11.25">
      <c r="A115" s="61">
        <f t="shared" si="15"/>
        <v>3288</v>
      </c>
      <c r="B115" s="62">
        <f t="shared" si="19"/>
        <v>105</v>
      </c>
      <c r="C115" s="60">
        <f t="shared" si="16"/>
        <v>1013.37</v>
      </c>
      <c r="D115" s="60">
        <f t="shared" si="20"/>
        <v>1013.37</v>
      </c>
      <c r="E115" s="83">
        <f t="shared" si="21"/>
        <v>1013.37</v>
      </c>
      <c r="F115" s="60">
        <f t="shared" si="17"/>
        <v>624.66</v>
      </c>
      <c r="G115" s="75">
        <f aca="true" t="shared" si="28" ref="G115:K165">G114</f>
        <v>0</v>
      </c>
      <c r="H115" s="75">
        <f t="shared" si="28"/>
        <v>0</v>
      </c>
      <c r="I115" s="75">
        <f t="shared" si="28"/>
        <v>0</v>
      </c>
      <c r="J115" s="75">
        <f t="shared" si="28"/>
        <v>0</v>
      </c>
      <c r="K115" s="75">
        <f t="shared" si="28"/>
        <v>0</v>
      </c>
      <c r="L115" s="60">
        <f t="shared" si="22"/>
        <v>388.71000000000004</v>
      </c>
      <c r="M115" s="60">
        <f t="shared" si="23"/>
        <v>166187.66999999993</v>
      </c>
      <c r="N115" s="60">
        <f t="shared" si="24"/>
        <v>33812.33</v>
      </c>
      <c r="O115" s="60">
        <f t="shared" si="25"/>
        <v>0</v>
      </c>
      <c r="R115" s="60">
        <f t="shared" si="26"/>
        <v>1</v>
      </c>
      <c r="S115" s="60">
        <f t="shared" si="27"/>
        <v>109</v>
      </c>
      <c r="U115" s="88">
        <f>+1!F115</f>
        <v>947.03</v>
      </c>
      <c r="W115" s="60">
        <f t="shared" si="18"/>
        <v>322.37</v>
      </c>
    </row>
    <row r="116" spans="1:23" ht="11.25">
      <c r="A116" s="61">
        <f t="shared" si="15"/>
        <v>3319</v>
      </c>
      <c r="B116" s="62">
        <f t="shared" si="19"/>
        <v>106</v>
      </c>
      <c r="C116" s="60">
        <f t="shared" si="16"/>
        <v>1013.37</v>
      </c>
      <c r="D116" s="60">
        <f t="shared" si="20"/>
        <v>1013.37</v>
      </c>
      <c r="E116" s="83">
        <f t="shared" si="21"/>
        <v>1013.37</v>
      </c>
      <c r="F116" s="60">
        <f t="shared" si="17"/>
        <v>623.2</v>
      </c>
      <c r="G116" s="75">
        <f t="shared" si="28"/>
        <v>0</v>
      </c>
      <c r="H116" s="75">
        <f t="shared" si="28"/>
        <v>0</v>
      </c>
      <c r="I116" s="75">
        <f t="shared" si="28"/>
        <v>0</v>
      </c>
      <c r="J116" s="75">
        <f t="shared" si="28"/>
        <v>0</v>
      </c>
      <c r="K116" s="75">
        <f t="shared" si="28"/>
        <v>0</v>
      </c>
      <c r="L116" s="60">
        <f t="shared" si="22"/>
        <v>390.16999999999996</v>
      </c>
      <c r="M116" s="60">
        <f t="shared" si="23"/>
        <v>165797.4999999999</v>
      </c>
      <c r="N116" s="60">
        <f t="shared" si="24"/>
        <v>34202.5</v>
      </c>
      <c r="O116" s="60">
        <f t="shared" si="25"/>
        <v>0</v>
      </c>
      <c r="R116" s="60">
        <f t="shared" si="26"/>
        <v>1</v>
      </c>
      <c r="S116" s="60">
        <f t="shared" si="27"/>
        <v>110</v>
      </c>
      <c r="U116" s="88">
        <f>+1!F116</f>
        <v>945.31</v>
      </c>
      <c r="W116" s="60">
        <f t="shared" si="18"/>
        <v>322.1099999999999</v>
      </c>
    </row>
    <row r="117" spans="1:23" ht="11.25">
      <c r="A117" s="61">
        <f t="shared" si="15"/>
        <v>3347</v>
      </c>
      <c r="B117" s="62">
        <f t="shared" si="19"/>
        <v>107</v>
      </c>
      <c r="C117" s="60">
        <f t="shared" si="16"/>
        <v>1013.37</v>
      </c>
      <c r="D117" s="60">
        <f t="shared" si="20"/>
        <v>1013.37</v>
      </c>
      <c r="E117" s="83">
        <f t="shared" si="21"/>
        <v>1013.37</v>
      </c>
      <c r="F117" s="60">
        <f t="shared" si="17"/>
        <v>621.74</v>
      </c>
      <c r="G117" s="75">
        <f t="shared" si="28"/>
        <v>0</v>
      </c>
      <c r="H117" s="75">
        <f t="shared" si="28"/>
        <v>0</v>
      </c>
      <c r="I117" s="75">
        <f t="shared" si="28"/>
        <v>0</v>
      </c>
      <c r="J117" s="75">
        <f t="shared" si="28"/>
        <v>0</v>
      </c>
      <c r="K117" s="75">
        <f t="shared" si="28"/>
        <v>0</v>
      </c>
      <c r="L117" s="60">
        <f t="shared" si="22"/>
        <v>391.63</v>
      </c>
      <c r="M117" s="60">
        <f t="shared" si="23"/>
        <v>165405.8699999999</v>
      </c>
      <c r="N117" s="60">
        <f t="shared" si="24"/>
        <v>34594.13</v>
      </c>
      <c r="O117" s="60">
        <f t="shared" si="25"/>
        <v>0</v>
      </c>
      <c r="R117" s="60">
        <f t="shared" si="26"/>
        <v>1</v>
      </c>
      <c r="S117" s="60">
        <f t="shared" si="27"/>
        <v>111</v>
      </c>
      <c r="U117" s="88">
        <f>+1!F117</f>
        <v>943.59</v>
      </c>
      <c r="W117" s="60">
        <f t="shared" si="18"/>
        <v>321.85</v>
      </c>
    </row>
    <row r="118" spans="1:23" ht="11.25">
      <c r="A118" s="61">
        <f t="shared" si="15"/>
        <v>3378</v>
      </c>
      <c r="B118" s="62">
        <f t="shared" si="19"/>
        <v>108</v>
      </c>
      <c r="C118" s="60">
        <f t="shared" si="16"/>
        <v>1013.37</v>
      </c>
      <c r="D118" s="60">
        <f t="shared" si="20"/>
        <v>1013.37</v>
      </c>
      <c r="E118" s="83">
        <f t="shared" si="21"/>
        <v>1013.37</v>
      </c>
      <c r="F118" s="60">
        <f t="shared" si="17"/>
        <v>620.27</v>
      </c>
      <c r="G118" s="75">
        <f t="shared" si="28"/>
        <v>0</v>
      </c>
      <c r="H118" s="75">
        <f t="shared" si="28"/>
        <v>0</v>
      </c>
      <c r="I118" s="75">
        <f t="shared" si="28"/>
        <v>0</v>
      </c>
      <c r="J118" s="75">
        <f t="shared" si="28"/>
        <v>0</v>
      </c>
      <c r="K118" s="75">
        <f t="shared" si="28"/>
        <v>0</v>
      </c>
      <c r="L118" s="60">
        <f t="shared" si="22"/>
        <v>393.1</v>
      </c>
      <c r="M118" s="60">
        <f t="shared" si="23"/>
        <v>165012.7699999999</v>
      </c>
      <c r="N118" s="60">
        <f t="shared" si="24"/>
        <v>34987.229999999996</v>
      </c>
      <c r="O118" s="60">
        <f t="shared" si="25"/>
        <v>0</v>
      </c>
      <c r="R118" s="60">
        <f t="shared" si="26"/>
        <v>1</v>
      </c>
      <c r="S118" s="60">
        <f t="shared" si="27"/>
        <v>112</v>
      </c>
      <c r="U118" s="88">
        <f>+1!F118</f>
        <v>941.85</v>
      </c>
      <c r="W118" s="60">
        <f t="shared" si="18"/>
        <v>321.58000000000004</v>
      </c>
    </row>
    <row r="119" spans="1:23" ht="11.25">
      <c r="A119" s="61">
        <f t="shared" si="15"/>
        <v>3408</v>
      </c>
      <c r="B119" s="62">
        <f t="shared" si="19"/>
        <v>109</v>
      </c>
      <c r="C119" s="60">
        <f t="shared" si="16"/>
        <v>1013.37</v>
      </c>
      <c r="D119" s="60">
        <f t="shared" si="20"/>
        <v>1013.37</v>
      </c>
      <c r="E119" s="83">
        <f t="shared" si="21"/>
        <v>1013.37</v>
      </c>
      <c r="F119" s="60">
        <f t="shared" si="17"/>
        <v>618.8</v>
      </c>
      <c r="G119" s="75">
        <f t="shared" si="28"/>
        <v>0</v>
      </c>
      <c r="H119" s="75">
        <f t="shared" si="28"/>
        <v>0</v>
      </c>
      <c r="I119" s="75">
        <f t="shared" si="28"/>
        <v>0</v>
      </c>
      <c r="J119" s="75">
        <f t="shared" si="28"/>
        <v>0</v>
      </c>
      <c r="K119" s="75">
        <f t="shared" si="28"/>
        <v>0</v>
      </c>
      <c r="L119" s="60">
        <f t="shared" si="22"/>
        <v>394.57000000000005</v>
      </c>
      <c r="M119" s="60">
        <f t="shared" si="23"/>
        <v>164618.1999999999</v>
      </c>
      <c r="N119" s="60">
        <f t="shared" si="24"/>
        <v>35381.799999999996</v>
      </c>
      <c r="O119" s="60">
        <f t="shared" si="25"/>
        <v>0</v>
      </c>
      <c r="R119" s="60">
        <f t="shared" si="26"/>
        <v>1</v>
      </c>
      <c r="S119" s="60">
        <f t="shared" si="27"/>
        <v>113</v>
      </c>
      <c r="U119" s="88">
        <f>+1!F119</f>
        <v>940.11</v>
      </c>
      <c r="W119" s="60">
        <f t="shared" si="18"/>
        <v>321.31000000000006</v>
      </c>
    </row>
    <row r="120" spans="1:23" ht="11.25">
      <c r="A120" s="61">
        <f t="shared" si="15"/>
        <v>3439</v>
      </c>
      <c r="B120" s="62">
        <f t="shared" si="19"/>
        <v>110</v>
      </c>
      <c r="C120" s="60">
        <f t="shared" si="16"/>
        <v>1013.37</v>
      </c>
      <c r="D120" s="60">
        <f t="shared" si="20"/>
        <v>1013.37</v>
      </c>
      <c r="E120" s="83">
        <f t="shared" si="21"/>
        <v>1013.37</v>
      </c>
      <c r="F120" s="60">
        <f t="shared" si="17"/>
        <v>617.32</v>
      </c>
      <c r="G120" s="75">
        <f t="shared" si="28"/>
        <v>0</v>
      </c>
      <c r="H120" s="75">
        <f t="shared" si="28"/>
        <v>0</v>
      </c>
      <c r="I120" s="75">
        <f t="shared" si="28"/>
        <v>0</v>
      </c>
      <c r="J120" s="75">
        <f t="shared" si="28"/>
        <v>0</v>
      </c>
      <c r="K120" s="75">
        <f t="shared" si="28"/>
        <v>0</v>
      </c>
      <c r="L120" s="60">
        <f t="shared" si="22"/>
        <v>396.04999999999995</v>
      </c>
      <c r="M120" s="60">
        <f t="shared" si="23"/>
        <v>164222.1499999999</v>
      </c>
      <c r="N120" s="60">
        <f t="shared" si="24"/>
        <v>35777.85</v>
      </c>
      <c r="O120" s="60">
        <f t="shared" si="25"/>
        <v>0</v>
      </c>
      <c r="R120" s="60">
        <f t="shared" si="26"/>
        <v>1</v>
      </c>
      <c r="S120" s="60">
        <f t="shared" si="27"/>
        <v>114</v>
      </c>
      <c r="U120" s="88">
        <f>+1!F120</f>
        <v>938.35</v>
      </c>
      <c r="W120" s="60">
        <f t="shared" si="18"/>
        <v>321.03</v>
      </c>
    </row>
    <row r="121" spans="1:23" ht="11.25">
      <c r="A121" s="61">
        <f t="shared" si="15"/>
        <v>3469</v>
      </c>
      <c r="B121" s="62">
        <f t="shared" si="19"/>
        <v>111</v>
      </c>
      <c r="C121" s="60">
        <f t="shared" si="16"/>
        <v>1013.37</v>
      </c>
      <c r="D121" s="60">
        <f t="shared" si="20"/>
        <v>1013.37</v>
      </c>
      <c r="E121" s="83">
        <f t="shared" si="21"/>
        <v>1013.37</v>
      </c>
      <c r="F121" s="60">
        <f t="shared" si="17"/>
        <v>615.83</v>
      </c>
      <c r="G121" s="75">
        <f t="shared" si="28"/>
        <v>0</v>
      </c>
      <c r="H121" s="75">
        <f t="shared" si="28"/>
        <v>0</v>
      </c>
      <c r="I121" s="75">
        <f t="shared" si="28"/>
        <v>0</v>
      </c>
      <c r="J121" s="75">
        <f t="shared" si="28"/>
        <v>0</v>
      </c>
      <c r="K121" s="75">
        <f t="shared" si="28"/>
        <v>0</v>
      </c>
      <c r="L121" s="60">
        <f t="shared" si="22"/>
        <v>397.53999999999996</v>
      </c>
      <c r="M121" s="60">
        <f t="shared" si="23"/>
        <v>163824.6099999999</v>
      </c>
      <c r="N121" s="60">
        <f t="shared" si="24"/>
        <v>36175.39</v>
      </c>
      <c r="O121" s="60">
        <f t="shared" si="25"/>
        <v>0</v>
      </c>
      <c r="R121" s="60">
        <f t="shared" si="26"/>
        <v>1</v>
      </c>
      <c r="S121" s="60">
        <f t="shared" si="27"/>
        <v>115</v>
      </c>
      <c r="U121" s="88">
        <f>+1!F121</f>
        <v>936.59</v>
      </c>
      <c r="W121" s="60">
        <f t="shared" si="18"/>
        <v>320.76</v>
      </c>
    </row>
    <row r="122" spans="1:23" ht="11.25">
      <c r="A122" s="61">
        <f t="shared" si="15"/>
        <v>3500</v>
      </c>
      <c r="B122" s="62">
        <f t="shared" si="19"/>
        <v>112</v>
      </c>
      <c r="C122" s="60">
        <f t="shared" si="16"/>
        <v>1013.37</v>
      </c>
      <c r="D122" s="60">
        <f t="shared" si="20"/>
        <v>1013.37</v>
      </c>
      <c r="E122" s="83">
        <f t="shared" si="21"/>
        <v>1013.37</v>
      </c>
      <c r="F122" s="60">
        <f t="shared" si="17"/>
        <v>614.34</v>
      </c>
      <c r="G122" s="75">
        <f t="shared" si="28"/>
        <v>0</v>
      </c>
      <c r="H122" s="75">
        <f t="shared" si="28"/>
        <v>0</v>
      </c>
      <c r="I122" s="75">
        <f t="shared" si="28"/>
        <v>0</v>
      </c>
      <c r="J122" s="75">
        <f t="shared" si="28"/>
        <v>0</v>
      </c>
      <c r="K122" s="75">
        <f t="shared" si="28"/>
        <v>0</v>
      </c>
      <c r="L122" s="60">
        <f t="shared" si="22"/>
        <v>399.03</v>
      </c>
      <c r="M122" s="60">
        <f t="shared" si="23"/>
        <v>163425.5799999999</v>
      </c>
      <c r="N122" s="60">
        <f t="shared" si="24"/>
        <v>36574.42</v>
      </c>
      <c r="O122" s="60">
        <f t="shared" si="25"/>
        <v>0</v>
      </c>
      <c r="R122" s="60">
        <f t="shared" si="26"/>
        <v>1</v>
      </c>
      <c r="S122" s="60">
        <f t="shared" si="27"/>
        <v>116</v>
      </c>
      <c r="U122" s="88">
        <f>+1!F122</f>
        <v>934.81</v>
      </c>
      <c r="W122" s="60">
        <f t="shared" si="18"/>
        <v>320.4699999999999</v>
      </c>
    </row>
    <row r="123" spans="1:23" ht="11.25">
      <c r="A123" s="61">
        <f t="shared" si="15"/>
        <v>3531</v>
      </c>
      <c r="B123" s="62">
        <f t="shared" si="19"/>
        <v>113</v>
      </c>
      <c r="C123" s="60">
        <f t="shared" si="16"/>
        <v>1013.37</v>
      </c>
      <c r="D123" s="60">
        <f t="shared" si="20"/>
        <v>1013.37</v>
      </c>
      <c r="E123" s="83">
        <f t="shared" si="21"/>
        <v>1013.37</v>
      </c>
      <c r="F123" s="60">
        <f t="shared" si="17"/>
        <v>612.85</v>
      </c>
      <c r="G123" s="75">
        <f t="shared" si="28"/>
        <v>0</v>
      </c>
      <c r="H123" s="75">
        <f t="shared" si="28"/>
        <v>0</v>
      </c>
      <c r="I123" s="75">
        <f t="shared" si="28"/>
        <v>0</v>
      </c>
      <c r="J123" s="75">
        <f t="shared" si="28"/>
        <v>0</v>
      </c>
      <c r="K123" s="75">
        <f t="shared" si="28"/>
        <v>0</v>
      </c>
      <c r="L123" s="60">
        <f t="shared" si="22"/>
        <v>400.52</v>
      </c>
      <c r="M123" s="60">
        <f t="shared" si="23"/>
        <v>163025.0599999999</v>
      </c>
      <c r="N123" s="60">
        <f t="shared" si="24"/>
        <v>36974.939999999995</v>
      </c>
      <c r="O123" s="60">
        <f t="shared" si="25"/>
        <v>0</v>
      </c>
      <c r="R123" s="60">
        <f t="shared" si="26"/>
        <v>1</v>
      </c>
      <c r="S123" s="60">
        <f t="shared" si="27"/>
        <v>117</v>
      </c>
      <c r="U123" s="88">
        <f>+1!F123</f>
        <v>933.03</v>
      </c>
      <c r="W123" s="60">
        <f t="shared" si="18"/>
        <v>320.17999999999995</v>
      </c>
    </row>
    <row r="124" spans="1:23" ht="11.25">
      <c r="A124" s="61">
        <f t="shared" si="15"/>
        <v>3561</v>
      </c>
      <c r="B124" s="62">
        <f t="shared" si="19"/>
        <v>114</v>
      </c>
      <c r="C124" s="60">
        <f t="shared" si="16"/>
        <v>1013.37</v>
      </c>
      <c r="D124" s="60">
        <f t="shared" si="20"/>
        <v>1013.37</v>
      </c>
      <c r="E124" s="83">
        <f t="shared" si="21"/>
        <v>1013.37</v>
      </c>
      <c r="F124" s="60">
        <f t="shared" si="17"/>
        <v>611.34</v>
      </c>
      <c r="G124" s="75">
        <f t="shared" si="28"/>
        <v>0</v>
      </c>
      <c r="H124" s="75">
        <f t="shared" si="28"/>
        <v>0</v>
      </c>
      <c r="I124" s="75">
        <f t="shared" si="28"/>
        <v>0</v>
      </c>
      <c r="J124" s="75">
        <f t="shared" si="28"/>
        <v>0</v>
      </c>
      <c r="K124" s="75">
        <f t="shared" si="28"/>
        <v>0</v>
      </c>
      <c r="L124" s="60">
        <f t="shared" si="22"/>
        <v>402.03</v>
      </c>
      <c r="M124" s="60">
        <f t="shared" si="23"/>
        <v>162623.0299999999</v>
      </c>
      <c r="N124" s="60">
        <f t="shared" si="24"/>
        <v>37376.969999999994</v>
      </c>
      <c r="O124" s="60">
        <f t="shared" si="25"/>
        <v>0</v>
      </c>
      <c r="R124" s="60">
        <f t="shared" si="26"/>
        <v>1</v>
      </c>
      <c r="S124" s="60">
        <f t="shared" si="27"/>
        <v>118</v>
      </c>
      <c r="U124" s="88">
        <f>+1!F124</f>
        <v>931.23</v>
      </c>
      <c r="W124" s="60">
        <f t="shared" si="18"/>
        <v>319.89</v>
      </c>
    </row>
    <row r="125" spans="1:23" ht="11.25">
      <c r="A125" s="61">
        <f t="shared" si="15"/>
        <v>3592</v>
      </c>
      <c r="B125" s="62">
        <f t="shared" si="19"/>
        <v>115</v>
      </c>
      <c r="C125" s="60">
        <f t="shared" si="16"/>
        <v>1013.37</v>
      </c>
      <c r="D125" s="60">
        <f t="shared" si="20"/>
        <v>1013.37</v>
      </c>
      <c r="E125" s="83">
        <f t="shared" si="21"/>
        <v>1013.37</v>
      </c>
      <c r="F125" s="60">
        <f t="shared" si="17"/>
        <v>609.84</v>
      </c>
      <c r="G125" s="75">
        <f t="shared" si="28"/>
        <v>0</v>
      </c>
      <c r="H125" s="75">
        <f t="shared" si="28"/>
        <v>0</v>
      </c>
      <c r="I125" s="75">
        <f t="shared" si="28"/>
        <v>0</v>
      </c>
      <c r="J125" s="75">
        <f t="shared" si="28"/>
        <v>0</v>
      </c>
      <c r="K125" s="75">
        <f t="shared" si="28"/>
        <v>0</v>
      </c>
      <c r="L125" s="60">
        <f t="shared" si="22"/>
        <v>403.53</v>
      </c>
      <c r="M125" s="60">
        <f t="shared" si="23"/>
        <v>162219.4999999999</v>
      </c>
      <c r="N125" s="60">
        <f t="shared" si="24"/>
        <v>37780.49999999999</v>
      </c>
      <c r="O125" s="60">
        <f t="shared" si="25"/>
        <v>0</v>
      </c>
      <c r="R125" s="60">
        <f t="shared" si="26"/>
        <v>1</v>
      </c>
      <c r="S125" s="60">
        <f t="shared" si="27"/>
        <v>119</v>
      </c>
      <c r="U125" s="88">
        <f>+1!F125</f>
        <v>929.43</v>
      </c>
      <c r="W125" s="60">
        <f t="shared" si="18"/>
        <v>319.5899999999999</v>
      </c>
    </row>
    <row r="126" spans="1:23" ht="11.25">
      <c r="A126" s="61">
        <f t="shared" si="15"/>
        <v>3622</v>
      </c>
      <c r="B126" s="62">
        <f t="shared" si="19"/>
        <v>116</v>
      </c>
      <c r="C126" s="60">
        <f t="shared" si="16"/>
        <v>1013.37</v>
      </c>
      <c r="D126" s="60">
        <f t="shared" si="20"/>
        <v>1013.37</v>
      </c>
      <c r="E126" s="83">
        <f t="shared" si="21"/>
        <v>1013.37</v>
      </c>
      <c r="F126" s="60">
        <f t="shared" si="17"/>
        <v>608.32</v>
      </c>
      <c r="G126" s="75">
        <f t="shared" si="28"/>
        <v>0</v>
      </c>
      <c r="H126" s="75">
        <f t="shared" si="28"/>
        <v>0</v>
      </c>
      <c r="I126" s="75">
        <f t="shared" si="28"/>
        <v>0</v>
      </c>
      <c r="J126" s="75">
        <f t="shared" si="28"/>
        <v>0</v>
      </c>
      <c r="K126" s="75">
        <f t="shared" si="28"/>
        <v>0</v>
      </c>
      <c r="L126" s="60">
        <f t="shared" si="22"/>
        <v>405.04999999999995</v>
      </c>
      <c r="M126" s="60">
        <f t="shared" si="23"/>
        <v>161814.44999999992</v>
      </c>
      <c r="N126" s="60">
        <f t="shared" si="24"/>
        <v>38185.549999999996</v>
      </c>
      <c r="O126" s="60">
        <f t="shared" si="25"/>
        <v>0</v>
      </c>
      <c r="P126" s="60">
        <f>SUM(F115:F126)</f>
        <v>7398.510000000001</v>
      </c>
      <c r="Q126" s="60">
        <f>SUM(L115:L126)</f>
        <v>4761.93</v>
      </c>
      <c r="R126" s="60">
        <f t="shared" si="26"/>
        <v>1</v>
      </c>
      <c r="S126" s="60">
        <f t="shared" si="27"/>
        <v>120</v>
      </c>
      <c r="U126" s="88">
        <f>+1!F126</f>
        <v>927.62</v>
      </c>
      <c r="W126" s="60">
        <f t="shared" si="18"/>
        <v>319.29999999999995</v>
      </c>
    </row>
    <row r="127" spans="1:23" ht="11.25">
      <c r="A127" s="61">
        <f t="shared" si="15"/>
        <v>3653</v>
      </c>
      <c r="B127" s="62">
        <f t="shared" si="19"/>
        <v>117</v>
      </c>
      <c r="C127" s="60">
        <f t="shared" si="16"/>
        <v>1013.37</v>
      </c>
      <c r="D127" s="60">
        <f t="shared" si="20"/>
        <v>1013.37</v>
      </c>
      <c r="E127" s="83">
        <f t="shared" si="21"/>
        <v>1013.37</v>
      </c>
      <c r="F127" s="60">
        <f t="shared" si="17"/>
        <v>606.8</v>
      </c>
      <c r="G127" s="75">
        <f t="shared" si="28"/>
        <v>0</v>
      </c>
      <c r="H127" s="75">
        <f t="shared" si="28"/>
        <v>0</v>
      </c>
      <c r="I127" s="75">
        <f t="shared" si="28"/>
        <v>0</v>
      </c>
      <c r="J127" s="75">
        <f t="shared" si="28"/>
        <v>0</v>
      </c>
      <c r="K127" s="75">
        <f t="shared" si="28"/>
        <v>0</v>
      </c>
      <c r="L127" s="60">
        <f t="shared" si="22"/>
        <v>406.57000000000005</v>
      </c>
      <c r="M127" s="60">
        <f t="shared" si="23"/>
        <v>161407.87999999992</v>
      </c>
      <c r="N127" s="60">
        <f t="shared" si="24"/>
        <v>38592.119999999995</v>
      </c>
      <c r="O127" s="60">
        <f t="shared" si="25"/>
        <v>0</v>
      </c>
      <c r="R127" s="60">
        <f t="shared" si="26"/>
        <v>1</v>
      </c>
      <c r="S127" s="60">
        <f t="shared" si="27"/>
        <v>121</v>
      </c>
      <c r="U127" s="88">
        <f>+1!F127</f>
        <v>925.79</v>
      </c>
      <c r="W127" s="60">
        <f t="shared" si="18"/>
        <v>318.99</v>
      </c>
    </row>
    <row r="128" spans="1:23" ht="11.25">
      <c r="A128" s="61">
        <f t="shared" si="15"/>
        <v>3684</v>
      </c>
      <c r="B128" s="62">
        <f t="shared" si="19"/>
        <v>118</v>
      </c>
      <c r="C128" s="60">
        <f t="shared" si="16"/>
        <v>1013.37</v>
      </c>
      <c r="D128" s="60">
        <f t="shared" si="20"/>
        <v>1013.37</v>
      </c>
      <c r="E128" s="83">
        <f t="shared" si="21"/>
        <v>1013.37</v>
      </c>
      <c r="F128" s="60">
        <f t="shared" si="17"/>
        <v>605.28</v>
      </c>
      <c r="G128" s="75">
        <f t="shared" si="28"/>
        <v>0</v>
      </c>
      <c r="H128" s="75">
        <f t="shared" si="28"/>
        <v>0</v>
      </c>
      <c r="I128" s="75">
        <f t="shared" si="28"/>
        <v>0</v>
      </c>
      <c r="J128" s="75">
        <f t="shared" si="28"/>
        <v>0</v>
      </c>
      <c r="K128" s="75">
        <f t="shared" si="28"/>
        <v>0</v>
      </c>
      <c r="L128" s="60">
        <f t="shared" si="22"/>
        <v>408.09000000000003</v>
      </c>
      <c r="M128" s="60">
        <f t="shared" si="23"/>
        <v>160999.78999999992</v>
      </c>
      <c r="N128" s="60">
        <f t="shared" si="24"/>
        <v>39000.20999999999</v>
      </c>
      <c r="O128" s="60">
        <f t="shared" si="25"/>
        <v>0</v>
      </c>
      <c r="R128" s="60">
        <f t="shared" si="26"/>
        <v>1</v>
      </c>
      <c r="S128" s="60">
        <f t="shared" si="27"/>
        <v>122</v>
      </c>
      <c r="U128" s="88">
        <f>+1!F128</f>
        <v>923.96</v>
      </c>
      <c r="W128" s="60">
        <f t="shared" si="18"/>
        <v>318.68000000000006</v>
      </c>
    </row>
    <row r="129" spans="1:23" ht="11.25">
      <c r="A129" s="61">
        <f t="shared" si="15"/>
        <v>3712</v>
      </c>
      <c r="B129" s="62">
        <f t="shared" si="19"/>
        <v>119</v>
      </c>
      <c r="C129" s="60">
        <f t="shared" si="16"/>
        <v>1013.37</v>
      </c>
      <c r="D129" s="60">
        <f t="shared" si="20"/>
        <v>1013.37</v>
      </c>
      <c r="E129" s="83">
        <f t="shared" si="21"/>
        <v>1013.37</v>
      </c>
      <c r="F129" s="60">
        <f t="shared" si="17"/>
        <v>603.75</v>
      </c>
      <c r="G129" s="75">
        <f t="shared" si="28"/>
        <v>0</v>
      </c>
      <c r="H129" s="75">
        <f t="shared" si="28"/>
        <v>0</v>
      </c>
      <c r="I129" s="75">
        <f t="shared" si="28"/>
        <v>0</v>
      </c>
      <c r="J129" s="75">
        <f t="shared" si="28"/>
        <v>0</v>
      </c>
      <c r="K129" s="75">
        <f t="shared" si="28"/>
        <v>0</v>
      </c>
      <c r="L129" s="60">
        <f t="shared" si="22"/>
        <v>409.62</v>
      </c>
      <c r="M129" s="60">
        <f t="shared" si="23"/>
        <v>160590.16999999993</v>
      </c>
      <c r="N129" s="60">
        <f t="shared" si="24"/>
        <v>39409.829999999994</v>
      </c>
      <c r="O129" s="60">
        <f t="shared" si="25"/>
        <v>0</v>
      </c>
      <c r="R129" s="60">
        <f t="shared" si="26"/>
        <v>1</v>
      </c>
      <c r="S129" s="60">
        <f t="shared" si="27"/>
        <v>123</v>
      </c>
      <c r="U129" s="88">
        <f>+1!F129</f>
        <v>922.12</v>
      </c>
      <c r="W129" s="60">
        <f t="shared" si="18"/>
        <v>318.37</v>
      </c>
    </row>
    <row r="130" spans="1:23" ht="11.25">
      <c r="A130" s="61">
        <f t="shared" si="15"/>
        <v>3743</v>
      </c>
      <c r="B130" s="62">
        <f t="shared" si="19"/>
        <v>120</v>
      </c>
      <c r="C130" s="60">
        <f t="shared" si="16"/>
        <v>1013.37</v>
      </c>
      <c r="D130" s="60">
        <f t="shared" si="20"/>
        <v>1013.37</v>
      </c>
      <c r="E130" s="83">
        <f t="shared" si="21"/>
        <v>1013.37</v>
      </c>
      <c r="F130" s="60">
        <f t="shared" si="17"/>
        <v>602.21</v>
      </c>
      <c r="G130" s="75">
        <f t="shared" si="28"/>
        <v>0</v>
      </c>
      <c r="H130" s="75">
        <f t="shared" si="28"/>
        <v>0</v>
      </c>
      <c r="I130" s="75">
        <f t="shared" si="28"/>
        <v>0</v>
      </c>
      <c r="J130" s="75">
        <f t="shared" si="28"/>
        <v>0</v>
      </c>
      <c r="K130" s="75">
        <f t="shared" si="28"/>
        <v>0</v>
      </c>
      <c r="L130" s="60">
        <f t="shared" si="22"/>
        <v>411.15999999999997</v>
      </c>
      <c r="M130" s="60">
        <f t="shared" si="23"/>
        <v>160179.00999999992</v>
      </c>
      <c r="N130" s="60">
        <f t="shared" si="24"/>
        <v>39820.99</v>
      </c>
      <c r="O130" s="60">
        <f t="shared" si="25"/>
        <v>0</v>
      </c>
      <c r="R130" s="60">
        <f t="shared" si="26"/>
        <v>1</v>
      </c>
      <c r="S130" s="60">
        <f t="shared" si="27"/>
        <v>124</v>
      </c>
      <c r="U130" s="88">
        <f>+1!F130</f>
        <v>920.27</v>
      </c>
      <c r="W130" s="60">
        <f t="shared" si="18"/>
        <v>318.05999999999995</v>
      </c>
    </row>
    <row r="131" spans="1:23" ht="11.25">
      <c r="A131" s="61">
        <f t="shared" si="15"/>
        <v>3773</v>
      </c>
      <c r="B131" s="62">
        <f t="shared" si="19"/>
        <v>121</v>
      </c>
      <c r="C131" s="60">
        <f t="shared" si="16"/>
        <v>1013.37</v>
      </c>
      <c r="D131" s="60">
        <f t="shared" si="20"/>
        <v>1013.37</v>
      </c>
      <c r="E131" s="83">
        <f t="shared" si="21"/>
        <v>1013.37</v>
      </c>
      <c r="F131" s="60">
        <f t="shared" si="17"/>
        <v>600.67</v>
      </c>
      <c r="G131" s="75">
        <f t="shared" si="28"/>
        <v>0</v>
      </c>
      <c r="H131" s="75">
        <f t="shared" si="28"/>
        <v>0</v>
      </c>
      <c r="I131" s="75">
        <f t="shared" si="28"/>
        <v>0</v>
      </c>
      <c r="J131" s="75">
        <f t="shared" si="28"/>
        <v>0</v>
      </c>
      <c r="K131" s="75">
        <f t="shared" si="28"/>
        <v>0</v>
      </c>
      <c r="L131" s="60">
        <f t="shared" si="22"/>
        <v>412.70000000000005</v>
      </c>
      <c r="M131" s="60">
        <f t="shared" si="23"/>
        <v>159766.3099999999</v>
      </c>
      <c r="N131" s="60">
        <f t="shared" si="24"/>
        <v>40233.689999999995</v>
      </c>
      <c r="O131" s="60">
        <f t="shared" si="25"/>
        <v>0</v>
      </c>
      <c r="R131" s="60">
        <f t="shared" si="26"/>
        <v>1</v>
      </c>
      <c r="S131" s="60">
        <f t="shared" si="27"/>
        <v>125</v>
      </c>
      <c r="U131" s="88">
        <f>+1!F131</f>
        <v>918.4</v>
      </c>
      <c r="W131" s="60">
        <f t="shared" si="18"/>
        <v>317.73</v>
      </c>
    </row>
    <row r="132" spans="1:23" ht="11.25">
      <c r="A132" s="61">
        <f t="shared" si="15"/>
        <v>3804</v>
      </c>
      <c r="B132" s="62">
        <f t="shared" si="19"/>
        <v>122</v>
      </c>
      <c r="C132" s="60">
        <f t="shared" si="16"/>
        <v>1013.37</v>
      </c>
      <c r="D132" s="60">
        <f t="shared" si="20"/>
        <v>1013.37</v>
      </c>
      <c r="E132" s="83">
        <f t="shared" si="21"/>
        <v>1013.37</v>
      </c>
      <c r="F132" s="60">
        <f t="shared" si="17"/>
        <v>599.12</v>
      </c>
      <c r="G132" s="75">
        <f t="shared" si="28"/>
        <v>0</v>
      </c>
      <c r="H132" s="75">
        <f t="shared" si="28"/>
        <v>0</v>
      </c>
      <c r="I132" s="75">
        <f t="shared" si="28"/>
        <v>0</v>
      </c>
      <c r="J132" s="75">
        <f t="shared" si="28"/>
        <v>0</v>
      </c>
      <c r="K132" s="75">
        <f t="shared" si="28"/>
        <v>0</v>
      </c>
      <c r="L132" s="60">
        <f t="shared" si="22"/>
        <v>414.25</v>
      </c>
      <c r="M132" s="60">
        <f t="shared" si="23"/>
        <v>159352.0599999999</v>
      </c>
      <c r="N132" s="60">
        <f t="shared" si="24"/>
        <v>40647.939999999995</v>
      </c>
      <c r="O132" s="60">
        <f t="shared" si="25"/>
        <v>0</v>
      </c>
      <c r="R132" s="60">
        <f t="shared" si="26"/>
        <v>1</v>
      </c>
      <c r="S132" s="60">
        <f t="shared" si="27"/>
        <v>126</v>
      </c>
      <c r="U132" s="88">
        <f>+1!F132</f>
        <v>916.53</v>
      </c>
      <c r="W132" s="60">
        <f t="shared" si="18"/>
        <v>317.40999999999997</v>
      </c>
    </row>
    <row r="133" spans="1:23" ht="11.25">
      <c r="A133" s="61">
        <f t="shared" si="15"/>
        <v>3834</v>
      </c>
      <c r="B133" s="62">
        <f t="shared" si="19"/>
        <v>123</v>
      </c>
      <c r="C133" s="60">
        <f t="shared" si="16"/>
        <v>1013.37</v>
      </c>
      <c r="D133" s="60">
        <f t="shared" si="20"/>
        <v>1013.37</v>
      </c>
      <c r="E133" s="83">
        <f t="shared" si="21"/>
        <v>1013.37</v>
      </c>
      <c r="F133" s="60">
        <f t="shared" si="17"/>
        <v>597.57</v>
      </c>
      <c r="G133" s="75">
        <f t="shared" si="28"/>
        <v>0</v>
      </c>
      <c r="H133" s="75">
        <f t="shared" si="28"/>
        <v>0</v>
      </c>
      <c r="I133" s="75">
        <f t="shared" si="28"/>
        <v>0</v>
      </c>
      <c r="J133" s="75">
        <f t="shared" si="28"/>
        <v>0</v>
      </c>
      <c r="K133" s="75">
        <f t="shared" si="28"/>
        <v>0</v>
      </c>
      <c r="L133" s="60">
        <f t="shared" si="22"/>
        <v>415.79999999999995</v>
      </c>
      <c r="M133" s="60">
        <f t="shared" si="23"/>
        <v>158936.25999999992</v>
      </c>
      <c r="N133" s="60">
        <f t="shared" si="24"/>
        <v>41063.74</v>
      </c>
      <c r="O133" s="60">
        <f t="shared" si="25"/>
        <v>0</v>
      </c>
      <c r="R133" s="60">
        <f t="shared" si="26"/>
        <v>1</v>
      </c>
      <c r="S133" s="60">
        <f t="shared" si="27"/>
        <v>127</v>
      </c>
      <c r="U133" s="88">
        <f>+1!F133</f>
        <v>914.65</v>
      </c>
      <c r="W133" s="60">
        <f t="shared" si="18"/>
        <v>317.0799999999999</v>
      </c>
    </row>
    <row r="134" spans="1:23" ht="11.25">
      <c r="A134" s="61">
        <f t="shared" si="15"/>
        <v>3865</v>
      </c>
      <c r="B134" s="62">
        <f t="shared" si="19"/>
        <v>124</v>
      </c>
      <c r="C134" s="60">
        <f t="shared" si="16"/>
        <v>1013.37</v>
      </c>
      <c r="D134" s="60">
        <f t="shared" si="20"/>
        <v>1013.37</v>
      </c>
      <c r="E134" s="83">
        <f t="shared" si="21"/>
        <v>1013.37</v>
      </c>
      <c r="F134" s="60">
        <f t="shared" si="17"/>
        <v>596.01</v>
      </c>
      <c r="G134" s="75">
        <f t="shared" si="28"/>
        <v>0</v>
      </c>
      <c r="H134" s="75">
        <f t="shared" si="28"/>
        <v>0</v>
      </c>
      <c r="I134" s="75">
        <f t="shared" si="28"/>
        <v>0</v>
      </c>
      <c r="J134" s="75">
        <f t="shared" si="28"/>
        <v>0</v>
      </c>
      <c r="K134" s="75">
        <f t="shared" si="28"/>
        <v>0</v>
      </c>
      <c r="L134" s="60">
        <f t="shared" si="22"/>
        <v>417.36</v>
      </c>
      <c r="M134" s="60">
        <f t="shared" si="23"/>
        <v>158518.89999999994</v>
      </c>
      <c r="N134" s="60">
        <f t="shared" si="24"/>
        <v>41481.1</v>
      </c>
      <c r="O134" s="60">
        <f t="shared" si="25"/>
        <v>0</v>
      </c>
      <c r="R134" s="60">
        <f t="shared" si="26"/>
        <v>1</v>
      </c>
      <c r="S134" s="60">
        <f t="shared" si="27"/>
        <v>128</v>
      </c>
      <c r="U134" s="88">
        <f>+1!F134</f>
        <v>912.76</v>
      </c>
      <c r="W134" s="60">
        <f t="shared" si="18"/>
        <v>316.75</v>
      </c>
    </row>
    <row r="135" spans="1:23" ht="11.25">
      <c r="A135" s="61">
        <f t="shared" si="15"/>
        <v>3896</v>
      </c>
      <c r="B135" s="62">
        <f t="shared" si="19"/>
        <v>125</v>
      </c>
      <c r="C135" s="60">
        <f t="shared" si="16"/>
        <v>1013.37</v>
      </c>
      <c r="D135" s="60">
        <f t="shared" si="20"/>
        <v>1013.37</v>
      </c>
      <c r="E135" s="83">
        <f t="shared" si="21"/>
        <v>1013.37</v>
      </c>
      <c r="F135" s="60">
        <f t="shared" si="17"/>
        <v>594.45</v>
      </c>
      <c r="G135" s="75">
        <f t="shared" si="28"/>
        <v>0</v>
      </c>
      <c r="H135" s="75">
        <f t="shared" si="28"/>
        <v>0</v>
      </c>
      <c r="I135" s="75">
        <f t="shared" si="28"/>
        <v>0</v>
      </c>
      <c r="J135" s="75">
        <f t="shared" si="28"/>
        <v>0</v>
      </c>
      <c r="K135" s="75">
        <f t="shared" si="28"/>
        <v>0</v>
      </c>
      <c r="L135" s="60">
        <f t="shared" si="22"/>
        <v>418.91999999999996</v>
      </c>
      <c r="M135" s="60">
        <f t="shared" si="23"/>
        <v>158099.97999999992</v>
      </c>
      <c r="N135" s="60">
        <f t="shared" si="24"/>
        <v>41900.02</v>
      </c>
      <c r="O135" s="60">
        <f t="shared" si="25"/>
        <v>0</v>
      </c>
      <c r="R135" s="60">
        <f t="shared" si="26"/>
        <v>1</v>
      </c>
      <c r="S135" s="60">
        <f t="shared" si="27"/>
        <v>129</v>
      </c>
      <c r="U135" s="88">
        <f>+1!F135</f>
        <v>910.85</v>
      </c>
      <c r="W135" s="60">
        <f t="shared" si="18"/>
        <v>316.4</v>
      </c>
    </row>
    <row r="136" spans="1:23" ht="11.25">
      <c r="A136" s="61">
        <f t="shared" si="15"/>
        <v>3926</v>
      </c>
      <c r="B136" s="62">
        <f t="shared" si="19"/>
        <v>126</v>
      </c>
      <c r="C136" s="60">
        <f t="shared" si="16"/>
        <v>1013.37</v>
      </c>
      <c r="D136" s="60">
        <f t="shared" si="20"/>
        <v>1013.37</v>
      </c>
      <c r="E136" s="83">
        <f t="shared" si="21"/>
        <v>1013.37</v>
      </c>
      <c r="F136" s="60">
        <f t="shared" si="17"/>
        <v>592.87</v>
      </c>
      <c r="G136" s="75">
        <f t="shared" si="28"/>
        <v>0</v>
      </c>
      <c r="H136" s="75">
        <f t="shared" si="28"/>
        <v>0</v>
      </c>
      <c r="I136" s="75">
        <f t="shared" si="28"/>
        <v>0</v>
      </c>
      <c r="J136" s="75">
        <f t="shared" si="28"/>
        <v>0</v>
      </c>
      <c r="K136" s="75">
        <f t="shared" si="28"/>
        <v>0</v>
      </c>
      <c r="L136" s="60">
        <f t="shared" si="22"/>
        <v>420.5</v>
      </c>
      <c r="M136" s="60">
        <f t="shared" si="23"/>
        <v>157679.47999999992</v>
      </c>
      <c r="N136" s="60">
        <f t="shared" si="24"/>
        <v>42320.52</v>
      </c>
      <c r="O136" s="60">
        <f t="shared" si="25"/>
        <v>0</v>
      </c>
      <c r="R136" s="60">
        <f t="shared" si="26"/>
        <v>1</v>
      </c>
      <c r="S136" s="60">
        <f t="shared" si="27"/>
        <v>130</v>
      </c>
      <c r="U136" s="88">
        <f>+1!F136</f>
        <v>908.94</v>
      </c>
      <c r="W136" s="60">
        <f t="shared" si="18"/>
        <v>316.07000000000005</v>
      </c>
    </row>
    <row r="137" spans="1:23" ht="11.25">
      <c r="A137" s="61">
        <f t="shared" si="15"/>
        <v>3957</v>
      </c>
      <c r="B137" s="62">
        <f t="shared" si="19"/>
        <v>127</v>
      </c>
      <c r="C137" s="60">
        <f t="shared" si="16"/>
        <v>1013.37</v>
      </c>
      <c r="D137" s="60">
        <f t="shared" si="20"/>
        <v>1013.37</v>
      </c>
      <c r="E137" s="83">
        <f t="shared" si="21"/>
        <v>1013.37</v>
      </c>
      <c r="F137" s="60">
        <f t="shared" si="17"/>
        <v>591.3</v>
      </c>
      <c r="G137" s="75">
        <f t="shared" si="28"/>
        <v>0</v>
      </c>
      <c r="H137" s="75">
        <f t="shared" si="28"/>
        <v>0</v>
      </c>
      <c r="I137" s="75">
        <f t="shared" si="28"/>
        <v>0</v>
      </c>
      <c r="J137" s="75">
        <f t="shared" si="28"/>
        <v>0</v>
      </c>
      <c r="K137" s="75">
        <f t="shared" si="28"/>
        <v>0</v>
      </c>
      <c r="L137" s="60">
        <f t="shared" si="22"/>
        <v>422.07000000000005</v>
      </c>
      <c r="M137" s="60">
        <f t="shared" si="23"/>
        <v>157257.40999999992</v>
      </c>
      <c r="N137" s="60">
        <f t="shared" si="24"/>
        <v>42742.59</v>
      </c>
      <c r="O137" s="60">
        <f t="shared" si="25"/>
        <v>0</v>
      </c>
      <c r="R137" s="60">
        <f t="shared" si="26"/>
        <v>1</v>
      </c>
      <c r="S137" s="60">
        <f t="shared" si="27"/>
        <v>131</v>
      </c>
      <c r="U137" s="88">
        <f>+1!F137</f>
        <v>907.01</v>
      </c>
      <c r="W137" s="60">
        <f t="shared" si="18"/>
        <v>315.71000000000004</v>
      </c>
    </row>
    <row r="138" spans="1:23" ht="11.25">
      <c r="A138" s="61">
        <f t="shared" si="15"/>
        <v>3987</v>
      </c>
      <c r="B138" s="62">
        <f t="shared" si="19"/>
        <v>128</v>
      </c>
      <c r="C138" s="60">
        <f t="shared" si="16"/>
        <v>1013.37</v>
      </c>
      <c r="D138" s="60">
        <f t="shared" si="20"/>
        <v>1013.37</v>
      </c>
      <c r="E138" s="83">
        <f t="shared" si="21"/>
        <v>1013.37</v>
      </c>
      <c r="F138" s="60">
        <f t="shared" si="17"/>
        <v>589.72</v>
      </c>
      <c r="G138" s="75">
        <f t="shared" si="28"/>
        <v>0</v>
      </c>
      <c r="H138" s="75">
        <f t="shared" si="28"/>
        <v>0</v>
      </c>
      <c r="I138" s="75">
        <f t="shared" si="28"/>
        <v>0</v>
      </c>
      <c r="J138" s="75">
        <f t="shared" si="28"/>
        <v>0</v>
      </c>
      <c r="K138" s="75">
        <f t="shared" si="28"/>
        <v>0</v>
      </c>
      <c r="L138" s="60">
        <f t="shared" si="22"/>
        <v>423.65</v>
      </c>
      <c r="M138" s="60">
        <f t="shared" si="23"/>
        <v>156833.75999999992</v>
      </c>
      <c r="N138" s="60">
        <f t="shared" si="24"/>
        <v>43166.24</v>
      </c>
      <c r="O138" s="60">
        <f t="shared" si="25"/>
        <v>0</v>
      </c>
      <c r="P138" s="60">
        <f>SUM(F127:F138)</f>
        <v>7179.75</v>
      </c>
      <c r="Q138" s="60">
        <f>SUM(L127:L138)</f>
        <v>4980.6900000000005</v>
      </c>
      <c r="R138" s="60">
        <f t="shared" si="26"/>
        <v>1</v>
      </c>
      <c r="S138" s="60">
        <f t="shared" si="27"/>
        <v>132</v>
      </c>
      <c r="U138" s="88">
        <f>+1!F138</f>
        <v>905.08</v>
      </c>
      <c r="W138" s="60">
        <f t="shared" si="18"/>
        <v>315.36</v>
      </c>
    </row>
    <row r="139" spans="1:23" ht="11.25">
      <c r="A139" s="61">
        <f aca="true" t="shared" si="29" ref="A139:A202">DATE(Year,S139,Day)</f>
        <v>4018</v>
      </c>
      <c r="B139" s="62">
        <f t="shared" si="19"/>
        <v>129</v>
      </c>
      <c r="C139" s="60">
        <f t="shared" si="16"/>
        <v>1013.37</v>
      </c>
      <c r="D139" s="60">
        <f t="shared" si="20"/>
        <v>1013.37</v>
      </c>
      <c r="E139" s="83">
        <f t="shared" si="21"/>
        <v>1013.37</v>
      </c>
      <c r="F139" s="60">
        <f t="shared" si="17"/>
        <v>588.13</v>
      </c>
      <c r="G139" s="75">
        <f t="shared" si="28"/>
        <v>0</v>
      </c>
      <c r="H139" s="75">
        <f t="shared" si="28"/>
        <v>0</v>
      </c>
      <c r="I139" s="75">
        <f t="shared" si="28"/>
        <v>0</v>
      </c>
      <c r="J139" s="75">
        <f t="shared" si="28"/>
        <v>0</v>
      </c>
      <c r="K139" s="75">
        <f t="shared" si="28"/>
        <v>0</v>
      </c>
      <c r="L139" s="60">
        <f t="shared" si="22"/>
        <v>425.24</v>
      </c>
      <c r="M139" s="60">
        <f t="shared" si="23"/>
        <v>156408.51999999993</v>
      </c>
      <c r="N139" s="60">
        <f t="shared" si="24"/>
        <v>43591.479999999996</v>
      </c>
      <c r="O139" s="60">
        <f t="shared" si="25"/>
        <v>0</v>
      </c>
      <c r="R139" s="60">
        <f t="shared" si="26"/>
        <v>1</v>
      </c>
      <c r="S139" s="60">
        <f t="shared" si="27"/>
        <v>133</v>
      </c>
      <c r="U139" s="88">
        <f>+1!F139</f>
        <v>903.14</v>
      </c>
      <c r="W139" s="60">
        <f t="shared" si="18"/>
        <v>315.01</v>
      </c>
    </row>
    <row r="140" spans="1:23" ht="11.25">
      <c r="A140" s="61">
        <f t="shared" si="29"/>
        <v>4049</v>
      </c>
      <c r="B140" s="62">
        <f t="shared" si="19"/>
        <v>130</v>
      </c>
      <c r="C140" s="60">
        <f aca="true" t="shared" si="30" ref="C140:C203">ROUND(PMT(Rate/12,Length+1-B140,-M139),2)</f>
        <v>1013.37</v>
      </c>
      <c r="D140" s="60">
        <f t="shared" si="20"/>
        <v>1013.37</v>
      </c>
      <c r="E140" s="83">
        <f t="shared" si="21"/>
        <v>1013.37</v>
      </c>
      <c r="F140" s="60">
        <f aca="true" t="shared" si="31" ref="F140:F203">ROUND(IF(M139&lt;=0,0,M139*(Rate/12)),2)</f>
        <v>586.53</v>
      </c>
      <c r="G140" s="75">
        <f t="shared" si="28"/>
        <v>0</v>
      </c>
      <c r="H140" s="75">
        <f t="shared" si="28"/>
        <v>0</v>
      </c>
      <c r="I140" s="75">
        <f t="shared" si="28"/>
        <v>0</v>
      </c>
      <c r="J140" s="75">
        <f t="shared" si="28"/>
        <v>0</v>
      </c>
      <c r="K140" s="75">
        <f t="shared" si="28"/>
        <v>0</v>
      </c>
      <c r="L140" s="60">
        <f t="shared" si="22"/>
        <v>426.84000000000003</v>
      </c>
      <c r="M140" s="60">
        <f t="shared" si="23"/>
        <v>155981.67999999993</v>
      </c>
      <c r="N140" s="60">
        <f t="shared" si="24"/>
        <v>44018.31999999999</v>
      </c>
      <c r="O140" s="60">
        <f t="shared" si="25"/>
        <v>0</v>
      </c>
      <c r="R140" s="60">
        <f t="shared" si="26"/>
        <v>1</v>
      </c>
      <c r="S140" s="60">
        <f t="shared" si="27"/>
        <v>134</v>
      </c>
      <c r="U140" s="88">
        <f>+1!F140</f>
        <v>901.18</v>
      </c>
      <c r="W140" s="60">
        <f aca="true" t="shared" si="32" ref="W140:W203">+U140-F140</f>
        <v>314.65</v>
      </c>
    </row>
    <row r="141" spans="1:23" ht="11.25">
      <c r="A141" s="61">
        <f t="shared" si="29"/>
        <v>4077</v>
      </c>
      <c r="B141" s="62">
        <f aca="true" t="shared" si="33" ref="B141:B204">B140+1</f>
        <v>131</v>
      </c>
      <c r="C141" s="60">
        <f t="shared" si="30"/>
        <v>1013.37</v>
      </c>
      <c r="D141" s="60">
        <f aca="true" t="shared" si="34" ref="D141:D204">$C$11+G141+H141+I141+J141+K141</f>
        <v>1013.37</v>
      </c>
      <c r="E141" s="83">
        <f aca="true" t="shared" si="35" ref="E141:E204">D141</f>
        <v>1013.37</v>
      </c>
      <c r="F141" s="60">
        <f t="shared" si="31"/>
        <v>584.93</v>
      </c>
      <c r="G141" s="75">
        <f t="shared" si="28"/>
        <v>0</v>
      </c>
      <c r="H141" s="75">
        <f t="shared" si="28"/>
        <v>0</v>
      </c>
      <c r="I141" s="75">
        <f t="shared" si="28"/>
        <v>0</v>
      </c>
      <c r="J141" s="75">
        <f t="shared" si="28"/>
        <v>0</v>
      </c>
      <c r="K141" s="75">
        <f t="shared" si="28"/>
        <v>0</v>
      </c>
      <c r="L141" s="60">
        <f aca="true" t="shared" si="36" ref="L141:L204">E141-F141-G141-H141-I141-J141-K141</f>
        <v>428.44000000000005</v>
      </c>
      <c r="M141" s="60">
        <f aca="true" t="shared" si="37" ref="M141:M204">M140-L141</f>
        <v>155553.23999999993</v>
      </c>
      <c r="N141" s="60">
        <f aca="true" t="shared" si="38" ref="N141:N204">N140+L141</f>
        <v>44446.759999999995</v>
      </c>
      <c r="O141" s="60">
        <f aca="true" t="shared" si="39" ref="O141:O204">E141-D141</f>
        <v>0</v>
      </c>
      <c r="R141" s="60">
        <f aca="true" t="shared" si="40" ref="R141:R204">IF(M140&gt;0,1,0)</f>
        <v>1</v>
      </c>
      <c r="S141" s="60">
        <f aca="true" t="shared" si="41" ref="S141:S204">S140+1</f>
        <v>135</v>
      </c>
      <c r="U141" s="88">
        <f>+1!F141</f>
        <v>899.21</v>
      </c>
      <c r="W141" s="60">
        <f t="shared" si="32"/>
        <v>314.2800000000001</v>
      </c>
    </row>
    <row r="142" spans="1:23" ht="11.25">
      <c r="A142" s="61">
        <f t="shared" si="29"/>
        <v>4108</v>
      </c>
      <c r="B142" s="62">
        <f t="shared" si="33"/>
        <v>132</v>
      </c>
      <c r="C142" s="60">
        <f t="shared" si="30"/>
        <v>1013.37</v>
      </c>
      <c r="D142" s="60">
        <f t="shared" si="34"/>
        <v>1013.37</v>
      </c>
      <c r="E142" s="83">
        <f t="shared" si="35"/>
        <v>1013.37</v>
      </c>
      <c r="F142" s="60">
        <f t="shared" si="31"/>
        <v>583.32</v>
      </c>
      <c r="G142" s="75">
        <f t="shared" si="28"/>
        <v>0</v>
      </c>
      <c r="H142" s="75">
        <f t="shared" si="28"/>
        <v>0</v>
      </c>
      <c r="I142" s="75">
        <f t="shared" si="28"/>
        <v>0</v>
      </c>
      <c r="J142" s="75">
        <f t="shared" si="28"/>
        <v>0</v>
      </c>
      <c r="K142" s="75">
        <f t="shared" si="28"/>
        <v>0</v>
      </c>
      <c r="L142" s="60">
        <f t="shared" si="36"/>
        <v>430.04999999999995</v>
      </c>
      <c r="M142" s="60">
        <f t="shared" si="37"/>
        <v>155123.18999999994</v>
      </c>
      <c r="N142" s="60">
        <f t="shared" si="38"/>
        <v>44876.81</v>
      </c>
      <c r="O142" s="60">
        <f t="shared" si="39"/>
        <v>0</v>
      </c>
      <c r="R142" s="60">
        <f t="shared" si="40"/>
        <v>1</v>
      </c>
      <c r="S142" s="60">
        <f t="shared" si="41"/>
        <v>136</v>
      </c>
      <c r="U142" s="88">
        <f>+1!F142</f>
        <v>897.24</v>
      </c>
      <c r="W142" s="60">
        <f t="shared" si="32"/>
        <v>313.91999999999996</v>
      </c>
    </row>
    <row r="143" spans="1:23" ht="11.25">
      <c r="A143" s="61">
        <f t="shared" si="29"/>
        <v>4138</v>
      </c>
      <c r="B143" s="62">
        <f t="shared" si="33"/>
        <v>133</v>
      </c>
      <c r="C143" s="60">
        <f t="shared" si="30"/>
        <v>1013.37</v>
      </c>
      <c r="D143" s="60">
        <f t="shared" si="34"/>
        <v>1013.37</v>
      </c>
      <c r="E143" s="83">
        <f t="shared" si="35"/>
        <v>1013.37</v>
      </c>
      <c r="F143" s="60">
        <f t="shared" si="31"/>
        <v>581.71</v>
      </c>
      <c r="G143" s="75">
        <f t="shared" si="28"/>
        <v>0</v>
      </c>
      <c r="H143" s="75">
        <f t="shared" si="28"/>
        <v>0</v>
      </c>
      <c r="I143" s="75">
        <f t="shared" si="28"/>
        <v>0</v>
      </c>
      <c r="J143" s="75">
        <f t="shared" si="28"/>
        <v>0</v>
      </c>
      <c r="K143" s="75">
        <f t="shared" si="28"/>
        <v>0</v>
      </c>
      <c r="L143" s="60">
        <f t="shared" si="36"/>
        <v>431.65999999999997</v>
      </c>
      <c r="M143" s="60">
        <f t="shared" si="37"/>
        <v>154691.52999999994</v>
      </c>
      <c r="N143" s="60">
        <f t="shared" si="38"/>
        <v>45308.47</v>
      </c>
      <c r="O143" s="60">
        <f t="shared" si="39"/>
        <v>0</v>
      </c>
      <c r="R143" s="60">
        <f t="shared" si="40"/>
        <v>1</v>
      </c>
      <c r="S143" s="60">
        <f t="shared" si="41"/>
        <v>137</v>
      </c>
      <c r="U143" s="88">
        <f>+1!F143</f>
        <v>895.25</v>
      </c>
      <c r="W143" s="60">
        <f t="shared" si="32"/>
        <v>313.53999999999996</v>
      </c>
    </row>
    <row r="144" spans="1:23" ht="11.25">
      <c r="A144" s="61">
        <f t="shared" si="29"/>
        <v>4169</v>
      </c>
      <c r="B144" s="62">
        <f t="shared" si="33"/>
        <v>134</v>
      </c>
      <c r="C144" s="60">
        <f t="shared" si="30"/>
        <v>1013.37</v>
      </c>
      <c r="D144" s="60">
        <f t="shared" si="34"/>
        <v>1013.37</v>
      </c>
      <c r="E144" s="83">
        <f t="shared" si="35"/>
        <v>1013.37</v>
      </c>
      <c r="F144" s="60">
        <f t="shared" si="31"/>
        <v>580.09</v>
      </c>
      <c r="G144" s="75">
        <f t="shared" si="28"/>
        <v>0</v>
      </c>
      <c r="H144" s="75">
        <f t="shared" si="28"/>
        <v>0</v>
      </c>
      <c r="I144" s="75">
        <f t="shared" si="28"/>
        <v>0</v>
      </c>
      <c r="J144" s="75">
        <f t="shared" si="28"/>
        <v>0</v>
      </c>
      <c r="K144" s="75">
        <f t="shared" si="28"/>
        <v>0</v>
      </c>
      <c r="L144" s="60">
        <f t="shared" si="36"/>
        <v>433.28</v>
      </c>
      <c r="M144" s="60">
        <f t="shared" si="37"/>
        <v>154258.24999999994</v>
      </c>
      <c r="N144" s="60">
        <f t="shared" si="38"/>
        <v>45741.75</v>
      </c>
      <c r="O144" s="60">
        <f t="shared" si="39"/>
        <v>0</v>
      </c>
      <c r="R144" s="60">
        <f t="shared" si="40"/>
        <v>1</v>
      </c>
      <c r="S144" s="60">
        <f t="shared" si="41"/>
        <v>138</v>
      </c>
      <c r="U144" s="88">
        <f>+1!F144</f>
        <v>893.25</v>
      </c>
      <c r="W144" s="60">
        <f t="shared" si="32"/>
        <v>313.15999999999997</v>
      </c>
    </row>
    <row r="145" spans="1:23" ht="11.25">
      <c r="A145" s="61">
        <f t="shared" si="29"/>
        <v>4199</v>
      </c>
      <c r="B145" s="62">
        <f t="shared" si="33"/>
        <v>135</v>
      </c>
      <c r="C145" s="60">
        <f t="shared" si="30"/>
        <v>1013.37</v>
      </c>
      <c r="D145" s="60">
        <f t="shared" si="34"/>
        <v>1013.37</v>
      </c>
      <c r="E145" s="83">
        <f t="shared" si="35"/>
        <v>1013.37</v>
      </c>
      <c r="F145" s="60">
        <f t="shared" si="31"/>
        <v>578.47</v>
      </c>
      <c r="G145" s="75">
        <f t="shared" si="28"/>
        <v>0</v>
      </c>
      <c r="H145" s="75">
        <f t="shared" si="28"/>
        <v>0</v>
      </c>
      <c r="I145" s="75">
        <f t="shared" si="28"/>
        <v>0</v>
      </c>
      <c r="J145" s="75">
        <f t="shared" si="28"/>
        <v>0</v>
      </c>
      <c r="K145" s="75">
        <f t="shared" si="28"/>
        <v>0</v>
      </c>
      <c r="L145" s="60">
        <f t="shared" si="36"/>
        <v>434.9</v>
      </c>
      <c r="M145" s="60">
        <f t="shared" si="37"/>
        <v>153823.34999999995</v>
      </c>
      <c r="N145" s="60">
        <f t="shared" si="38"/>
        <v>46176.65</v>
      </c>
      <c r="O145" s="60">
        <f t="shared" si="39"/>
        <v>0</v>
      </c>
      <c r="R145" s="60">
        <f t="shared" si="40"/>
        <v>1</v>
      </c>
      <c r="S145" s="60">
        <f t="shared" si="41"/>
        <v>139</v>
      </c>
      <c r="U145" s="88">
        <f>+1!F145</f>
        <v>891.24</v>
      </c>
      <c r="W145" s="60">
        <f t="shared" si="32"/>
        <v>312.77</v>
      </c>
    </row>
    <row r="146" spans="1:23" ht="11.25">
      <c r="A146" s="61">
        <f t="shared" si="29"/>
        <v>4230</v>
      </c>
      <c r="B146" s="62">
        <f t="shared" si="33"/>
        <v>136</v>
      </c>
      <c r="C146" s="60">
        <f t="shared" si="30"/>
        <v>1013.37</v>
      </c>
      <c r="D146" s="60">
        <f t="shared" si="34"/>
        <v>1013.37</v>
      </c>
      <c r="E146" s="83">
        <f t="shared" si="35"/>
        <v>1013.37</v>
      </c>
      <c r="F146" s="60">
        <f t="shared" si="31"/>
        <v>576.84</v>
      </c>
      <c r="G146" s="75">
        <f t="shared" si="28"/>
        <v>0</v>
      </c>
      <c r="H146" s="75">
        <f t="shared" si="28"/>
        <v>0</v>
      </c>
      <c r="I146" s="75">
        <f t="shared" si="28"/>
        <v>0</v>
      </c>
      <c r="J146" s="75">
        <f t="shared" si="28"/>
        <v>0</v>
      </c>
      <c r="K146" s="75">
        <f t="shared" si="28"/>
        <v>0</v>
      </c>
      <c r="L146" s="60">
        <f t="shared" si="36"/>
        <v>436.53</v>
      </c>
      <c r="M146" s="60">
        <f t="shared" si="37"/>
        <v>153386.81999999995</v>
      </c>
      <c r="N146" s="60">
        <f t="shared" si="38"/>
        <v>46613.18</v>
      </c>
      <c r="O146" s="60">
        <f t="shared" si="39"/>
        <v>0</v>
      </c>
      <c r="R146" s="60">
        <f t="shared" si="40"/>
        <v>1</v>
      </c>
      <c r="S146" s="60">
        <f t="shared" si="41"/>
        <v>140</v>
      </c>
      <c r="U146" s="88">
        <f>+1!F146</f>
        <v>889.22</v>
      </c>
      <c r="W146" s="60">
        <f t="shared" si="32"/>
        <v>312.38</v>
      </c>
    </row>
    <row r="147" spans="1:23" ht="11.25">
      <c r="A147" s="61">
        <f t="shared" si="29"/>
        <v>4261</v>
      </c>
      <c r="B147" s="62">
        <f t="shared" si="33"/>
        <v>137</v>
      </c>
      <c r="C147" s="60">
        <f t="shared" si="30"/>
        <v>1013.37</v>
      </c>
      <c r="D147" s="60">
        <f t="shared" si="34"/>
        <v>1013.37</v>
      </c>
      <c r="E147" s="83">
        <f t="shared" si="35"/>
        <v>1013.37</v>
      </c>
      <c r="F147" s="60">
        <f t="shared" si="31"/>
        <v>575.2</v>
      </c>
      <c r="G147" s="75">
        <f t="shared" si="28"/>
        <v>0</v>
      </c>
      <c r="H147" s="75">
        <f t="shared" si="28"/>
        <v>0</v>
      </c>
      <c r="I147" s="75">
        <f t="shared" si="28"/>
        <v>0</v>
      </c>
      <c r="J147" s="75">
        <f t="shared" si="28"/>
        <v>0</v>
      </c>
      <c r="K147" s="75">
        <f t="shared" si="28"/>
        <v>0</v>
      </c>
      <c r="L147" s="60">
        <f t="shared" si="36"/>
        <v>438.16999999999996</v>
      </c>
      <c r="M147" s="60">
        <f t="shared" si="37"/>
        <v>152948.64999999994</v>
      </c>
      <c r="N147" s="60">
        <f t="shared" si="38"/>
        <v>47051.35</v>
      </c>
      <c r="O147" s="60">
        <f t="shared" si="39"/>
        <v>0</v>
      </c>
      <c r="R147" s="60">
        <f t="shared" si="40"/>
        <v>1</v>
      </c>
      <c r="S147" s="60">
        <f t="shared" si="41"/>
        <v>141</v>
      </c>
      <c r="U147" s="88">
        <f>+1!F147</f>
        <v>887.19</v>
      </c>
      <c r="W147" s="60">
        <f t="shared" si="32"/>
        <v>311.99</v>
      </c>
    </row>
    <row r="148" spans="1:23" ht="11.25">
      <c r="A148" s="61">
        <f t="shared" si="29"/>
        <v>4291</v>
      </c>
      <c r="B148" s="62">
        <f t="shared" si="33"/>
        <v>138</v>
      </c>
      <c r="C148" s="60">
        <f t="shared" si="30"/>
        <v>1013.37</v>
      </c>
      <c r="D148" s="60">
        <f t="shared" si="34"/>
        <v>1013.37</v>
      </c>
      <c r="E148" s="83">
        <f t="shared" si="35"/>
        <v>1013.37</v>
      </c>
      <c r="F148" s="60">
        <f t="shared" si="31"/>
        <v>573.56</v>
      </c>
      <c r="G148" s="75">
        <f t="shared" si="28"/>
        <v>0</v>
      </c>
      <c r="H148" s="75">
        <f t="shared" si="28"/>
        <v>0</v>
      </c>
      <c r="I148" s="75">
        <f t="shared" si="28"/>
        <v>0</v>
      </c>
      <c r="J148" s="75">
        <f t="shared" si="28"/>
        <v>0</v>
      </c>
      <c r="K148" s="75">
        <f t="shared" si="28"/>
        <v>0</v>
      </c>
      <c r="L148" s="60">
        <f t="shared" si="36"/>
        <v>439.81000000000006</v>
      </c>
      <c r="M148" s="60">
        <f t="shared" si="37"/>
        <v>152508.83999999994</v>
      </c>
      <c r="N148" s="60">
        <f t="shared" si="38"/>
        <v>47491.159999999996</v>
      </c>
      <c r="O148" s="60">
        <f t="shared" si="39"/>
        <v>0</v>
      </c>
      <c r="R148" s="60">
        <f t="shared" si="40"/>
        <v>1</v>
      </c>
      <c r="S148" s="60">
        <f t="shared" si="41"/>
        <v>142</v>
      </c>
      <c r="U148" s="88">
        <f>+1!F148</f>
        <v>885.15</v>
      </c>
      <c r="W148" s="60">
        <f t="shared" si="32"/>
        <v>311.59000000000003</v>
      </c>
    </row>
    <row r="149" spans="1:23" ht="11.25">
      <c r="A149" s="61">
        <f t="shared" si="29"/>
        <v>4322</v>
      </c>
      <c r="B149" s="62">
        <f t="shared" si="33"/>
        <v>139</v>
      </c>
      <c r="C149" s="60">
        <f t="shared" si="30"/>
        <v>1013.37</v>
      </c>
      <c r="D149" s="60">
        <f t="shared" si="34"/>
        <v>1013.37</v>
      </c>
      <c r="E149" s="83">
        <f t="shared" si="35"/>
        <v>1013.37</v>
      </c>
      <c r="F149" s="60">
        <f t="shared" si="31"/>
        <v>571.91</v>
      </c>
      <c r="G149" s="75">
        <f t="shared" si="28"/>
        <v>0</v>
      </c>
      <c r="H149" s="75">
        <f t="shared" si="28"/>
        <v>0</v>
      </c>
      <c r="I149" s="75">
        <f t="shared" si="28"/>
        <v>0</v>
      </c>
      <c r="J149" s="75">
        <f t="shared" si="28"/>
        <v>0</v>
      </c>
      <c r="K149" s="75">
        <f t="shared" si="28"/>
        <v>0</v>
      </c>
      <c r="L149" s="60">
        <f t="shared" si="36"/>
        <v>441.46000000000004</v>
      </c>
      <c r="M149" s="60">
        <f t="shared" si="37"/>
        <v>152067.37999999995</v>
      </c>
      <c r="N149" s="60">
        <f t="shared" si="38"/>
        <v>47932.619999999995</v>
      </c>
      <c r="O149" s="60">
        <f t="shared" si="39"/>
        <v>0</v>
      </c>
      <c r="R149" s="60">
        <f t="shared" si="40"/>
        <v>1</v>
      </c>
      <c r="S149" s="60">
        <f t="shared" si="41"/>
        <v>143</v>
      </c>
      <c r="U149" s="88">
        <f>+1!F149</f>
        <v>883.1</v>
      </c>
      <c r="W149" s="60">
        <f t="shared" si="32"/>
        <v>311.19000000000005</v>
      </c>
    </row>
    <row r="150" spans="1:23" ht="11.25">
      <c r="A150" s="61">
        <f t="shared" si="29"/>
        <v>4352</v>
      </c>
      <c r="B150" s="62">
        <f t="shared" si="33"/>
        <v>140</v>
      </c>
      <c r="C150" s="60">
        <f t="shared" si="30"/>
        <v>1013.37</v>
      </c>
      <c r="D150" s="60">
        <f t="shared" si="34"/>
        <v>1013.37</v>
      </c>
      <c r="E150" s="83">
        <f t="shared" si="35"/>
        <v>1013.37</v>
      </c>
      <c r="F150" s="60">
        <f t="shared" si="31"/>
        <v>570.25</v>
      </c>
      <c r="G150" s="75">
        <f t="shared" si="28"/>
        <v>0</v>
      </c>
      <c r="H150" s="75">
        <f t="shared" si="28"/>
        <v>0</v>
      </c>
      <c r="I150" s="75">
        <f t="shared" si="28"/>
        <v>0</v>
      </c>
      <c r="J150" s="75">
        <f t="shared" si="28"/>
        <v>0</v>
      </c>
      <c r="K150" s="75">
        <f t="shared" si="28"/>
        <v>0</v>
      </c>
      <c r="L150" s="60">
        <f t="shared" si="36"/>
        <v>443.12</v>
      </c>
      <c r="M150" s="60">
        <f t="shared" si="37"/>
        <v>151624.25999999995</v>
      </c>
      <c r="N150" s="60">
        <f t="shared" si="38"/>
        <v>48375.74</v>
      </c>
      <c r="O150" s="60">
        <f t="shared" si="39"/>
        <v>0</v>
      </c>
      <c r="P150" s="60">
        <f>SUM(F139:F150)</f>
        <v>6950.9400000000005</v>
      </c>
      <c r="Q150" s="60">
        <f>SUM(L139:L150)</f>
        <v>5209.500000000001</v>
      </c>
      <c r="R150" s="60">
        <f t="shared" si="40"/>
        <v>1</v>
      </c>
      <c r="S150" s="60">
        <f t="shared" si="41"/>
        <v>144</v>
      </c>
      <c r="U150" s="88">
        <f>+1!F150</f>
        <v>881.03</v>
      </c>
      <c r="W150" s="60">
        <f t="shared" si="32"/>
        <v>310.78</v>
      </c>
    </row>
    <row r="151" spans="1:23" ht="11.25">
      <c r="A151" s="61">
        <f t="shared" si="29"/>
        <v>4383</v>
      </c>
      <c r="B151" s="62">
        <f t="shared" si="33"/>
        <v>141</v>
      </c>
      <c r="C151" s="60">
        <f t="shared" si="30"/>
        <v>1013.37</v>
      </c>
      <c r="D151" s="60">
        <f t="shared" si="34"/>
        <v>1013.37</v>
      </c>
      <c r="E151" s="83">
        <f t="shared" si="35"/>
        <v>1013.37</v>
      </c>
      <c r="F151" s="60">
        <f t="shared" si="31"/>
        <v>568.59</v>
      </c>
      <c r="G151" s="75">
        <f t="shared" si="28"/>
        <v>0</v>
      </c>
      <c r="H151" s="75">
        <f t="shared" si="28"/>
        <v>0</v>
      </c>
      <c r="I151" s="75">
        <f t="shared" si="28"/>
        <v>0</v>
      </c>
      <c r="J151" s="75">
        <f t="shared" si="28"/>
        <v>0</v>
      </c>
      <c r="K151" s="75">
        <f t="shared" si="28"/>
        <v>0</v>
      </c>
      <c r="L151" s="60">
        <f t="shared" si="36"/>
        <v>444.78</v>
      </c>
      <c r="M151" s="60">
        <f t="shared" si="37"/>
        <v>151179.47999999995</v>
      </c>
      <c r="N151" s="60">
        <f t="shared" si="38"/>
        <v>48820.52</v>
      </c>
      <c r="O151" s="60">
        <f t="shared" si="39"/>
        <v>0</v>
      </c>
      <c r="R151" s="60">
        <f t="shared" si="40"/>
        <v>1</v>
      </c>
      <c r="S151" s="60">
        <f t="shared" si="41"/>
        <v>145</v>
      </c>
      <c r="U151" s="88">
        <f>+1!F151</f>
        <v>878.96</v>
      </c>
      <c r="W151" s="60">
        <f t="shared" si="32"/>
        <v>310.37</v>
      </c>
    </row>
    <row r="152" spans="1:23" ht="11.25">
      <c r="A152" s="61">
        <f t="shared" si="29"/>
        <v>4414</v>
      </c>
      <c r="B152" s="62">
        <f t="shared" si="33"/>
        <v>142</v>
      </c>
      <c r="C152" s="60">
        <f t="shared" si="30"/>
        <v>1013.37</v>
      </c>
      <c r="D152" s="60">
        <f t="shared" si="34"/>
        <v>1013.37</v>
      </c>
      <c r="E152" s="83">
        <f t="shared" si="35"/>
        <v>1013.37</v>
      </c>
      <c r="F152" s="60">
        <f t="shared" si="31"/>
        <v>566.92</v>
      </c>
      <c r="G152" s="75">
        <f t="shared" si="28"/>
        <v>0</v>
      </c>
      <c r="H152" s="75">
        <f t="shared" si="28"/>
        <v>0</v>
      </c>
      <c r="I152" s="75">
        <f t="shared" si="28"/>
        <v>0</v>
      </c>
      <c r="J152" s="75">
        <f t="shared" si="28"/>
        <v>0</v>
      </c>
      <c r="K152" s="75">
        <f t="shared" si="28"/>
        <v>0</v>
      </c>
      <c r="L152" s="60">
        <f t="shared" si="36"/>
        <v>446.45000000000005</v>
      </c>
      <c r="M152" s="60">
        <f t="shared" si="37"/>
        <v>150733.02999999994</v>
      </c>
      <c r="N152" s="60">
        <f t="shared" si="38"/>
        <v>49266.969999999994</v>
      </c>
      <c r="O152" s="60">
        <f t="shared" si="39"/>
        <v>0</v>
      </c>
      <c r="R152" s="60">
        <f t="shared" si="40"/>
        <v>1</v>
      </c>
      <c r="S152" s="60">
        <f t="shared" si="41"/>
        <v>146</v>
      </c>
      <c r="U152" s="88">
        <f>+1!F152</f>
        <v>876.87</v>
      </c>
      <c r="W152" s="60">
        <f t="shared" si="32"/>
        <v>309.95000000000005</v>
      </c>
    </row>
    <row r="153" spans="1:23" ht="11.25">
      <c r="A153" s="61">
        <f t="shared" si="29"/>
        <v>4443</v>
      </c>
      <c r="B153" s="62">
        <f t="shared" si="33"/>
        <v>143</v>
      </c>
      <c r="C153" s="60">
        <f t="shared" si="30"/>
        <v>1013.37</v>
      </c>
      <c r="D153" s="60">
        <f t="shared" si="34"/>
        <v>1013.37</v>
      </c>
      <c r="E153" s="83">
        <f t="shared" si="35"/>
        <v>1013.37</v>
      </c>
      <c r="F153" s="60">
        <f t="shared" si="31"/>
        <v>565.25</v>
      </c>
      <c r="G153" s="75">
        <f t="shared" si="28"/>
        <v>0</v>
      </c>
      <c r="H153" s="75">
        <f t="shared" si="28"/>
        <v>0</v>
      </c>
      <c r="I153" s="75">
        <f t="shared" si="28"/>
        <v>0</v>
      </c>
      <c r="J153" s="75">
        <f t="shared" si="28"/>
        <v>0</v>
      </c>
      <c r="K153" s="75">
        <f t="shared" si="28"/>
        <v>0</v>
      </c>
      <c r="L153" s="60">
        <f t="shared" si="36"/>
        <v>448.12</v>
      </c>
      <c r="M153" s="60">
        <f t="shared" si="37"/>
        <v>150284.90999999995</v>
      </c>
      <c r="N153" s="60">
        <f t="shared" si="38"/>
        <v>49715.09</v>
      </c>
      <c r="O153" s="60">
        <f t="shared" si="39"/>
        <v>0</v>
      </c>
      <c r="R153" s="60">
        <f t="shared" si="40"/>
        <v>1</v>
      </c>
      <c r="S153" s="60">
        <f t="shared" si="41"/>
        <v>147</v>
      </c>
      <c r="U153" s="88">
        <f>+1!F153</f>
        <v>874.77</v>
      </c>
      <c r="W153" s="60">
        <f t="shared" si="32"/>
        <v>309.52</v>
      </c>
    </row>
    <row r="154" spans="1:23" ht="11.25">
      <c r="A154" s="61">
        <f t="shared" si="29"/>
        <v>4474</v>
      </c>
      <c r="B154" s="62">
        <f t="shared" si="33"/>
        <v>144</v>
      </c>
      <c r="C154" s="60">
        <f t="shared" si="30"/>
        <v>1013.37</v>
      </c>
      <c r="D154" s="60">
        <f t="shared" si="34"/>
        <v>1013.37</v>
      </c>
      <c r="E154" s="83">
        <f t="shared" si="35"/>
        <v>1013.37</v>
      </c>
      <c r="F154" s="60">
        <f t="shared" si="31"/>
        <v>563.57</v>
      </c>
      <c r="G154" s="75">
        <f t="shared" si="28"/>
        <v>0</v>
      </c>
      <c r="H154" s="75">
        <f t="shared" si="28"/>
        <v>0</v>
      </c>
      <c r="I154" s="75">
        <f t="shared" si="28"/>
        <v>0</v>
      </c>
      <c r="J154" s="75">
        <f t="shared" si="28"/>
        <v>0</v>
      </c>
      <c r="K154" s="75">
        <f t="shared" si="28"/>
        <v>0</v>
      </c>
      <c r="L154" s="60">
        <f t="shared" si="36"/>
        <v>449.79999999999995</v>
      </c>
      <c r="M154" s="60">
        <f t="shared" si="37"/>
        <v>149835.10999999996</v>
      </c>
      <c r="N154" s="60">
        <f t="shared" si="38"/>
        <v>50164.89</v>
      </c>
      <c r="O154" s="60">
        <f t="shared" si="39"/>
        <v>0</v>
      </c>
      <c r="R154" s="60">
        <f t="shared" si="40"/>
        <v>1</v>
      </c>
      <c r="S154" s="60">
        <f t="shared" si="41"/>
        <v>148</v>
      </c>
      <c r="U154" s="88">
        <f>+1!F154</f>
        <v>872.66</v>
      </c>
      <c r="W154" s="60">
        <f t="shared" si="32"/>
        <v>309.0899999999999</v>
      </c>
    </row>
    <row r="155" spans="1:23" ht="11.25">
      <c r="A155" s="61">
        <f t="shared" si="29"/>
        <v>4504</v>
      </c>
      <c r="B155" s="62">
        <f t="shared" si="33"/>
        <v>145</v>
      </c>
      <c r="C155" s="60">
        <f t="shared" si="30"/>
        <v>1013.37</v>
      </c>
      <c r="D155" s="60">
        <f t="shared" si="34"/>
        <v>1013.37</v>
      </c>
      <c r="E155" s="83">
        <f t="shared" si="35"/>
        <v>1013.37</v>
      </c>
      <c r="F155" s="60">
        <f t="shared" si="31"/>
        <v>561.88</v>
      </c>
      <c r="G155" s="75">
        <f t="shared" si="28"/>
        <v>0</v>
      </c>
      <c r="H155" s="75">
        <f t="shared" si="28"/>
        <v>0</v>
      </c>
      <c r="I155" s="75">
        <f t="shared" si="28"/>
        <v>0</v>
      </c>
      <c r="J155" s="75">
        <f t="shared" si="28"/>
        <v>0</v>
      </c>
      <c r="K155" s="75">
        <f t="shared" si="28"/>
        <v>0</v>
      </c>
      <c r="L155" s="60">
        <f t="shared" si="36"/>
        <v>451.49</v>
      </c>
      <c r="M155" s="60">
        <f t="shared" si="37"/>
        <v>149383.61999999997</v>
      </c>
      <c r="N155" s="60">
        <f t="shared" si="38"/>
        <v>50616.38</v>
      </c>
      <c r="O155" s="60">
        <f t="shared" si="39"/>
        <v>0</v>
      </c>
      <c r="R155" s="60">
        <f t="shared" si="40"/>
        <v>1</v>
      </c>
      <c r="S155" s="60">
        <f t="shared" si="41"/>
        <v>149</v>
      </c>
      <c r="U155" s="88">
        <f>+1!F155</f>
        <v>870.54</v>
      </c>
      <c r="W155" s="60">
        <f t="shared" si="32"/>
        <v>308.65999999999997</v>
      </c>
    </row>
    <row r="156" spans="1:23" ht="11.25">
      <c r="A156" s="61">
        <f t="shared" si="29"/>
        <v>4535</v>
      </c>
      <c r="B156" s="62">
        <f t="shared" si="33"/>
        <v>146</v>
      </c>
      <c r="C156" s="60">
        <f t="shared" si="30"/>
        <v>1013.37</v>
      </c>
      <c r="D156" s="60">
        <f t="shared" si="34"/>
        <v>1013.37</v>
      </c>
      <c r="E156" s="83">
        <f t="shared" si="35"/>
        <v>1013.37</v>
      </c>
      <c r="F156" s="60">
        <f t="shared" si="31"/>
        <v>560.19</v>
      </c>
      <c r="G156" s="75">
        <f t="shared" si="28"/>
        <v>0</v>
      </c>
      <c r="H156" s="75">
        <f t="shared" si="28"/>
        <v>0</v>
      </c>
      <c r="I156" s="75">
        <f t="shared" si="28"/>
        <v>0</v>
      </c>
      <c r="J156" s="75">
        <f t="shared" si="28"/>
        <v>0</v>
      </c>
      <c r="K156" s="75">
        <f t="shared" si="28"/>
        <v>0</v>
      </c>
      <c r="L156" s="60">
        <f t="shared" si="36"/>
        <v>453.17999999999995</v>
      </c>
      <c r="M156" s="60">
        <f t="shared" si="37"/>
        <v>148930.43999999997</v>
      </c>
      <c r="N156" s="60">
        <f t="shared" si="38"/>
        <v>51069.56</v>
      </c>
      <c r="O156" s="60">
        <f t="shared" si="39"/>
        <v>0</v>
      </c>
      <c r="R156" s="60">
        <f t="shared" si="40"/>
        <v>1</v>
      </c>
      <c r="S156" s="60">
        <f t="shared" si="41"/>
        <v>150</v>
      </c>
      <c r="U156" s="88">
        <f>+1!F156</f>
        <v>868.41</v>
      </c>
      <c r="W156" s="60">
        <f t="shared" si="32"/>
        <v>308.2199999999999</v>
      </c>
    </row>
    <row r="157" spans="1:23" ht="11.25">
      <c r="A157" s="61">
        <f t="shared" si="29"/>
        <v>4565</v>
      </c>
      <c r="B157" s="62">
        <f t="shared" si="33"/>
        <v>147</v>
      </c>
      <c r="C157" s="60">
        <f t="shared" si="30"/>
        <v>1013.37</v>
      </c>
      <c r="D157" s="60">
        <f t="shared" si="34"/>
        <v>1013.37</v>
      </c>
      <c r="E157" s="83">
        <f t="shared" si="35"/>
        <v>1013.37</v>
      </c>
      <c r="F157" s="60">
        <f t="shared" si="31"/>
        <v>558.49</v>
      </c>
      <c r="G157" s="75">
        <f t="shared" si="28"/>
        <v>0</v>
      </c>
      <c r="H157" s="75">
        <f t="shared" si="28"/>
        <v>0</v>
      </c>
      <c r="I157" s="75">
        <f t="shared" si="28"/>
        <v>0</v>
      </c>
      <c r="J157" s="75">
        <f t="shared" si="28"/>
        <v>0</v>
      </c>
      <c r="K157" s="75">
        <f t="shared" si="28"/>
        <v>0</v>
      </c>
      <c r="L157" s="60">
        <f t="shared" si="36"/>
        <v>454.88</v>
      </c>
      <c r="M157" s="60">
        <f t="shared" si="37"/>
        <v>148475.55999999997</v>
      </c>
      <c r="N157" s="60">
        <f t="shared" si="38"/>
        <v>51524.439999999995</v>
      </c>
      <c r="O157" s="60">
        <f t="shared" si="39"/>
        <v>0</v>
      </c>
      <c r="R157" s="60">
        <f t="shared" si="40"/>
        <v>1</v>
      </c>
      <c r="S157" s="60">
        <f t="shared" si="41"/>
        <v>151</v>
      </c>
      <c r="U157" s="88">
        <f>+1!F157</f>
        <v>866.27</v>
      </c>
      <c r="W157" s="60">
        <f t="shared" si="32"/>
        <v>307.78</v>
      </c>
    </row>
    <row r="158" spans="1:23" ht="11.25">
      <c r="A158" s="61">
        <f t="shared" si="29"/>
        <v>4596</v>
      </c>
      <c r="B158" s="62">
        <f t="shared" si="33"/>
        <v>148</v>
      </c>
      <c r="C158" s="60">
        <f t="shared" si="30"/>
        <v>1013.37</v>
      </c>
      <c r="D158" s="60">
        <f t="shared" si="34"/>
        <v>1013.37</v>
      </c>
      <c r="E158" s="83">
        <f t="shared" si="35"/>
        <v>1013.37</v>
      </c>
      <c r="F158" s="60">
        <f t="shared" si="31"/>
        <v>556.78</v>
      </c>
      <c r="G158" s="75">
        <f t="shared" si="28"/>
        <v>0</v>
      </c>
      <c r="H158" s="75">
        <f t="shared" si="28"/>
        <v>0</v>
      </c>
      <c r="I158" s="75">
        <f t="shared" si="28"/>
        <v>0</v>
      </c>
      <c r="J158" s="75">
        <f t="shared" si="28"/>
        <v>0</v>
      </c>
      <c r="K158" s="75">
        <f t="shared" si="28"/>
        <v>0</v>
      </c>
      <c r="L158" s="60">
        <f t="shared" si="36"/>
        <v>456.59000000000003</v>
      </c>
      <c r="M158" s="60">
        <f t="shared" si="37"/>
        <v>148018.96999999997</v>
      </c>
      <c r="N158" s="60">
        <f t="shared" si="38"/>
        <v>51981.02999999999</v>
      </c>
      <c r="O158" s="60">
        <f t="shared" si="39"/>
        <v>0</v>
      </c>
      <c r="R158" s="60">
        <f t="shared" si="40"/>
        <v>1</v>
      </c>
      <c r="S158" s="60">
        <f t="shared" si="41"/>
        <v>152</v>
      </c>
      <c r="U158" s="88">
        <f>+1!F158</f>
        <v>864.11</v>
      </c>
      <c r="W158" s="60">
        <f t="shared" si="32"/>
        <v>307.33000000000004</v>
      </c>
    </row>
    <row r="159" spans="1:23" ht="11.25">
      <c r="A159" s="61">
        <f t="shared" si="29"/>
        <v>4627</v>
      </c>
      <c r="B159" s="62">
        <f t="shared" si="33"/>
        <v>149</v>
      </c>
      <c r="C159" s="60">
        <f t="shared" si="30"/>
        <v>1013.37</v>
      </c>
      <c r="D159" s="60">
        <f t="shared" si="34"/>
        <v>1013.37</v>
      </c>
      <c r="E159" s="83">
        <f t="shared" si="35"/>
        <v>1013.37</v>
      </c>
      <c r="F159" s="60">
        <f t="shared" si="31"/>
        <v>555.07</v>
      </c>
      <c r="G159" s="75">
        <f t="shared" si="28"/>
        <v>0</v>
      </c>
      <c r="H159" s="75">
        <f t="shared" si="28"/>
        <v>0</v>
      </c>
      <c r="I159" s="75">
        <f t="shared" si="28"/>
        <v>0</v>
      </c>
      <c r="J159" s="75">
        <f t="shared" si="28"/>
        <v>0</v>
      </c>
      <c r="K159" s="75">
        <f t="shared" si="28"/>
        <v>0</v>
      </c>
      <c r="L159" s="60">
        <f t="shared" si="36"/>
        <v>458.29999999999995</v>
      </c>
      <c r="M159" s="60">
        <f t="shared" si="37"/>
        <v>147560.66999999998</v>
      </c>
      <c r="N159" s="60">
        <f t="shared" si="38"/>
        <v>52439.329999999994</v>
      </c>
      <c r="O159" s="60">
        <f t="shared" si="39"/>
        <v>0</v>
      </c>
      <c r="R159" s="60">
        <f t="shared" si="40"/>
        <v>1</v>
      </c>
      <c r="S159" s="60">
        <f t="shared" si="41"/>
        <v>153</v>
      </c>
      <c r="U159" s="88">
        <f>+1!F159</f>
        <v>861.95</v>
      </c>
      <c r="W159" s="60">
        <f t="shared" si="32"/>
        <v>306.88</v>
      </c>
    </row>
    <row r="160" spans="1:23" ht="11.25">
      <c r="A160" s="61">
        <f t="shared" si="29"/>
        <v>4657</v>
      </c>
      <c r="B160" s="62">
        <f t="shared" si="33"/>
        <v>150</v>
      </c>
      <c r="C160" s="60">
        <f t="shared" si="30"/>
        <v>1013.37</v>
      </c>
      <c r="D160" s="60">
        <f t="shared" si="34"/>
        <v>1013.37</v>
      </c>
      <c r="E160" s="83">
        <f t="shared" si="35"/>
        <v>1013.37</v>
      </c>
      <c r="F160" s="60">
        <f t="shared" si="31"/>
        <v>553.35</v>
      </c>
      <c r="G160" s="75">
        <f t="shared" si="28"/>
        <v>0</v>
      </c>
      <c r="H160" s="75">
        <f t="shared" si="28"/>
        <v>0</v>
      </c>
      <c r="I160" s="75">
        <f t="shared" si="28"/>
        <v>0</v>
      </c>
      <c r="J160" s="75">
        <f t="shared" si="28"/>
        <v>0</v>
      </c>
      <c r="K160" s="75">
        <f t="shared" si="28"/>
        <v>0</v>
      </c>
      <c r="L160" s="60">
        <f t="shared" si="36"/>
        <v>460.02</v>
      </c>
      <c r="M160" s="60">
        <f t="shared" si="37"/>
        <v>147100.65</v>
      </c>
      <c r="N160" s="60">
        <f t="shared" si="38"/>
        <v>52899.34999999999</v>
      </c>
      <c r="O160" s="60">
        <f t="shared" si="39"/>
        <v>0</v>
      </c>
      <c r="R160" s="60">
        <f t="shared" si="40"/>
        <v>1</v>
      </c>
      <c r="S160" s="60">
        <f t="shared" si="41"/>
        <v>154</v>
      </c>
      <c r="U160" s="88">
        <f>+1!F160</f>
        <v>859.77</v>
      </c>
      <c r="W160" s="60">
        <f t="shared" si="32"/>
        <v>306.41999999999996</v>
      </c>
    </row>
    <row r="161" spans="1:23" ht="11.25">
      <c r="A161" s="61">
        <f t="shared" si="29"/>
        <v>4688</v>
      </c>
      <c r="B161" s="62">
        <f t="shared" si="33"/>
        <v>151</v>
      </c>
      <c r="C161" s="60">
        <f t="shared" si="30"/>
        <v>1013.37</v>
      </c>
      <c r="D161" s="60">
        <f t="shared" si="34"/>
        <v>1013.37</v>
      </c>
      <c r="E161" s="83">
        <f t="shared" si="35"/>
        <v>1013.37</v>
      </c>
      <c r="F161" s="60">
        <f t="shared" si="31"/>
        <v>551.63</v>
      </c>
      <c r="G161" s="75">
        <f t="shared" si="28"/>
        <v>0</v>
      </c>
      <c r="H161" s="75">
        <f t="shared" si="28"/>
        <v>0</v>
      </c>
      <c r="I161" s="75">
        <f t="shared" si="28"/>
        <v>0</v>
      </c>
      <c r="J161" s="75">
        <f t="shared" si="28"/>
        <v>0</v>
      </c>
      <c r="K161" s="75">
        <f t="shared" si="28"/>
        <v>0</v>
      </c>
      <c r="L161" s="60">
        <f t="shared" si="36"/>
        <v>461.74</v>
      </c>
      <c r="M161" s="60">
        <f t="shared" si="37"/>
        <v>146638.91</v>
      </c>
      <c r="N161" s="60">
        <f t="shared" si="38"/>
        <v>53361.08999999999</v>
      </c>
      <c r="O161" s="60">
        <f t="shared" si="39"/>
        <v>0</v>
      </c>
      <c r="R161" s="60">
        <f t="shared" si="40"/>
        <v>1</v>
      </c>
      <c r="S161" s="60">
        <f t="shared" si="41"/>
        <v>155</v>
      </c>
      <c r="U161" s="88">
        <f>+1!F161</f>
        <v>857.58</v>
      </c>
      <c r="W161" s="60">
        <f t="shared" si="32"/>
        <v>305.95000000000005</v>
      </c>
    </row>
    <row r="162" spans="1:23" ht="11.25">
      <c r="A162" s="61">
        <f t="shared" si="29"/>
        <v>4718</v>
      </c>
      <c r="B162" s="62">
        <f t="shared" si="33"/>
        <v>152</v>
      </c>
      <c r="C162" s="60">
        <f t="shared" si="30"/>
        <v>1013.37</v>
      </c>
      <c r="D162" s="60">
        <f t="shared" si="34"/>
        <v>1013.37</v>
      </c>
      <c r="E162" s="83">
        <f t="shared" si="35"/>
        <v>1013.37</v>
      </c>
      <c r="F162" s="60">
        <f t="shared" si="31"/>
        <v>549.9</v>
      </c>
      <c r="G162" s="75">
        <f t="shared" si="28"/>
        <v>0</v>
      </c>
      <c r="H162" s="75">
        <f t="shared" si="28"/>
        <v>0</v>
      </c>
      <c r="I162" s="75">
        <f t="shared" si="28"/>
        <v>0</v>
      </c>
      <c r="J162" s="75">
        <f t="shared" si="28"/>
        <v>0</v>
      </c>
      <c r="K162" s="75">
        <f t="shared" si="28"/>
        <v>0</v>
      </c>
      <c r="L162" s="60">
        <f t="shared" si="36"/>
        <v>463.47</v>
      </c>
      <c r="M162" s="60">
        <f t="shared" si="37"/>
        <v>146175.44</v>
      </c>
      <c r="N162" s="60">
        <f t="shared" si="38"/>
        <v>53824.55999999999</v>
      </c>
      <c r="O162" s="60">
        <f t="shared" si="39"/>
        <v>0</v>
      </c>
      <c r="P162" s="60">
        <f>SUM(F151:F162)</f>
        <v>6711.62</v>
      </c>
      <c r="Q162" s="60">
        <f>SUM(L151:L162)</f>
        <v>5448.820000000001</v>
      </c>
      <c r="R162" s="60">
        <f t="shared" si="40"/>
        <v>1</v>
      </c>
      <c r="S162" s="60">
        <f t="shared" si="41"/>
        <v>156</v>
      </c>
      <c r="U162" s="88">
        <f>+1!F162</f>
        <v>855.38</v>
      </c>
      <c r="W162" s="60">
        <f t="shared" si="32"/>
        <v>305.48</v>
      </c>
    </row>
    <row r="163" spans="1:23" ht="11.25">
      <c r="A163" s="61">
        <f t="shared" si="29"/>
        <v>4749</v>
      </c>
      <c r="B163" s="62">
        <f t="shared" si="33"/>
        <v>153</v>
      </c>
      <c r="C163" s="60">
        <f t="shared" si="30"/>
        <v>1013.37</v>
      </c>
      <c r="D163" s="60">
        <f t="shared" si="34"/>
        <v>1013.37</v>
      </c>
      <c r="E163" s="83">
        <f t="shared" si="35"/>
        <v>1013.37</v>
      </c>
      <c r="F163" s="60">
        <f t="shared" si="31"/>
        <v>548.16</v>
      </c>
      <c r="G163" s="75">
        <f t="shared" si="28"/>
        <v>0</v>
      </c>
      <c r="H163" s="75">
        <f t="shared" si="28"/>
        <v>0</v>
      </c>
      <c r="I163" s="75">
        <f t="shared" si="28"/>
        <v>0</v>
      </c>
      <c r="J163" s="75">
        <f t="shared" si="28"/>
        <v>0</v>
      </c>
      <c r="K163" s="75">
        <f t="shared" si="28"/>
        <v>0</v>
      </c>
      <c r="L163" s="60">
        <f t="shared" si="36"/>
        <v>465.21000000000004</v>
      </c>
      <c r="M163" s="60">
        <f t="shared" si="37"/>
        <v>145710.23</v>
      </c>
      <c r="N163" s="60">
        <f t="shared" si="38"/>
        <v>54289.76999999999</v>
      </c>
      <c r="O163" s="60">
        <f t="shared" si="39"/>
        <v>0</v>
      </c>
      <c r="R163" s="60">
        <f t="shared" si="40"/>
        <v>1</v>
      </c>
      <c r="S163" s="60">
        <f t="shared" si="41"/>
        <v>157</v>
      </c>
      <c r="U163" s="88">
        <f>+1!F163</f>
        <v>853.16</v>
      </c>
      <c r="W163" s="60">
        <f t="shared" si="32"/>
        <v>305</v>
      </c>
    </row>
    <row r="164" spans="1:23" ht="11.25">
      <c r="A164" s="61">
        <f t="shared" si="29"/>
        <v>4780</v>
      </c>
      <c r="B164" s="62">
        <f t="shared" si="33"/>
        <v>154</v>
      </c>
      <c r="C164" s="60">
        <f t="shared" si="30"/>
        <v>1013.37</v>
      </c>
      <c r="D164" s="60">
        <f t="shared" si="34"/>
        <v>1013.37</v>
      </c>
      <c r="E164" s="83">
        <f t="shared" si="35"/>
        <v>1013.37</v>
      </c>
      <c r="F164" s="60">
        <f t="shared" si="31"/>
        <v>546.41</v>
      </c>
      <c r="G164" s="75">
        <f t="shared" si="28"/>
        <v>0</v>
      </c>
      <c r="H164" s="75">
        <f t="shared" si="28"/>
        <v>0</v>
      </c>
      <c r="I164" s="75">
        <f t="shared" si="28"/>
        <v>0</v>
      </c>
      <c r="J164" s="75">
        <f t="shared" si="28"/>
        <v>0</v>
      </c>
      <c r="K164" s="75">
        <f t="shared" si="28"/>
        <v>0</v>
      </c>
      <c r="L164" s="60">
        <f t="shared" si="36"/>
        <v>466.96000000000004</v>
      </c>
      <c r="M164" s="60">
        <f t="shared" si="37"/>
        <v>145243.27000000002</v>
      </c>
      <c r="N164" s="60">
        <f t="shared" si="38"/>
        <v>54756.72999999999</v>
      </c>
      <c r="O164" s="60">
        <f t="shared" si="39"/>
        <v>0</v>
      </c>
      <c r="R164" s="60">
        <f t="shared" si="40"/>
        <v>1</v>
      </c>
      <c r="S164" s="60">
        <f t="shared" si="41"/>
        <v>158</v>
      </c>
      <c r="U164" s="88">
        <f>+1!F164</f>
        <v>850.94</v>
      </c>
      <c r="W164" s="60">
        <f t="shared" si="32"/>
        <v>304.5300000000001</v>
      </c>
    </row>
    <row r="165" spans="1:23" ht="11.25">
      <c r="A165" s="61">
        <f t="shared" si="29"/>
        <v>4808</v>
      </c>
      <c r="B165" s="62">
        <f t="shared" si="33"/>
        <v>155</v>
      </c>
      <c r="C165" s="60">
        <f t="shared" si="30"/>
        <v>1013.37</v>
      </c>
      <c r="D165" s="60">
        <f t="shared" si="34"/>
        <v>1013.37</v>
      </c>
      <c r="E165" s="83">
        <f t="shared" si="35"/>
        <v>1013.37</v>
      </c>
      <c r="F165" s="60">
        <f t="shared" si="31"/>
        <v>544.66</v>
      </c>
      <c r="G165" s="75">
        <f t="shared" si="28"/>
        <v>0</v>
      </c>
      <c r="H165" s="75">
        <f t="shared" si="28"/>
        <v>0</v>
      </c>
      <c r="I165" s="75">
        <f t="shared" si="28"/>
        <v>0</v>
      </c>
      <c r="J165" s="75">
        <f t="shared" si="28"/>
        <v>0</v>
      </c>
      <c r="K165" s="75">
        <f t="shared" si="28"/>
        <v>0</v>
      </c>
      <c r="L165" s="60">
        <f t="shared" si="36"/>
        <v>468.71000000000004</v>
      </c>
      <c r="M165" s="60">
        <f t="shared" si="37"/>
        <v>144774.56000000003</v>
      </c>
      <c r="N165" s="60">
        <f t="shared" si="38"/>
        <v>55225.43999999999</v>
      </c>
      <c r="O165" s="60">
        <f t="shared" si="39"/>
        <v>0</v>
      </c>
      <c r="R165" s="60">
        <f t="shared" si="40"/>
        <v>1</v>
      </c>
      <c r="S165" s="60">
        <f t="shared" si="41"/>
        <v>159</v>
      </c>
      <c r="U165" s="88">
        <f>+1!F165</f>
        <v>848.7</v>
      </c>
      <c r="W165" s="60">
        <f t="shared" si="32"/>
        <v>304.0400000000001</v>
      </c>
    </row>
    <row r="166" spans="1:23" ht="11.25">
      <c r="A166" s="61">
        <f t="shared" si="29"/>
        <v>4839</v>
      </c>
      <c r="B166" s="62">
        <f t="shared" si="33"/>
        <v>156</v>
      </c>
      <c r="C166" s="60">
        <f t="shared" si="30"/>
        <v>1013.37</v>
      </c>
      <c r="D166" s="60">
        <f t="shared" si="34"/>
        <v>1013.37</v>
      </c>
      <c r="E166" s="83">
        <f t="shared" si="35"/>
        <v>1013.37</v>
      </c>
      <c r="F166" s="60">
        <f t="shared" si="31"/>
        <v>542.9</v>
      </c>
      <c r="G166" s="75">
        <f aca="true" t="shared" si="42" ref="G166:K216">G165</f>
        <v>0</v>
      </c>
      <c r="H166" s="75">
        <f t="shared" si="42"/>
        <v>0</v>
      </c>
      <c r="I166" s="75">
        <f t="shared" si="42"/>
        <v>0</v>
      </c>
      <c r="J166" s="75">
        <f t="shared" si="42"/>
        <v>0</v>
      </c>
      <c r="K166" s="75">
        <f t="shared" si="42"/>
        <v>0</v>
      </c>
      <c r="L166" s="60">
        <f t="shared" si="36"/>
        <v>470.47</v>
      </c>
      <c r="M166" s="60">
        <f t="shared" si="37"/>
        <v>144304.09000000003</v>
      </c>
      <c r="N166" s="60">
        <f t="shared" si="38"/>
        <v>55695.90999999999</v>
      </c>
      <c r="O166" s="60">
        <f t="shared" si="39"/>
        <v>0</v>
      </c>
      <c r="R166" s="60">
        <f t="shared" si="40"/>
        <v>1</v>
      </c>
      <c r="S166" s="60">
        <f t="shared" si="41"/>
        <v>160</v>
      </c>
      <c r="U166" s="88">
        <f>+1!F166</f>
        <v>846.45</v>
      </c>
      <c r="W166" s="60">
        <f t="shared" si="32"/>
        <v>303.55000000000007</v>
      </c>
    </row>
    <row r="167" spans="1:23" ht="11.25">
      <c r="A167" s="61">
        <f t="shared" si="29"/>
        <v>4869</v>
      </c>
      <c r="B167" s="62">
        <f t="shared" si="33"/>
        <v>157</v>
      </c>
      <c r="C167" s="60">
        <f t="shared" si="30"/>
        <v>1013.37</v>
      </c>
      <c r="D167" s="60">
        <f t="shared" si="34"/>
        <v>1013.37</v>
      </c>
      <c r="E167" s="83">
        <f t="shared" si="35"/>
        <v>1013.37</v>
      </c>
      <c r="F167" s="60">
        <f t="shared" si="31"/>
        <v>541.14</v>
      </c>
      <c r="G167" s="75">
        <f t="shared" si="42"/>
        <v>0</v>
      </c>
      <c r="H167" s="75">
        <f t="shared" si="42"/>
        <v>0</v>
      </c>
      <c r="I167" s="75">
        <f t="shared" si="42"/>
        <v>0</v>
      </c>
      <c r="J167" s="75">
        <f t="shared" si="42"/>
        <v>0</v>
      </c>
      <c r="K167" s="75">
        <f t="shared" si="42"/>
        <v>0</v>
      </c>
      <c r="L167" s="60">
        <f t="shared" si="36"/>
        <v>472.23</v>
      </c>
      <c r="M167" s="60">
        <f t="shared" si="37"/>
        <v>143831.86000000002</v>
      </c>
      <c r="N167" s="60">
        <f t="shared" si="38"/>
        <v>56168.13999999999</v>
      </c>
      <c r="O167" s="60">
        <f t="shared" si="39"/>
        <v>0</v>
      </c>
      <c r="R167" s="60">
        <f t="shared" si="40"/>
        <v>1</v>
      </c>
      <c r="S167" s="60">
        <f t="shared" si="41"/>
        <v>161</v>
      </c>
      <c r="U167" s="88">
        <f>+1!F167</f>
        <v>844.18</v>
      </c>
      <c r="W167" s="60">
        <f t="shared" si="32"/>
        <v>303.03999999999996</v>
      </c>
    </row>
    <row r="168" spans="1:23" ht="11.25">
      <c r="A168" s="61">
        <f t="shared" si="29"/>
        <v>4900</v>
      </c>
      <c r="B168" s="62">
        <f t="shared" si="33"/>
        <v>158</v>
      </c>
      <c r="C168" s="60">
        <f t="shared" si="30"/>
        <v>1013.37</v>
      </c>
      <c r="D168" s="60">
        <f t="shared" si="34"/>
        <v>1013.37</v>
      </c>
      <c r="E168" s="83">
        <f t="shared" si="35"/>
        <v>1013.37</v>
      </c>
      <c r="F168" s="60">
        <f t="shared" si="31"/>
        <v>539.37</v>
      </c>
      <c r="G168" s="75">
        <f t="shared" si="42"/>
        <v>0</v>
      </c>
      <c r="H168" s="75">
        <f t="shared" si="42"/>
        <v>0</v>
      </c>
      <c r="I168" s="75">
        <f t="shared" si="42"/>
        <v>0</v>
      </c>
      <c r="J168" s="75">
        <f t="shared" si="42"/>
        <v>0</v>
      </c>
      <c r="K168" s="75">
        <f t="shared" si="42"/>
        <v>0</v>
      </c>
      <c r="L168" s="60">
        <f t="shared" si="36"/>
        <v>474</v>
      </c>
      <c r="M168" s="60">
        <f t="shared" si="37"/>
        <v>143357.86000000002</v>
      </c>
      <c r="N168" s="60">
        <f t="shared" si="38"/>
        <v>56642.13999999999</v>
      </c>
      <c r="O168" s="60">
        <f t="shared" si="39"/>
        <v>0</v>
      </c>
      <c r="R168" s="60">
        <f t="shared" si="40"/>
        <v>1</v>
      </c>
      <c r="S168" s="60">
        <f t="shared" si="41"/>
        <v>162</v>
      </c>
      <c r="U168" s="88">
        <f>+1!F168</f>
        <v>841.91</v>
      </c>
      <c r="W168" s="60">
        <f t="shared" si="32"/>
        <v>302.53999999999996</v>
      </c>
    </row>
    <row r="169" spans="1:23" ht="11.25">
      <c r="A169" s="61">
        <f t="shared" si="29"/>
        <v>4930</v>
      </c>
      <c r="B169" s="62">
        <f t="shared" si="33"/>
        <v>159</v>
      </c>
      <c r="C169" s="60">
        <f t="shared" si="30"/>
        <v>1013.37</v>
      </c>
      <c r="D169" s="60">
        <f t="shared" si="34"/>
        <v>1013.37</v>
      </c>
      <c r="E169" s="83">
        <f t="shared" si="35"/>
        <v>1013.37</v>
      </c>
      <c r="F169" s="60">
        <f t="shared" si="31"/>
        <v>537.59</v>
      </c>
      <c r="G169" s="75">
        <f t="shared" si="42"/>
        <v>0</v>
      </c>
      <c r="H169" s="75">
        <f t="shared" si="42"/>
        <v>0</v>
      </c>
      <c r="I169" s="75">
        <f t="shared" si="42"/>
        <v>0</v>
      </c>
      <c r="J169" s="75">
        <f t="shared" si="42"/>
        <v>0</v>
      </c>
      <c r="K169" s="75">
        <f t="shared" si="42"/>
        <v>0</v>
      </c>
      <c r="L169" s="60">
        <f t="shared" si="36"/>
        <v>475.78</v>
      </c>
      <c r="M169" s="60">
        <f t="shared" si="37"/>
        <v>142882.08000000002</v>
      </c>
      <c r="N169" s="60">
        <f t="shared" si="38"/>
        <v>57117.91999999999</v>
      </c>
      <c r="O169" s="60">
        <f t="shared" si="39"/>
        <v>0</v>
      </c>
      <c r="R169" s="60">
        <f t="shared" si="40"/>
        <v>1</v>
      </c>
      <c r="S169" s="60">
        <f t="shared" si="41"/>
        <v>163</v>
      </c>
      <c r="U169" s="88">
        <f>+1!F169</f>
        <v>839.62</v>
      </c>
      <c r="W169" s="60">
        <f t="shared" si="32"/>
        <v>302.03</v>
      </c>
    </row>
    <row r="170" spans="1:23" ht="11.25">
      <c r="A170" s="61">
        <f t="shared" si="29"/>
        <v>4961</v>
      </c>
      <c r="B170" s="62">
        <f t="shared" si="33"/>
        <v>160</v>
      </c>
      <c r="C170" s="60">
        <f t="shared" si="30"/>
        <v>1013.37</v>
      </c>
      <c r="D170" s="60">
        <f t="shared" si="34"/>
        <v>1013.37</v>
      </c>
      <c r="E170" s="83">
        <f t="shared" si="35"/>
        <v>1013.37</v>
      </c>
      <c r="F170" s="60">
        <f t="shared" si="31"/>
        <v>535.81</v>
      </c>
      <c r="G170" s="75">
        <f t="shared" si="42"/>
        <v>0</v>
      </c>
      <c r="H170" s="75">
        <f t="shared" si="42"/>
        <v>0</v>
      </c>
      <c r="I170" s="75">
        <f t="shared" si="42"/>
        <v>0</v>
      </c>
      <c r="J170" s="75">
        <f t="shared" si="42"/>
        <v>0</v>
      </c>
      <c r="K170" s="75">
        <f t="shared" si="42"/>
        <v>0</v>
      </c>
      <c r="L170" s="60">
        <f t="shared" si="36"/>
        <v>477.56000000000006</v>
      </c>
      <c r="M170" s="60">
        <f t="shared" si="37"/>
        <v>142404.52000000002</v>
      </c>
      <c r="N170" s="60">
        <f t="shared" si="38"/>
        <v>57595.47999999999</v>
      </c>
      <c r="O170" s="60">
        <f t="shared" si="39"/>
        <v>0</v>
      </c>
      <c r="R170" s="60">
        <f t="shared" si="40"/>
        <v>1</v>
      </c>
      <c r="S170" s="60">
        <f t="shared" si="41"/>
        <v>164</v>
      </c>
      <c r="U170" s="88">
        <f>+1!F170</f>
        <v>837.32</v>
      </c>
      <c r="W170" s="60">
        <f t="shared" si="32"/>
        <v>301.5100000000001</v>
      </c>
    </row>
    <row r="171" spans="1:23" ht="11.25">
      <c r="A171" s="61">
        <f t="shared" si="29"/>
        <v>4992</v>
      </c>
      <c r="B171" s="62">
        <f t="shared" si="33"/>
        <v>161</v>
      </c>
      <c r="C171" s="60">
        <f t="shared" si="30"/>
        <v>1013.37</v>
      </c>
      <c r="D171" s="60">
        <f t="shared" si="34"/>
        <v>1013.37</v>
      </c>
      <c r="E171" s="83">
        <f t="shared" si="35"/>
        <v>1013.37</v>
      </c>
      <c r="F171" s="60">
        <f t="shared" si="31"/>
        <v>534.02</v>
      </c>
      <c r="G171" s="75">
        <f t="shared" si="42"/>
        <v>0</v>
      </c>
      <c r="H171" s="75">
        <f t="shared" si="42"/>
        <v>0</v>
      </c>
      <c r="I171" s="75">
        <f t="shared" si="42"/>
        <v>0</v>
      </c>
      <c r="J171" s="75">
        <f t="shared" si="42"/>
        <v>0</v>
      </c>
      <c r="K171" s="75">
        <f t="shared" si="42"/>
        <v>0</v>
      </c>
      <c r="L171" s="60">
        <f t="shared" si="36"/>
        <v>479.35</v>
      </c>
      <c r="M171" s="60">
        <f t="shared" si="37"/>
        <v>141925.17</v>
      </c>
      <c r="N171" s="60">
        <f t="shared" si="38"/>
        <v>58074.82999999999</v>
      </c>
      <c r="O171" s="60">
        <f t="shared" si="39"/>
        <v>0</v>
      </c>
      <c r="R171" s="60">
        <f t="shared" si="40"/>
        <v>1</v>
      </c>
      <c r="S171" s="60">
        <f t="shared" si="41"/>
        <v>165</v>
      </c>
      <c r="U171" s="88">
        <f>+1!F171</f>
        <v>835.01</v>
      </c>
      <c r="W171" s="60">
        <f t="shared" si="32"/>
        <v>300.99</v>
      </c>
    </row>
    <row r="172" spans="1:23" ht="11.25">
      <c r="A172" s="61">
        <f t="shared" si="29"/>
        <v>5022</v>
      </c>
      <c r="B172" s="62">
        <f t="shared" si="33"/>
        <v>162</v>
      </c>
      <c r="C172" s="60">
        <f t="shared" si="30"/>
        <v>1013.37</v>
      </c>
      <c r="D172" s="60">
        <f t="shared" si="34"/>
        <v>1013.37</v>
      </c>
      <c r="E172" s="83">
        <f t="shared" si="35"/>
        <v>1013.37</v>
      </c>
      <c r="F172" s="60">
        <f t="shared" si="31"/>
        <v>532.22</v>
      </c>
      <c r="G172" s="75">
        <f t="shared" si="42"/>
        <v>0</v>
      </c>
      <c r="H172" s="75">
        <f t="shared" si="42"/>
        <v>0</v>
      </c>
      <c r="I172" s="75">
        <f t="shared" si="42"/>
        <v>0</v>
      </c>
      <c r="J172" s="75">
        <f t="shared" si="42"/>
        <v>0</v>
      </c>
      <c r="K172" s="75">
        <f t="shared" si="42"/>
        <v>0</v>
      </c>
      <c r="L172" s="60">
        <f t="shared" si="36"/>
        <v>481.15</v>
      </c>
      <c r="M172" s="60">
        <f t="shared" si="37"/>
        <v>141444.02000000002</v>
      </c>
      <c r="N172" s="60">
        <f t="shared" si="38"/>
        <v>58555.97999999999</v>
      </c>
      <c r="O172" s="60">
        <f t="shared" si="39"/>
        <v>0</v>
      </c>
      <c r="R172" s="60">
        <f t="shared" si="40"/>
        <v>1</v>
      </c>
      <c r="S172" s="60">
        <f t="shared" si="41"/>
        <v>166</v>
      </c>
      <c r="U172" s="88">
        <f>+1!F172</f>
        <v>832.69</v>
      </c>
      <c r="W172" s="60">
        <f t="shared" si="32"/>
        <v>300.47</v>
      </c>
    </row>
    <row r="173" spans="1:23" ht="11.25">
      <c r="A173" s="61">
        <f t="shared" si="29"/>
        <v>5053</v>
      </c>
      <c r="B173" s="62">
        <f t="shared" si="33"/>
        <v>163</v>
      </c>
      <c r="C173" s="60">
        <f t="shared" si="30"/>
        <v>1013.37</v>
      </c>
      <c r="D173" s="60">
        <f t="shared" si="34"/>
        <v>1013.37</v>
      </c>
      <c r="E173" s="83">
        <f t="shared" si="35"/>
        <v>1013.37</v>
      </c>
      <c r="F173" s="60">
        <f t="shared" si="31"/>
        <v>530.42</v>
      </c>
      <c r="G173" s="75">
        <f t="shared" si="42"/>
        <v>0</v>
      </c>
      <c r="H173" s="75">
        <f t="shared" si="42"/>
        <v>0</v>
      </c>
      <c r="I173" s="75">
        <f t="shared" si="42"/>
        <v>0</v>
      </c>
      <c r="J173" s="75">
        <f t="shared" si="42"/>
        <v>0</v>
      </c>
      <c r="K173" s="75">
        <f t="shared" si="42"/>
        <v>0</v>
      </c>
      <c r="L173" s="60">
        <f t="shared" si="36"/>
        <v>482.95000000000005</v>
      </c>
      <c r="M173" s="60">
        <f t="shared" si="37"/>
        <v>140961.07</v>
      </c>
      <c r="N173" s="60">
        <f t="shared" si="38"/>
        <v>59038.929999999986</v>
      </c>
      <c r="O173" s="60">
        <f t="shared" si="39"/>
        <v>0</v>
      </c>
      <c r="R173" s="60">
        <f t="shared" si="40"/>
        <v>1</v>
      </c>
      <c r="S173" s="60">
        <f t="shared" si="41"/>
        <v>167</v>
      </c>
      <c r="U173" s="88">
        <f>+1!F173</f>
        <v>830.35</v>
      </c>
      <c r="W173" s="60">
        <f t="shared" si="32"/>
        <v>299.93000000000006</v>
      </c>
    </row>
    <row r="174" spans="1:23" ht="11.25">
      <c r="A174" s="61">
        <f t="shared" si="29"/>
        <v>5083</v>
      </c>
      <c r="B174" s="62">
        <f t="shared" si="33"/>
        <v>164</v>
      </c>
      <c r="C174" s="60">
        <f t="shared" si="30"/>
        <v>1013.37</v>
      </c>
      <c r="D174" s="60">
        <f t="shared" si="34"/>
        <v>1013.37</v>
      </c>
      <c r="E174" s="83">
        <f t="shared" si="35"/>
        <v>1013.37</v>
      </c>
      <c r="F174" s="60">
        <f t="shared" si="31"/>
        <v>528.6</v>
      </c>
      <c r="G174" s="75">
        <f t="shared" si="42"/>
        <v>0</v>
      </c>
      <c r="H174" s="75">
        <f t="shared" si="42"/>
        <v>0</v>
      </c>
      <c r="I174" s="75">
        <f t="shared" si="42"/>
        <v>0</v>
      </c>
      <c r="J174" s="75">
        <f t="shared" si="42"/>
        <v>0</v>
      </c>
      <c r="K174" s="75">
        <f t="shared" si="42"/>
        <v>0</v>
      </c>
      <c r="L174" s="60">
        <f t="shared" si="36"/>
        <v>484.77</v>
      </c>
      <c r="M174" s="60">
        <f t="shared" si="37"/>
        <v>140476.30000000002</v>
      </c>
      <c r="N174" s="60">
        <f t="shared" si="38"/>
        <v>59523.69999999998</v>
      </c>
      <c r="O174" s="60">
        <f t="shared" si="39"/>
        <v>0</v>
      </c>
      <c r="P174" s="60">
        <f>SUM(F163:F174)</f>
        <v>6461.3</v>
      </c>
      <c r="Q174" s="60">
        <f>SUM(L163:L174)</f>
        <v>5699.139999999999</v>
      </c>
      <c r="R174" s="60">
        <f t="shared" si="40"/>
        <v>1</v>
      </c>
      <c r="S174" s="60">
        <f t="shared" si="41"/>
        <v>168</v>
      </c>
      <c r="U174" s="88">
        <f>+1!F174</f>
        <v>828</v>
      </c>
      <c r="W174" s="60">
        <f t="shared" si="32"/>
        <v>299.4</v>
      </c>
    </row>
    <row r="175" spans="1:23" ht="11.25">
      <c r="A175" s="61">
        <f t="shared" si="29"/>
        <v>5114</v>
      </c>
      <c r="B175" s="62">
        <f t="shared" si="33"/>
        <v>165</v>
      </c>
      <c r="C175" s="60">
        <f t="shared" si="30"/>
        <v>1013.37</v>
      </c>
      <c r="D175" s="60">
        <f t="shared" si="34"/>
        <v>1013.37</v>
      </c>
      <c r="E175" s="83">
        <f t="shared" si="35"/>
        <v>1013.37</v>
      </c>
      <c r="F175" s="60">
        <f t="shared" si="31"/>
        <v>526.79</v>
      </c>
      <c r="G175" s="75">
        <f t="shared" si="42"/>
        <v>0</v>
      </c>
      <c r="H175" s="75">
        <f t="shared" si="42"/>
        <v>0</v>
      </c>
      <c r="I175" s="75">
        <f t="shared" si="42"/>
        <v>0</v>
      </c>
      <c r="J175" s="75">
        <f t="shared" si="42"/>
        <v>0</v>
      </c>
      <c r="K175" s="75">
        <f t="shared" si="42"/>
        <v>0</v>
      </c>
      <c r="L175" s="60">
        <f t="shared" si="36"/>
        <v>486.58000000000004</v>
      </c>
      <c r="M175" s="60">
        <f t="shared" si="37"/>
        <v>139989.72000000003</v>
      </c>
      <c r="N175" s="60">
        <f t="shared" si="38"/>
        <v>60010.279999999984</v>
      </c>
      <c r="O175" s="60">
        <f t="shared" si="39"/>
        <v>0</v>
      </c>
      <c r="R175" s="60">
        <f t="shared" si="40"/>
        <v>1</v>
      </c>
      <c r="S175" s="60">
        <f t="shared" si="41"/>
        <v>169</v>
      </c>
      <c r="U175" s="88">
        <f>+1!F175</f>
        <v>825.64</v>
      </c>
      <c r="W175" s="60">
        <f t="shared" si="32"/>
        <v>298.85</v>
      </c>
    </row>
    <row r="176" spans="1:23" ht="11.25">
      <c r="A176" s="61">
        <f t="shared" si="29"/>
        <v>5145</v>
      </c>
      <c r="B176" s="62">
        <f t="shared" si="33"/>
        <v>166</v>
      </c>
      <c r="C176" s="60">
        <f t="shared" si="30"/>
        <v>1013.37</v>
      </c>
      <c r="D176" s="60">
        <f t="shared" si="34"/>
        <v>1013.37</v>
      </c>
      <c r="E176" s="83">
        <f t="shared" si="35"/>
        <v>1013.37</v>
      </c>
      <c r="F176" s="60">
        <f t="shared" si="31"/>
        <v>524.96</v>
      </c>
      <c r="G176" s="75">
        <f t="shared" si="42"/>
        <v>0</v>
      </c>
      <c r="H176" s="75">
        <f t="shared" si="42"/>
        <v>0</v>
      </c>
      <c r="I176" s="75">
        <f t="shared" si="42"/>
        <v>0</v>
      </c>
      <c r="J176" s="75">
        <f t="shared" si="42"/>
        <v>0</v>
      </c>
      <c r="K176" s="75">
        <f t="shared" si="42"/>
        <v>0</v>
      </c>
      <c r="L176" s="60">
        <f t="shared" si="36"/>
        <v>488.40999999999997</v>
      </c>
      <c r="M176" s="60">
        <f t="shared" si="37"/>
        <v>139501.31000000003</v>
      </c>
      <c r="N176" s="60">
        <f t="shared" si="38"/>
        <v>60498.68999999999</v>
      </c>
      <c r="O176" s="60">
        <f t="shared" si="39"/>
        <v>0</v>
      </c>
      <c r="R176" s="60">
        <f t="shared" si="40"/>
        <v>1</v>
      </c>
      <c r="S176" s="60">
        <f t="shared" si="41"/>
        <v>170</v>
      </c>
      <c r="U176" s="88">
        <f>+1!F176</f>
        <v>823.26</v>
      </c>
      <c r="W176" s="60">
        <f t="shared" si="32"/>
        <v>298.29999999999995</v>
      </c>
    </row>
    <row r="177" spans="1:23" ht="11.25">
      <c r="A177" s="61">
        <f t="shared" si="29"/>
        <v>5173</v>
      </c>
      <c r="B177" s="62">
        <f t="shared" si="33"/>
        <v>167</v>
      </c>
      <c r="C177" s="60">
        <f t="shared" si="30"/>
        <v>1013.37</v>
      </c>
      <c r="D177" s="60">
        <f t="shared" si="34"/>
        <v>1013.37</v>
      </c>
      <c r="E177" s="83">
        <f t="shared" si="35"/>
        <v>1013.37</v>
      </c>
      <c r="F177" s="60">
        <f t="shared" si="31"/>
        <v>523.13</v>
      </c>
      <c r="G177" s="75">
        <f t="shared" si="42"/>
        <v>0</v>
      </c>
      <c r="H177" s="75">
        <f t="shared" si="42"/>
        <v>0</v>
      </c>
      <c r="I177" s="75">
        <f t="shared" si="42"/>
        <v>0</v>
      </c>
      <c r="J177" s="75">
        <f t="shared" si="42"/>
        <v>0</v>
      </c>
      <c r="K177" s="75">
        <f t="shared" si="42"/>
        <v>0</v>
      </c>
      <c r="L177" s="60">
        <f t="shared" si="36"/>
        <v>490.24</v>
      </c>
      <c r="M177" s="60">
        <f t="shared" si="37"/>
        <v>139011.07000000004</v>
      </c>
      <c r="N177" s="60">
        <f t="shared" si="38"/>
        <v>60988.929999999986</v>
      </c>
      <c r="O177" s="60">
        <f t="shared" si="39"/>
        <v>0</v>
      </c>
      <c r="R177" s="60">
        <f t="shared" si="40"/>
        <v>1</v>
      </c>
      <c r="S177" s="60">
        <f t="shared" si="41"/>
        <v>171</v>
      </c>
      <c r="U177" s="88">
        <f>+1!F177</f>
        <v>820.87</v>
      </c>
      <c r="W177" s="60">
        <f t="shared" si="32"/>
        <v>297.74</v>
      </c>
    </row>
    <row r="178" spans="1:23" ht="11.25">
      <c r="A178" s="61">
        <f t="shared" si="29"/>
        <v>5204</v>
      </c>
      <c r="B178" s="62">
        <f t="shared" si="33"/>
        <v>168</v>
      </c>
      <c r="C178" s="60">
        <f t="shared" si="30"/>
        <v>1013.37</v>
      </c>
      <c r="D178" s="60">
        <f t="shared" si="34"/>
        <v>1013.37</v>
      </c>
      <c r="E178" s="83">
        <f t="shared" si="35"/>
        <v>1013.37</v>
      </c>
      <c r="F178" s="60">
        <f t="shared" si="31"/>
        <v>521.29</v>
      </c>
      <c r="G178" s="75">
        <f t="shared" si="42"/>
        <v>0</v>
      </c>
      <c r="H178" s="75">
        <f t="shared" si="42"/>
        <v>0</v>
      </c>
      <c r="I178" s="75">
        <f t="shared" si="42"/>
        <v>0</v>
      </c>
      <c r="J178" s="75">
        <f t="shared" si="42"/>
        <v>0</v>
      </c>
      <c r="K178" s="75">
        <f t="shared" si="42"/>
        <v>0</v>
      </c>
      <c r="L178" s="60">
        <f t="shared" si="36"/>
        <v>492.08000000000004</v>
      </c>
      <c r="M178" s="60">
        <f t="shared" si="37"/>
        <v>138518.99000000005</v>
      </c>
      <c r="N178" s="60">
        <f t="shared" si="38"/>
        <v>61481.00999999999</v>
      </c>
      <c r="O178" s="60">
        <f t="shared" si="39"/>
        <v>0</v>
      </c>
      <c r="R178" s="60">
        <f t="shared" si="40"/>
        <v>1</v>
      </c>
      <c r="S178" s="60">
        <f t="shared" si="41"/>
        <v>172</v>
      </c>
      <c r="U178" s="88">
        <f>+1!F178</f>
        <v>818.47</v>
      </c>
      <c r="W178" s="60">
        <f t="shared" si="32"/>
        <v>297.18000000000006</v>
      </c>
    </row>
    <row r="179" spans="1:23" ht="11.25">
      <c r="A179" s="61">
        <f t="shared" si="29"/>
        <v>5234</v>
      </c>
      <c r="B179" s="62">
        <f t="shared" si="33"/>
        <v>169</v>
      </c>
      <c r="C179" s="60">
        <f t="shared" si="30"/>
        <v>1013.37</v>
      </c>
      <c r="D179" s="60">
        <f t="shared" si="34"/>
        <v>1013.37</v>
      </c>
      <c r="E179" s="83">
        <f t="shared" si="35"/>
        <v>1013.37</v>
      </c>
      <c r="F179" s="60">
        <f t="shared" si="31"/>
        <v>519.45</v>
      </c>
      <c r="G179" s="75">
        <f t="shared" si="42"/>
        <v>0</v>
      </c>
      <c r="H179" s="75">
        <f t="shared" si="42"/>
        <v>0</v>
      </c>
      <c r="I179" s="75">
        <f t="shared" si="42"/>
        <v>0</v>
      </c>
      <c r="J179" s="75">
        <f t="shared" si="42"/>
        <v>0</v>
      </c>
      <c r="K179" s="75">
        <f t="shared" si="42"/>
        <v>0</v>
      </c>
      <c r="L179" s="60">
        <f t="shared" si="36"/>
        <v>493.91999999999996</v>
      </c>
      <c r="M179" s="60">
        <f t="shared" si="37"/>
        <v>138025.07000000004</v>
      </c>
      <c r="N179" s="60">
        <f t="shared" si="38"/>
        <v>61974.929999999986</v>
      </c>
      <c r="O179" s="60">
        <f t="shared" si="39"/>
        <v>0</v>
      </c>
      <c r="R179" s="60">
        <f t="shared" si="40"/>
        <v>1</v>
      </c>
      <c r="S179" s="60">
        <f t="shared" si="41"/>
        <v>173</v>
      </c>
      <c r="U179" s="88">
        <f>+1!F179</f>
        <v>816.06</v>
      </c>
      <c r="W179" s="60">
        <f t="shared" si="32"/>
        <v>296.6099999999999</v>
      </c>
    </row>
    <row r="180" spans="1:23" ht="11.25">
      <c r="A180" s="61">
        <f t="shared" si="29"/>
        <v>5265</v>
      </c>
      <c r="B180" s="62">
        <f t="shared" si="33"/>
        <v>170</v>
      </c>
      <c r="C180" s="60">
        <f t="shared" si="30"/>
        <v>1013.37</v>
      </c>
      <c r="D180" s="60">
        <f t="shared" si="34"/>
        <v>1013.37</v>
      </c>
      <c r="E180" s="83">
        <f t="shared" si="35"/>
        <v>1013.37</v>
      </c>
      <c r="F180" s="60">
        <f t="shared" si="31"/>
        <v>517.59</v>
      </c>
      <c r="G180" s="75">
        <f t="shared" si="42"/>
        <v>0</v>
      </c>
      <c r="H180" s="75">
        <f t="shared" si="42"/>
        <v>0</v>
      </c>
      <c r="I180" s="75">
        <f t="shared" si="42"/>
        <v>0</v>
      </c>
      <c r="J180" s="75">
        <f t="shared" si="42"/>
        <v>0</v>
      </c>
      <c r="K180" s="75">
        <f t="shared" si="42"/>
        <v>0</v>
      </c>
      <c r="L180" s="60">
        <f t="shared" si="36"/>
        <v>495.78</v>
      </c>
      <c r="M180" s="60">
        <f t="shared" si="37"/>
        <v>137529.29000000004</v>
      </c>
      <c r="N180" s="60">
        <f t="shared" si="38"/>
        <v>62470.709999999985</v>
      </c>
      <c r="O180" s="60">
        <f t="shared" si="39"/>
        <v>0</v>
      </c>
      <c r="R180" s="60">
        <f t="shared" si="40"/>
        <v>1</v>
      </c>
      <c r="S180" s="60">
        <f t="shared" si="41"/>
        <v>174</v>
      </c>
      <c r="U180" s="88">
        <f>+1!F180</f>
        <v>813.63</v>
      </c>
      <c r="W180" s="60">
        <f t="shared" si="32"/>
        <v>296.03999999999996</v>
      </c>
    </row>
    <row r="181" spans="1:23" ht="11.25">
      <c r="A181" s="61">
        <f t="shared" si="29"/>
        <v>5295</v>
      </c>
      <c r="B181" s="62">
        <f t="shared" si="33"/>
        <v>171</v>
      </c>
      <c r="C181" s="60">
        <f t="shared" si="30"/>
        <v>1013.37</v>
      </c>
      <c r="D181" s="60">
        <f t="shared" si="34"/>
        <v>1013.37</v>
      </c>
      <c r="E181" s="83">
        <f t="shared" si="35"/>
        <v>1013.37</v>
      </c>
      <c r="F181" s="60">
        <f t="shared" si="31"/>
        <v>515.73</v>
      </c>
      <c r="G181" s="75">
        <f t="shared" si="42"/>
        <v>0</v>
      </c>
      <c r="H181" s="75">
        <f t="shared" si="42"/>
        <v>0</v>
      </c>
      <c r="I181" s="75">
        <f t="shared" si="42"/>
        <v>0</v>
      </c>
      <c r="J181" s="75">
        <f t="shared" si="42"/>
        <v>0</v>
      </c>
      <c r="K181" s="75">
        <f t="shared" si="42"/>
        <v>0</v>
      </c>
      <c r="L181" s="60">
        <f t="shared" si="36"/>
        <v>497.64</v>
      </c>
      <c r="M181" s="60">
        <f t="shared" si="37"/>
        <v>137031.65000000002</v>
      </c>
      <c r="N181" s="60">
        <f t="shared" si="38"/>
        <v>62968.349999999984</v>
      </c>
      <c r="O181" s="60">
        <f t="shared" si="39"/>
        <v>0</v>
      </c>
      <c r="R181" s="60">
        <f t="shared" si="40"/>
        <v>1</v>
      </c>
      <c r="S181" s="60">
        <f t="shared" si="41"/>
        <v>175</v>
      </c>
      <c r="U181" s="88">
        <f>+1!F181</f>
        <v>811.19</v>
      </c>
      <c r="W181" s="60">
        <f t="shared" si="32"/>
        <v>295.46000000000004</v>
      </c>
    </row>
    <row r="182" spans="1:23" ht="11.25">
      <c r="A182" s="61">
        <f t="shared" si="29"/>
        <v>5326</v>
      </c>
      <c r="B182" s="62">
        <f t="shared" si="33"/>
        <v>172</v>
      </c>
      <c r="C182" s="60">
        <f t="shared" si="30"/>
        <v>1013.37</v>
      </c>
      <c r="D182" s="60">
        <f t="shared" si="34"/>
        <v>1013.37</v>
      </c>
      <c r="E182" s="83">
        <f t="shared" si="35"/>
        <v>1013.37</v>
      </c>
      <c r="F182" s="60">
        <f t="shared" si="31"/>
        <v>513.87</v>
      </c>
      <c r="G182" s="75">
        <f t="shared" si="42"/>
        <v>0</v>
      </c>
      <c r="H182" s="75">
        <f t="shared" si="42"/>
        <v>0</v>
      </c>
      <c r="I182" s="75">
        <f t="shared" si="42"/>
        <v>0</v>
      </c>
      <c r="J182" s="75">
        <f t="shared" si="42"/>
        <v>0</v>
      </c>
      <c r="K182" s="75">
        <f t="shared" si="42"/>
        <v>0</v>
      </c>
      <c r="L182" s="60">
        <f t="shared" si="36"/>
        <v>499.5</v>
      </c>
      <c r="M182" s="60">
        <f t="shared" si="37"/>
        <v>136532.15000000002</v>
      </c>
      <c r="N182" s="60">
        <f t="shared" si="38"/>
        <v>63467.849999999984</v>
      </c>
      <c r="O182" s="60">
        <f t="shared" si="39"/>
        <v>0</v>
      </c>
      <c r="R182" s="60">
        <f t="shared" si="40"/>
        <v>1</v>
      </c>
      <c r="S182" s="60">
        <f t="shared" si="41"/>
        <v>176</v>
      </c>
      <c r="U182" s="88">
        <f>+1!F182</f>
        <v>808.74</v>
      </c>
      <c r="W182" s="60">
        <f t="shared" si="32"/>
        <v>294.87</v>
      </c>
    </row>
    <row r="183" spans="1:23" ht="11.25">
      <c r="A183" s="61">
        <f t="shared" si="29"/>
        <v>5357</v>
      </c>
      <c r="B183" s="62">
        <f t="shared" si="33"/>
        <v>173</v>
      </c>
      <c r="C183" s="60">
        <f t="shared" si="30"/>
        <v>1013.37</v>
      </c>
      <c r="D183" s="60">
        <f t="shared" si="34"/>
        <v>1013.37</v>
      </c>
      <c r="E183" s="83">
        <f t="shared" si="35"/>
        <v>1013.37</v>
      </c>
      <c r="F183" s="60">
        <f t="shared" si="31"/>
        <v>512</v>
      </c>
      <c r="G183" s="75">
        <f t="shared" si="42"/>
        <v>0</v>
      </c>
      <c r="H183" s="75">
        <f t="shared" si="42"/>
        <v>0</v>
      </c>
      <c r="I183" s="75">
        <f t="shared" si="42"/>
        <v>0</v>
      </c>
      <c r="J183" s="75">
        <f t="shared" si="42"/>
        <v>0</v>
      </c>
      <c r="K183" s="75">
        <f t="shared" si="42"/>
        <v>0</v>
      </c>
      <c r="L183" s="60">
        <f t="shared" si="36"/>
        <v>501.37</v>
      </c>
      <c r="M183" s="60">
        <f t="shared" si="37"/>
        <v>136030.78000000003</v>
      </c>
      <c r="N183" s="60">
        <f t="shared" si="38"/>
        <v>63969.21999999999</v>
      </c>
      <c r="O183" s="60">
        <f t="shared" si="39"/>
        <v>0</v>
      </c>
      <c r="R183" s="60">
        <f t="shared" si="40"/>
        <v>1</v>
      </c>
      <c r="S183" s="60">
        <f t="shared" si="41"/>
        <v>177</v>
      </c>
      <c r="U183" s="88">
        <f>+1!F183</f>
        <v>806.27</v>
      </c>
      <c r="W183" s="60">
        <f t="shared" si="32"/>
        <v>294.27</v>
      </c>
    </row>
    <row r="184" spans="1:23" ht="11.25">
      <c r="A184" s="61">
        <f t="shared" si="29"/>
        <v>5387</v>
      </c>
      <c r="B184" s="62">
        <f t="shared" si="33"/>
        <v>174</v>
      </c>
      <c r="C184" s="60">
        <f t="shared" si="30"/>
        <v>1013.37</v>
      </c>
      <c r="D184" s="60">
        <f t="shared" si="34"/>
        <v>1013.37</v>
      </c>
      <c r="E184" s="83">
        <f t="shared" si="35"/>
        <v>1013.37</v>
      </c>
      <c r="F184" s="60">
        <f t="shared" si="31"/>
        <v>510.12</v>
      </c>
      <c r="G184" s="75">
        <f t="shared" si="42"/>
        <v>0</v>
      </c>
      <c r="H184" s="75">
        <f t="shared" si="42"/>
        <v>0</v>
      </c>
      <c r="I184" s="75">
        <f t="shared" si="42"/>
        <v>0</v>
      </c>
      <c r="J184" s="75">
        <f t="shared" si="42"/>
        <v>0</v>
      </c>
      <c r="K184" s="75">
        <f t="shared" si="42"/>
        <v>0</v>
      </c>
      <c r="L184" s="60">
        <f t="shared" si="36"/>
        <v>503.25</v>
      </c>
      <c r="M184" s="60">
        <f t="shared" si="37"/>
        <v>135527.53000000003</v>
      </c>
      <c r="N184" s="60">
        <f t="shared" si="38"/>
        <v>64472.46999999999</v>
      </c>
      <c r="O184" s="60">
        <f t="shared" si="39"/>
        <v>0</v>
      </c>
      <c r="R184" s="60">
        <f t="shared" si="40"/>
        <v>1</v>
      </c>
      <c r="S184" s="60">
        <f t="shared" si="41"/>
        <v>178</v>
      </c>
      <c r="U184" s="88">
        <f>+1!F184</f>
        <v>803.79</v>
      </c>
      <c r="W184" s="60">
        <f t="shared" si="32"/>
        <v>293.66999999999996</v>
      </c>
    </row>
    <row r="185" spans="1:23" ht="11.25">
      <c r="A185" s="61">
        <f t="shared" si="29"/>
        <v>5418</v>
      </c>
      <c r="B185" s="62">
        <f t="shared" si="33"/>
        <v>175</v>
      </c>
      <c r="C185" s="60">
        <f t="shared" si="30"/>
        <v>1013.37</v>
      </c>
      <c r="D185" s="60">
        <f t="shared" si="34"/>
        <v>1013.37</v>
      </c>
      <c r="E185" s="83">
        <f t="shared" si="35"/>
        <v>1013.37</v>
      </c>
      <c r="F185" s="60">
        <f t="shared" si="31"/>
        <v>508.23</v>
      </c>
      <c r="G185" s="75">
        <f t="shared" si="42"/>
        <v>0</v>
      </c>
      <c r="H185" s="75">
        <f t="shared" si="42"/>
        <v>0</v>
      </c>
      <c r="I185" s="75">
        <f t="shared" si="42"/>
        <v>0</v>
      </c>
      <c r="J185" s="75">
        <f t="shared" si="42"/>
        <v>0</v>
      </c>
      <c r="K185" s="75">
        <f t="shared" si="42"/>
        <v>0</v>
      </c>
      <c r="L185" s="60">
        <f t="shared" si="36"/>
        <v>505.14</v>
      </c>
      <c r="M185" s="60">
        <f t="shared" si="37"/>
        <v>135022.39</v>
      </c>
      <c r="N185" s="60">
        <f t="shared" si="38"/>
        <v>64977.609999999986</v>
      </c>
      <c r="O185" s="60">
        <f t="shared" si="39"/>
        <v>0</v>
      </c>
      <c r="R185" s="60">
        <f t="shared" si="40"/>
        <v>1</v>
      </c>
      <c r="S185" s="60">
        <f t="shared" si="41"/>
        <v>179</v>
      </c>
      <c r="U185" s="88">
        <f>+1!F185</f>
        <v>801.3</v>
      </c>
      <c r="W185" s="60">
        <f t="shared" si="32"/>
        <v>293.06999999999994</v>
      </c>
    </row>
    <row r="186" spans="1:23" ht="11.25">
      <c r="A186" s="61">
        <f t="shared" si="29"/>
        <v>5448</v>
      </c>
      <c r="B186" s="62">
        <f t="shared" si="33"/>
        <v>176</v>
      </c>
      <c r="C186" s="60">
        <f t="shared" si="30"/>
        <v>1013.37</v>
      </c>
      <c r="D186" s="60">
        <f t="shared" si="34"/>
        <v>1013.37</v>
      </c>
      <c r="E186" s="83">
        <f t="shared" si="35"/>
        <v>1013.37</v>
      </c>
      <c r="F186" s="60">
        <f t="shared" si="31"/>
        <v>506.33</v>
      </c>
      <c r="G186" s="75">
        <f t="shared" si="42"/>
        <v>0</v>
      </c>
      <c r="H186" s="75">
        <f t="shared" si="42"/>
        <v>0</v>
      </c>
      <c r="I186" s="75">
        <f t="shared" si="42"/>
        <v>0</v>
      </c>
      <c r="J186" s="75">
        <f t="shared" si="42"/>
        <v>0</v>
      </c>
      <c r="K186" s="75">
        <f t="shared" si="42"/>
        <v>0</v>
      </c>
      <c r="L186" s="60">
        <f t="shared" si="36"/>
        <v>507.04</v>
      </c>
      <c r="M186" s="60">
        <f t="shared" si="37"/>
        <v>134515.35</v>
      </c>
      <c r="N186" s="60">
        <f t="shared" si="38"/>
        <v>65484.64999999999</v>
      </c>
      <c r="O186" s="60">
        <f t="shared" si="39"/>
        <v>0</v>
      </c>
      <c r="P186" s="60">
        <f>SUM(F175:F186)</f>
        <v>6199.49</v>
      </c>
      <c r="Q186" s="60">
        <f>SUM(L175:L186)</f>
        <v>5960.950000000001</v>
      </c>
      <c r="R186" s="60">
        <f t="shared" si="40"/>
        <v>1</v>
      </c>
      <c r="S186" s="60">
        <f t="shared" si="41"/>
        <v>180</v>
      </c>
      <c r="U186" s="88">
        <f>+1!F186</f>
        <v>798.79</v>
      </c>
      <c r="W186" s="60">
        <f t="shared" si="32"/>
        <v>292.46</v>
      </c>
    </row>
    <row r="187" spans="1:23" ht="11.25">
      <c r="A187" s="61">
        <f t="shared" si="29"/>
        <v>5479</v>
      </c>
      <c r="B187" s="62">
        <f t="shared" si="33"/>
        <v>177</v>
      </c>
      <c r="C187" s="60">
        <f t="shared" si="30"/>
        <v>1013.37</v>
      </c>
      <c r="D187" s="60">
        <f t="shared" si="34"/>
        <v>1013.37</v>
      </c>
      <c r="E187" s="83">
        <f t="shared" si="35"/>
        <v>1013.37</v>
      </c>
      <c r="F187" s="60">
        <f t="shared" si="31"/>
        <v>504.43</v>
      </c>
      <c r="G187" s="75">
        <f t="shared" si="42"/>
        <v>0</v>
      </c>
      <c r="H187" s="75">
        <f t="shared" si="42"/>
        <v>0</v>
      </c>
      <c r="I187" s="75">
        <f t="shared" si="42"/>
        <v>0</v>
      </c>
      <c r="J187" s="75">
        <f t="shared" si="42"/>
        <v>0</v>
      </c>
      <c r="K187" s="75">
        <f t="shared" si="42"/>
        <v>0</v>
      </c>
      <c r="L187" s="60">
        <f t="shared" si="36"/>
        <v>508.94</v>
      </c>
      <c r="M187" s="60">
        <f t="shared" si="37"/>
        <v>134006.41</v>
      </c>
      <c r="N187" s="60">
        <f t="shared" si="38"/>
        <v>65993.58999999998</v>
      </c>
      <c r="O187" s="60">
        <f t="shared" si="39"/>
        <v>0</v>
      </c>
      <c r="R187" s="60">
        <f t="shared" si="40"/>
        <v>1</v>
      </c>
      <c r="S187" s="60">
        <f t="shared" si="41"/>
        <v>181</v>
      </c>
      <c r="U187" s="88">
        <f>+1!F187</f>
        <v>796.27</v>
      </c>
      <c r="W187" s="60">
        <f t="shared" si="32"/>
        <v>291.84</v>
      </c>
    </row>
    <row r="188" spans="1:23" ht="11.25">
      <c r="A188" s="61">
        <f t="shared" si="29"/>
        <v>5510</v>
      </c>
      <c r="B188" s="62">
        <f t="shared" si="33"/>
        <v>178</v>
      </c>
      <c r="C188" s="60">
        <f t="shared" si="30"/>
        <v>1013.37</v>
      </c>
      <c r="D188" s="60">
        <f t="shared" si="34"/>
        <v>1013.37</v>
      </c>
      <c r="E188" s="83">
        <f t="shared" si="35"/>
        <v>1013.37</v>
      </c>
      <c r="F188" s="60">
        <f t="shared" si="31"/>
        <v>502.52</v>
      </c>
      <c r="G188" s="75">
        <f t="shared" si="42"/>
        <v>0</v>
      </c>
      <c r="H188" s="75">
        <f t="shared" si="42"/>
        <v>0</v>
      </c>
      <c r="I188" s="75">
        <f t="shared" si="42"/>
        <v>0</v>
      </c>
      <c r="J188" s="75">
        <f t="shared" si="42"/>
        <v>0</v>
      </c>
      <c r="K188" s="75">
        <f t="shared" si="42"/>
        <v>0</v>
      </c>
      <c r="L188" s="60">
        <f t="shared" si="36"/>
        <v>510.85</v>
      </c>
      <c r="M188" s="60">
        <f t="shared" si="37"/>
        <v>133495.56</v>
      </c>
      <c r="N188" s="60">
        <f t="shared" si="38"/>
        <v>66504.43999999999</v>
      </c>
      <c r="O188" s="60">
        <f t="shared" si="39"/>
        <v>0</v>
      </c>
      <c r="R188" s="60">
        <f t="shared" si="40"/>
        <v>1</v>
      </c>
      <c r="S188" s="60">
        <f t="shared" si="41"/>
        <v>182</v>
      </c>
      <c r="U188" s="88">
        <f>+1!F188</f>
        <v>793.74</v>
      </c>
      <c r="W188" s="60">
        <f t="shared" si="32"/>
        <v>291.22</v>
      </c>
    </row>
    <row r="189" spans="1:23" ht="11.25">
      <c r="A189" s="61">
        <f t="shared" si="29"/>
        <v>5538</v>
      </c>
      <c r="B189" s="62">
        <f t="shared" si="33"/>
        <v>179</v>
      </c>
      <c r="C189" s="60">
        <f t="shared" si="30"/>
        <v>1013.37</v>
      </c>
      <c r="D189" s="60">
        <f t="shared" si="34"/>
        <v>1013.37</v>
      </c>
      <c r="E189" s="83">
        <f t="shared" si="35"/>
        <v>1013.37</v>
      </c>
      <c r="F189" s="60">
        <f t="shared" si="31"/>
        <v>500.61</v>
      </c>
      <c r="G189" s="75">
        <f t="shared" si="42"/>
        <v>0</v>
      </c>
      <c r="H189" s="75">
        <f t="shared" si="42"/>
        <v>0</v>
      </c>
      <c r="I189" s="75">
        <f t="shared" si="42"/>
        <v>0</v>
      </c>
      <c r="J189" s="75">
        <f t="shared" si="42"/>
        <v>0</v>
      </c>
      <c r="K189" s="75">
        <f t="shared" si="42"/>
        <v>0</v>
      </c>
      <c r="L189" s="60">
        <f t="shared" si="36"/>
        <v>512.76</v>
      </c>
      <c r="M189" s="60">
        <f t="shared" si="37"/>
        <v>132982.8</v>
      </c>
      <c r="N189" s="60">
        <f t="shared" si="38"/>
        <v>67017.19999999998</v>
      </c>
      <c r="O189" s="60">
        <f t="shared" si="39"/>
        <v>0</v>
      </c>
      <c r="R189" s="60">
        <f t="shared" si="40"/>
        <v>1</v>
      </c>
      <c r="S189" s="60">
        <f t="shared" si="41"/>
        <v>183</v>
      </c>
      <c r="U189" s="88">
        <f>+1!F189</f>
        <v>791.19</v>
      </c>
      <c r="W189" s="60">
        <f t="shared" si="32"/>
        <v>290.58000000000004</v>
      </c>
    </row>
    <row r="190" spans="1:23" ht="11.25">
      <c r="A190" s="61">
        <f t="shared" si="29"/>
        <v>5569</v>
      </c>
      <c r="B190" s="62">
        <f t="shared" si="33"/>
        <v>180</v>
      </c>
      <c r="C190" s="60">
        <f t="shared" si="30"/>
        <v>1013.37</v>
      </c>
      <c r="D190" s="60">
        <f t="shared" si="34"/>
        <v>1013.37</v>
      </c>
      <c r="E190" s="83">
        <f t="shared" si="35"/>
        <v>1013.37</v>
      </c>
      <c r="F190" s="60">
        <f t="shared" si="31"/>
        <v>498.69</v>
      </c>
      <c r="G190" s="75">
        <f t="shared" si="42"/>
        <v>0</v>
      </c>
      <c r="H190" s="75">
        <f t="shared" si="42"/>
        <v>0</v>
      </c>
      <c r="I190" s="75">
        <f t="shared" si="42"/>
        <v>0</v>
      </c>
      <c r="J190" s="75">
        <f t="shared" si="42"/>
        <v>0</v>
      </c>
      <c r="K190" s="75">
        <f t="shared" si="42"/>
        <v>0</v>
      </c>
      <c r="L190" s="60">
        <f t="shared" si="36"/>
        <v>514.6800000000001</v>
      </c>
      <c r="M190" s="60">
        <f t="shared" si="37"/>
        <v>132468.12</v>
      </c>
      <c r="N190" s="60">
        <f t="shared" si="38"/>
        <v>67531.87999999998</v>
      </c>
      <c r="O190" s="60">
        <f t="shared" si="39"/>
        <v>0</v>
      </c>
      <c r="R190" s="60">
        <f t="shared" si="40"/>
        <v>1</v>
      </c>
      <c r="S190" s="60">
        <f t="shared" si="41"/>
        <v>184</v>
      </c>
      <c r="U190" s="88">
        <f>+1!F190</f>
        <v>788.63</v>
      </c>
      <c r="W190" s="60">
        <f t="shared" si="32"/>
        <v>289.94</v>
      </c>
    </row>
    <row r="191" spans="1:23" ht="11.25">
      <c r="A191" s="61">
        <f t="shared" si="29"/>
        <v>5599</v>
      </c>
      <c r="B191" s="62">
        <f t="shared" si="33"/>
        <v>181</v>
      </c>
      <c r="C191" s="60">
        <f t="shared" si="30"/>
        <v>1013.37</v>
      </c>
      <c r="D191" s="60">
        <f t="shared" si="34"/>
        <v>1013.37</v>
      </c>
      <c r="E191" s="83">
        <f t="shared" si="35"/>
        <v>1013.37</v>
      </c>
      <c r="F191" s="60">
        <f t="shared" si="31"/>
        <v>496.76</v>
      </c>
      <c r="G191" s="75">
        <f t="shared" si="42"/>
        <v>0</v>
      </c>
      <c r="H191" s="75">
        <f t="shared" si="42"/>
        <v>0</v>
      </c>
      <c r="I191" s="75">
        <f t="shared" si="42"/>
        <v>0</v>
      </c>
      <c r="J191" s="75">
        <f t="shared" si="42"/>
        <v>0</v>
      </c>
      <c r="K191" s="75">
        <f t="shared" si="42"/>
        <v>0</v>
      </c>
      <c r="L191" s="60">
        <f t="shared" si="36"/>
        <v>516.61</v>
      </c>
      <c r="M191" s="60">
        <f t="shared" si="37"/>
        <v>131951.51</v>
      </c>
      <c r="N191" s="60">
        <f t="shared" si="38"/>
        <v>68048.48999999998</v>
      </c>
      <c r="O191" s="60">
        <f t="shared" si="39"/>
        <v>0</v>
      </c>
      <c r="R191" s="60">
        <f t="shared" si="40"/>
        <v>1</v>
      </c>
      <c r="S191" s="60">
        <f t="shared" si="41"/>
        <v>185</v>
      </c>
      <c r="U191" s="88">
        <f>+1!F191</f>
        <v>786.05</v>
      </c>
      <c r="W191" s="60">
        <f t="shared" si="32"/>
        <v>289.28999999999996</v>
      </c>
    </row>
    <row r="192" spans="1:23" ht="11.25">
      <c r="A192" s="61">
        <f t="shared" si="29"/>
        <v>5630</v>
      </c>
      <c r="B192" s="62">
        <f t="shared" si="33"/>
        <v>182</v>
      </c>
      <c r="C192" s="60">
        <f t="shared" si="30"/>
        <v>1013.37</v>
      </c>
      <c r="D192" s="60">
        <f t="shared" si="34"/>
        <v>1013.37</v>
      </c>
      <c r="E192" s="83">
        <f t="shared" si="35"/>
        <v>1013.37</v>
      </c>
      <c r="F192" s="60">
        <f t="shared" si="31"/>
        <v>494.82</v>
      </c>
      <c r="G192" s="75">
        <f t="shared" si="42"/>
        <v>0</v>
      </c>
      <c r="H192" s="75">
        <f t="shared" si="42"/>
        <v>0</v>
      </c>
      <c r="I192" s="75">
        <f t="shared" si="42"/>
        <v>0</v>
      </c>
      <c r="J192" s="75">
        <f t="shared" si="42"/>
        <v>0</v>
      </c>
      <c r="K192" s="75">
        <f t="shared" si="42"/>
        <v>0</v>
      </c>
      <c r="L192" s="60">
        <f t="shared" si="36"/>
        <v>518.55</v>
      </c>
      <c r="M192" s="60">
        <f t="shared" si="37"/>
        <v>131432.96000000002</v>
      </c>
      <c r="N192" s="60">
        <f t="shared" si="38"/>
        <v>68567.03999999998</v>
      </c>
      <c r="O192" s="60">
        <f t="shared" si="39"/>
        <v>0</v>
      </c>
      <c r="R192" s="60">
        <f t="shared" si="40"/>
        <v>1</v>
      </c>
      <c r="S192" s="60">
        <f t="shared" si="41"/>
        <v>186</v>
      </c>
      <c r="U192" s="88">
        <f>+1!F192</f>
        <v>783.46</v>
      </c>
      <c r="W192" s="60">
        <f t="shared" si="32"/>
        <v>288.64000000000004</v>
      </c>
    </row>
    <row r="193" spans="1:23" ht="11.25">
      <c r="A193" s="61">
        <f t="shared" si="29"/>
        <v>5660</v>
      </c>
      <c r="B193" s="62">
        <f t="shared" si="33"/>
        <v>183</v>
      </c>
      <c r="C193" s="60">
        <f t="shared" si="30"/>
        <v>1013.37</v>
      </c>
      <c r="D193" s="60">
        <f t="shared" si="34"/>
        <v>1013.37</v>
      </c>
      <c r="E193" s="83">
        <f t="shared" si="35"/>
        <v>1013.37</v>
      </c>
      <c r="F193" s="60">
        <f t="shared" si="31"/>
        <v>492.87</v>
      </c>
      <c r="G193" s="75">
        <f t="shared" si="42"/>
        <v>0</v>
      </c>
      <c r="H193" s="75">
        <f t="shared" si="42"/>
        <v>0</v>
      </c>
      <c r="I193" s="75">
        <f t="shared" si="42"/>
        <v>0</v>
      </c>
      <c r="J193" s="75">
        <f t="shared" si="42"/>
        <v>0</v>
      </c>
      <c r="K193" s="75">
        <f t="shared" si="42"/>
        <v>0</v>
      </c>
      <c r="L193" s="60">
        <f t="shared" si="36"/>
        <v>520.5</v>
      </c>
      <c r="M193" s="60">
        <f t="shared" si="37"/>
        <v>130912.46000000002</v>
      </c>
      <c r="N193" s="60">
        <f t="shared" si="38"/>
        <v>69087.53999999998</v>
      </c>
      <c r="O193" s="60">
        <f t="shared" si="39"/>
        <v>0</v>
      </c>
      <c r="R193" s="60">
        <f t="shared" si="40"/>
        <v>1</v>
      </c>
      <c r="S193" s="60">
        <f t="shared" si="41"/>
        <v>187</v>
      </c>
      <c r="U193" s="88">
        <f>+1!F193</f>
        <v>780.86</v>
      </c>
      <c r="W193" s="60">
        <f t="shared" si="32"/>
        <v>287.99</v>
      </c>
    </row>
    <row r="194" spans="1:23" ht="11.25">
      <c r="A194" s="61">
        <f t="shared" si="29"/>
        <v>5691</v>
      </c>
      <c r="B194" s="62">
        <f t="shared" si="33"/>
        <v>184</v>
      </c>
      <c r="C194" s="60">
        <f t="shared" si="30"/>
        <v>1013.37</v>
      </c>
      <c r="D194" s="60">
        <f t="shared" si="34"/>
        <v>1013.37</v>
      </c>
      <c r="E194" s="83">
        <f t="shared" si="35"/>
        <v>1013.37</v>
      </c>
      <c r="F194" s="60">
        <f t="shared" si="31"/>
        <v>490.92</v>
      </c>
      <c r="G194" s="75">
        <f t="shared" si="42"/>
        <v>0</v>
      </c>
      <c r="H194" s="75">
        <f t="shared" si="42"/>
        <v>0</v>
      </c>
      <c r="I194" s="75">
        <f t="shared" si="42"/>
        <v>0</v>
      </c>
      <c r="J194" s="75">
        <f t="shared" si="42"/>
        <v>0</v>
      </c>
      <c r="K194" s="75">
        <f t="shared" si="42"/>
        <v>0</v>
      </c>
      <c r="L194" s="60">
        <f t="shared" si="36"/>
        <v>522.45</v>
      </c>
      <c r="M194" s="60">
        <f t="shared" si="37"/>
        <v>130390.01000000002</v>
      </c>
      <c r="N194" s="60">
        <f t="shared" si="38"/>
        <v>69609.98999999998</v>
      </c>
      <c r="O194" s="60">
        <f t="shared" si="39"/>
        <v>0</v>
      </c>
      <c r="R194" s="60">
        <f t="shared" si="40"/>
        <v>1</v>
      </c>
      <c r="S194" s="60">
        <f t="shared" si="41"/>
        <v>188</v>
      </c>
      <c r="U194" s="88">
        <f>+1!F194</f>
        <v>778.24</v>
      </c>
      <c r="W194" s="60">
        <f t="shared" si="32"/>
        <v>287.32</v>
      </c>
    </row>
    <row r="195" spans="1:23" ht="11.25">
      <c r="A195" s="61">
        <f t="shared" si="29"/>
        <v>5722</v>
      </c>
      <c r="B195" s="62">
        <f t="shared" si="33"/>
        <v>185</v>
      </c>
      <c r="C195" s="60">
        <f t="shared" si="30"/>
        <v>1013.37</v>
      </c>
      <c r="D195" s="60">
        <f t="shared" si="34"/>
        <v>1013.37</v>
      </c>
      <c r="E195" s="83">
        <f t="shared" si="35"/>
        <v>1013.37</v>
      </c>
      <c r="F195" s="60">
        <f t="shared" si="31"/>
        <v>488.96</v>
      </c>
      <c r="G195" s="75">
        <f t="shared" si="42"/>
        <v>0</v>
      </c>
      <c r="H195" s="75">
        <f t="shared" si="42"/>
        <v>0</v>
      </c>
      <c r="I195" s="75">
        <f t="shared" si="42"/>
        <v>0</v>
      </c>
      <c r="J195" s="75">
        <f t="shared" si="42"/>
        <v>0</v>
      </c>
      <c r="K195" s="75">
        <f t="shared" si="42"/>
        <v>0</v>
      </c>
      <c r="L195" s="60">
        <f t="shared" si="36"/>
        <v>524.4100000000001</v>
      </c>
      <c r="M195" s="60">
        <f t="shared" si="37"/>
        <v>129865.60000000002</v>
      </c>
      <c r="N195" s="60">
        <f t="shared" si="38"/>
        <v>70134.39999999998</v>
      </c>
      <c r="O195" s="60">
        <f t="shared" si="39"/>
        <v>0</v>
      </c>
      <c r="R195" s="60">
        <f t="shared" si="40"/>
        <v>1</v>
      </c>
      <c r="S195" s="60">
        <f t="shared" si="41"/>
        <v>189</v>
      </c>
      <c r="U195" s="88">
        <f>+1!F195</f>
        <v>775.61</v>
      </c>
      <c r="W195" s="60">
        <f t="shared" si="32"/>
        <v>286.65000000000003</v>
      </c>
    </row>
    <row r="196" spans="1:23" ht="11.25">
      <c r="A196" s="61">
        <f t="shared" si="29"/>
        <v>5752</v>
      </c>
      <c r="B196" s="62">
        <f t="shared" si="33"/>
        <v>186</v>
      </c>
      <c r="C196" s="60">
        <f t="shared" si="30"/>
        <v>1013.37</v>
      </c>
      <c r="D196" s="60">
        <f t="shared" si="34"/>
        <v>1013.37</v>
      </c>
      <c r="E196" s="83">
        <f t="shared" si="35"/>
        <v>1013.37</v>
      </c>
      <c r="F196" s="60">
        <f t="shared" si="31"/>
        <v>487</v>
      </c>
      <c r="G196" s="75">
        <f t="shared" si="42"/>
        <v>0</v>
      </c>
      <c r="H196" s="75">
        <f t="shared" si="42"/>
        <v>0</v>
      </c>
      <c r="I196" s="75">
        <f t="shared" si="42"/>
        <v>0</v>
      </c>
      <c r="J196" s="75">
        <f t="shared" si="42"/>
        <v>0</v>
      </c>
      <c r="K196" s="75">
        <f t="shared" si="42"/>
        <v>0</v>
      </c>
      <c r="L196" s="60">
        <f t="shared" si="36"/>
        <v>526.37</v>
      </c>
      <c r="M196" s="60">
        <f t="shared" si="37"/>
        <v>129339.23000000003</v>
      </c>
      <c r="N196" s="60">
        <f t="shared" si="38"/>
        <v>70660.76999999997</v>
      </c>
      <c r="O196" s="60">
        <f t="shared" si="39"/>
        <v>0</v>
      </c>
      <c r="R196" s="60">
        <f t="shared" si="40"/>
        <v>1</v>
      </c>
      <c r="S196" s="60">
        <f t="shared" si="41"/>
        <v>190</v>
      </c>
      <c r="U196" s="88">
        <f>+1!F196</f>
        <v>772.96</v>
      </c>
      <c r="W196" s="60">
        <f t="shared" si="32"/>
        <v>285.96000000000004</v>
      </c>
    </row>
    <row r="197" spans="1:23" ht="11.25">
      <c r="A197" s="61">
        <f t="shared" si="29"/>
        <v>5783</v>
      </c>
      <c r="B197" s="62">
        <f t="shared" si="33"/>
        <v>187</v>
      </c>
      <c r="C197" s="60">
        <f t="shared" si="30"/>
        <v>1013.37</v>
      </c>
      <c r="D197" s="60">
        <f t="shared" si="34"/>
        <v>1013.37</v>
      </c>
      <c r="E197" s="83">
        <f t="shared" si="35"/>
        <v>1013.37</v>
      </c>
      <c r="F197" s="60">
        <f t="shared" si="31"/>
        <v>485.02</v>
      </c>
      <c r="G197" s="75">
        <f t="shared" si="42"/>
        <v>0</v>
      </c>
      <c r="H197" s="75">
        <f t="shared" si="42"/>
        <v>0</v>
      </c>
      <c r="I197" s="75">
        <f t="shared" si="42"/>
        <v>0</v>
      </c>
      <c r="J197" s="75">
        <f t="shared" si="42"/>
        <v>0</v>
      </c>
      <c r="K197" s="75">
        <f t="shared" si="42"/>
        <v>0</v>
      </c>
      <c r="L197" s="60">
        <f t="shared" si="36"/>
        <v>528.35</v>
      </c>
      <c r="M197" s="60">
        <f t="shared" si="37"/>
        <v>128810.88000000002</v>
      </c>
      <c r="N197" s="60">
        <f t="shared" si="38"/>
        <v>71189.11999999998</v>
      </c>
      <c r="O197" s="60">
        <f t="shared" si="39"/>
        <v>0</v>
      </c>
      <c r="R197" s="60">
        <f t="shared" si="40"/>
        <v>1</v>
      </c>
      <c r="S197" s="60">
        <f t="shared" si="41"/>
        <v>191</v>
      </c>
      <c r="U197" s="88">
        <f>+1!F197</f>
        <v>770.3</v>
      </c>
      <c r="W197" s="60">
        <f t="shared" si="32"/>
        <v>285.28</v>
      </c>
    </row>
    <row r="198" spans="1:23" ht="11.25">
      <c r="A198" s="61">
        <f t="shared" si="29"/>
        <v>5813</v>
      </c>
      <c r="B198" s="62">
        <f t="shared" si="33"/>
        <v>188</v>
      </c>
      <c r="C198" s="60">
        <f t="shared" si="30"/>
        <v>1013.37</v>
      </c>
      <c r="D198" s="60">
        <f t="shared" si="34"/>
        <v>1013.37</v>
      </c>
      <c r="E198" s="83">
        <f t="shared" si="35"/>
        <v>1013.37</v>
      </c>
      <c r="F198" s="60">
        <f t="shared" si="31"/>
        <v>483.04</v>
      </c>
      <c r="G198" s="75">
        <f t="shared" si="42"/>
        <v>0</v>
      </c>
      <c r="H198" s="75">
        <f t="shared" si="42"/>
        <v>0</v>
      </c>
      <c r="I198" s="75">
        <f t="shared" si="42"/>
        <v>0</v>
      </c>
      <c r="J198" s="75">
        <f t="shared" si="42"/>
        <v>0</v>
      </c>
      <c r="K198" s="75">
        <f t="shared" si="42"/>
        <v>0</v>
      </c>
      <c r="L198" s="60">
        <f t="shared" si="36"/>
        <v>530.3299999999999</v>
      </c>
      <c r="M198" s="60">
        <f t="shared" si="37"/>
        <v>128280.55000000002</v>
      </c>
      <c r="N198" s="60">
        <f t="shared" si="38"/>
        <v>71719.44999999998</v>
      </c>
      <c r="O198" s="60">
        <f t="shared" si="39"/>
        <v>0</v>
      </c>
      <c r="P198" s="60">
        <f>SUM(F187:F198)</f>
        <v>5925.64</v>
      </c>
      <c r="Q198" s="60">
        <f>SUM(L187:L198)</f>
        <v>6234.8</v>
      </c>
      <c r="R198" s="60">
        <f t="shared" si="40"/>
        <v>1</v>
      </c>
      <c r="S198" s="60">
        <f t="shared" si="41"/>
        <v>192</v>
      </c>
      <c r="U198" s="88">
        <f>+1!F198</f>
        <v>767.63</v>
      </c>
      <c r="W198" s="60">
        <f t="shared" si="32"/>
        <v>284.59</v>
      </c>
    </row>
    <row r="199" spans="1:23" ht="11.25">
      <c r="A199" s="61">
        <f t="shared" si="29"/>
        <v>5844</v>
      </c>
      <c r="B199" s="62">
        <f t="shared" si="33"/>
        <v>189</v>
      </c>
      <c r="C199" s="60">
        <f t="shared" si="30"/>
        <v>1013.37</v>
      </c>
      <c r="D199" s="60">
        <f t="shared" si="34"/>
        <v>1013.37</v>
      </c>
      <c r="E199" s="83">
        <f t="shared" si="35"/>
        <v>1013.37</v>
      </c>
      <c r="F199" s="60">
        <f t="shared" si="31"/>
        <v>481.05</v>
      </c>
      <c r="G199" s="75">
        <f t="shared" si="42"/>
        <v>0</v>
      </c>
      <c r="H199" s="75">
        <f t="shared" si="42"/>
        <v>0</v>
      </c>
      <c r="I199" s="75">
        <f t="shared" si="42"/>
        <v>0</v>
      </c>
      <c r="J199" s="75">
        <f t="shared" si="42"/>
        <v>0</v>
      </c>
      <c r="K199" s="75">
        <f t="shared" si="42"/>
        <v>0</v>
      </c>
      <c r="L199" s="60">
        <f t="shared" si="36"/>
        <v>532.3199999999999</v>
      </c>
      <c r="M199" s="60">
        <f t="shared" si="37"/>
        <v>127748.23000000001</v>
      </c>
      <c r="N199" s="60">
        <f t="shared" si="38"/>
        <v>72251.76999999999</v>
      </c>
      <c r="O199" s="60">
        <f t="shared" si="39"/>
        <v>0</v>
      </c>
      <c r="R199" s="60">
        <f t="shared" si="40"/>
        <v>1</v>
      </c>
      <c r="S199" s="60">
        <f t="shared" si="41"/>
        <v>193</v>
      </c>
      <c r="U199" s="88">
        <f>+1!F199</f>
        <v>764.94</v>
      </c>
      <c r="W199" s="60">
        <f t="shared" si="32"/>
        <v>283.89000000000004</v>
      </c>
    </row>
    <row r="200" spans="1:23" ht="11.25">
      <c r="A200" s="61">
        <f t="shared" si="29"/>
        <v>5875</v>
      </c>
      <c r="B200" s="62">
        <f t="shared" si="33"/>
        <v>190</v>
      </c>
      <c r="C200" s="60">
        <f t="shared" si="30"/>
        <v>1013.37</v>
      </c>
      <c r="D200" s="60">
        <f t="shared" si="34"/>
        <v>1013.37</v>
      </c>
      <c r="E200" s="83">
        <f t="shared" si="35"/>
        <v>1013.37</v>
      </c>
      <c r="F200" s="60">
        <f t="shared" si="31"/>
        <v>479.06</v>
      </c>
      <c r="G200" s="75">
        <f t="shared" si="42"/>
        <v>0</v>
      </c>
      <c r="H200" s="75">
        <f t="shared" si="42"/>
        <v>0</v>
      </c>
      <c r="I200" s="75">
        <f t="shared" si="42"/>
        <v>0</v>
      </c>
      <c r="J200" s="75">
        <f t="shared" si="42"/>
        <v>0</v>
      </c>
      <c r="K200" s="75">
        <f t="shared" si="42"/>
        <v>0</v>
      </c>
      <c r="L200" s="60">
        <f t="shared" si="36"/>
        <v>534.31</v>
      </c>
      <c r="M200" s="60">
        <f t="shared" si="37"/>
        <v>127213.92000000001</v>
      </c>
      <c r="N200" s="60">
        <f t="shared" si="38"/>
        <v>72786.07999999999</v>
      </c>
      <c r="O200" s="60">
        <f t="shared" si="39"/>
        <v>0</v>
      </c>
      <c r="R200" s="60">
        <f t="shared" si="40"/>
        <v>1</v>
      </c>
      <c r="S200" s="60">
        <f t="shared" si="41"/>
        <v>194</v>
      </c>
      <c r="U200" s="88">
        <f>+1!F200</f>
        <v>762.23</v>
      </c>
      <c r="W200" s="60">
        <f t="shared" si="32"/>
        <v>283.17</v>
      </c>
    </row>
    <row r="201" spans="1:23" ht="11.25">
      <c r="A201" s="61">
        <f t="shared" si="29"/>
        <v>5904</v>
      </c>
      <c r="B201" s="62">
        <f t="shared" si="33"/>
        <v>191</v>
      </c>
      <c r="C201" s="60">
        <f t="shared" si="30"/>
        <v>1013.37</v>
      </c>
      <c r="D201" s="60">
        <f t="shared" si="34"/>
        <v>1013.37</v>
      </c>
      <c r="E201" s="83">
        <f t="shared" si="35"/>
        <v>1013.37</v>
      </c>
      <c r="F201" s="60">
        <f t="shared" si="31"/>
        <v>477.05</v>
      </c>
      <c r="G201" s="75">
        <f t="shared" si="42"/>
        <v>0</v>
      </c>
      <c r="H201" s="75">
        <f t="shared" si="42"/>
        <v>0</v>
      </c>
      <c r="I201" s="75">
        <f t="shared" si="42"/>
        <v>0</v>
      </c>
      <c r="J201" s="75">
        <f t="shared" si="42"/>
        <v>0</v>
      </c>
      <c r="K201" s="75">
        <f t="shared" si="42"/>
        <v>0</v>
      </c>
      <c r="L201" s="60">
        <f t="shared" si="36"/>
        <v>536.3199999999999</v>
      </c>
      <c r="M201" s="60">
        <f t="shared" si="37"/>
        <v>126677.6</v>
      </c>
      <c r="N201" s="60">
        <f t="shared" si="38"/>
        <v>73322.4</v>
      </c>
      <c r="O201" s="60">
        <f t="shared" si="39"/>
        <v>0</v>
      </c>
      <c r="R201" s="60">
        <f t="shared" si="40"/>
        <v>1</v>
      </c>
      <c r="S201" s="60">
        <f t="shared" si="41"/>
        <v>195</v>
      </c>
      <c r="U201" s="88">
        <f>+1!F201</f>
        <v>759.51</v>
      </c>
      <c r="W201" s="60">
        <f t="shared" si="32"/>
        <v>282.46</v>
      </c>
    </row>
    <row r="202" spans="1:23" ht="11.25">
      <c r="A202" s="61">
        <f t="shared" si="29"/>
        <v>5935</v>
      </c>
      <c r="B202" s="62">
        <f t="shared" si="33"/>
        <v>192</v>
      </c>
      <c r="C202" s="60">
        <f t="shared" si="30"/>
        <v>1013.37</v>
      </c>
      <c r="D202" s="60">
        <f t="shared" si="34"/>
        <v>1013.37</v>
      </c>
      <c r="E202" s="83">
        <f t="shared" si="35"/>
        <v>1013.37</v>
      </c>
      <c r="F202" s="60">
        <f t="shared" si="31"/>
        <v>475.04</v>
      </c>
      <c r="G202" s="75">
        <f t="shared" si="42"/>
        <v>0</v>
      </c>
      <c r="H202" s="75">
        <f t="shared" si="42"/>
        <v>0</v>
      </c>
      <c r="I202" s="75">
        <f t="shared" si="42"/>
        <v>0</v>
      </c>
      <c r="J202" s="75">
        <f t="shared" si="42"/>
        <v>0</v>
      </c>
      <c r="K202" s="75">
        <f t="shared" si="42"/>
        <v>0</v>
      </c>
      <c r="L202" s="60">
        <f t="shared" si="36"/>
        <v>538.3299999999999</v>
      </c>
      <c r="M202" s="60">
        <f t="shared" si="37"/>
        <v>126139.27</v>
      </c>
      <c r="N202" s="60">
        <f t="shared" si="38"/>
        <v>73860.73</v>
      </c>
      <c r="O202" s="60">
        <f t="shared" si="39"/>
        <v>0</v>
      </c>
      <c r="R202" s="60">
        <f t="shared" si="40"/>
        <v>1</v>
      </c>
      <c r="S202" s="60">
        <f t="shared" si="41"/>
        <v>196</v>
      </c>
      <c r="U202" s="88">
        <f>+1!F202</f>
        <v>756.78</v>
      </c>
      <c r="W202" s="60">
        <f t="shared" si="32"/>
        <v>281.73999999999995</v>
      </c>
    </row>
    <row r="203" spans="1:23" ht="11.25">
      <c r="A203" s="61">
        <f aca="true" t="shared" si="43" ref="A203:A266">DATE(Year,S203,Day)</f>
        <v>5965</v>
      </c>
      <c r="B203" s="62">
        <f t="shared" si="33"/>
        <v>193</v>
      </c>
      <c r="C203" s="60">
        <f t="shared" si="30"/>
        <v>1013.37</v>
      </c>
      <c r="D203" s="60">
        <f t="shared" si="34"/>
        <v>1013.37</v>
      </c>
      <c r="E203" s="83">
        <f t="shared" si="35"/>
        <v>1013.37</v>
      </c>
      <c r="F203" s="60">
        <f t="shared" si="31"/>
        <v>473.02</v>
      </c>
      <c r="G203" s="75">
        <f t="shared" si="42"/>
        <v>0</v>
      </c>
      <c r="H203" s="75">
        <f t="shared" si="42"/>
        <v>0</v>
      </c>
      <c r="I203" s="75">
        <f t="shared" si="42"/>
        <v>0</v>
      </c>
      <c r="J203" s="75">
        <f t="shared" si="42"/>
        <v>0</v>
      </c>
      <c r="K203" s="75">
        <f t="shared" si="42"/>
        <v>0</v>
      </c>
      <c r="L203" s="60">
        <f t="shared" si="36"/>
        <v>540.35</v>
      </c>
      <c r="M203" s="60">
        <f t="shared" si="37"/>
        <v>125598.92</v>
      </c>
      <c r="N203" s="60">
        <f t="shared" si="38"/>
        <v>74401.08</v>
      </c>
      <c r="O203" s="60">
        <f t="shared" si="39"/>
        <v>0</v>
      </c>
      <c r="R203" s="60">
        <f t="shared" si="40"/>
        <v>1</v>
      </c>
      <c r="S203" s="60">
        <f t="shared" si="41"/>
        <v>197</v>
      </c>
      <c r="U203" s="88">
        <f>+1!F203</f>
        <v>754.03</v>
      </c>
      <c r="W203" s="60">
        <f t="shared" si="32"/>
        <v>281.01</v>
      </c>
    </row>
    <row r="204" spans="1:23" ht="11.25">
      <c r="A204" s="61">
        <f t="shared" si="43"/>
        <v>5996</v>
      </c>
      <c r="B204" s="62">
        <f t="shared" si="33"/>
        <v>194</v>
      </c>
      <c r="C204" s="60">
        <f aca="true" t="shared" si="44" ref="C204:C267">ROUND(PMT(Rate/12,Length+1-B204,-M203),2)</f>
        <v>1013.37</v>
      </c>
      <c r="D204" s="60">
        <f t="shared" si="34"/>
        <v>1013.37</v>
      </c>
      <c r="E204" s="83">
        <f t="shared" si="35"/>
        <v>1013.37</v>
      </c>
      <c r="F204" s="60">
        <f aca="true" t="shared" si="45" ref="F204:F267">ROUND(IF(M203&lt;=0,0,M203*(Rate/12)),2)</f>
        <v>471</v>
      </c>
      <c r="G204" s="75">
        <f t="shared" si="42"/>
        <v>0</v>
      </c>
      <c r="H204" s="75">
        <f t="shared" si="42"/>
        <v>0</v>
      </c>
      <c r="I204" s="75">
        <f t="shared" si="42"/>
        <v>0</v>
      </c>
      <c r="J204" s="75">
        <f t="shared" si="42"/>
        <v>0</v>
      </c>
      <c r="K204" s="75">
        <f t="shared" si="42"/>
        <v>0</v>
      </c>
      <c r="L204" s="60">
        <f t="shared" si="36"/>
        <v>542.37</v>
      </c>
      <c r="M204" s="60">
        <f t="shared" si="37"/>
        <v>125056.55</v>
      </c>
      <c r="N204" s="60">
        <f t="shared" si="38"/>
        <v>74943.45</v>
      </c>
      <c r="O204" s="60">
        <f t="shared" si="39"/>
        <v>0</v>
      </c>
      <c r="R204" s="60">
        <f t="shared" si="40"/>
        <v>1</v>
      </c>
      <c r="S204" s="60">
        <f t="shared" si="41"/>
        <v>198</v>
      </c>
      <c r="U204" s="88">
        <f>+1!F204</f>
        <v>751.27</v>
      </c>
      <c r="W204" s="60">
        <f aca="true" t="shared" si="46" ref="W204:W267">+U204-F204</f>
        <v>280.27</v>
      </c>
    </row>
    <row r="205" spans="1:23" ht="11.25">
      <c r="A205" s="61">
        <f t="shared" si="43"/>
        <v>6026</v>
      </c>
      <c r="B205" s="62">
        <f aca="true" t="shared" si="47" ref="B205:B268">B204+1</f>
        <v>195</v>
      </c>
      <c r="C205" s="60">
        <f t="shared" si="44"/>
        <v>1013.37</v>
      </c>
      <c r="D205" s="60">
        <f aca="true" t="shared" si="48" ref="D205:D268">$C$11+G205+H205+I205+J205+K205</f>
        <v>1013.37</v>
      </c>
      <c r="E205" s="83">
        <f aca="true" t="shared" si="49" ref="E205:E268">D205</f>
        <v>1013.37</v>
      </c>
      <c r="F205" s="60">
        <f t="shared" si="45"/>
        <v>468.96</v>
      </c>
      <c r="G205" s="75">
        <f t="shared" si="42"/>
        <v>0</v>
      </c>
      <c r="H205" s="75">
        <f t="shared" si="42"/>
        <v>0</v>
      </c>
      <c r="I205" s="75">
        <f t="shared" si="42"/>
        <v>0</v>
      </c>
      <c r="J205" s="75">
        <f t="shared" si="42"/>
        <v>0</v>
      </c>
      <c r="K205" s="75">
        <f t="shared" si="42"/>
        <v>0</v>
      </c>
      <c r="L205" s="60">
        <f aca="true" t="shared" si="50" ref="L205:L268">E205-F205-G205-H205-I205-J205-K205</f>
        <v>544.4100000000001</v>
      </c>
      <c r="M205" s="60">
        <f aca="true" t="shared" si="51" ref="M205:M268">M204-L205</f>
        <v>124512.14</v>
      </c>
      <c r="N205" s="60">
        <f aca="true" t="shared" si="52" ref="N205:N268">N204+L205</f>
        <v>75487.86</v>
      </c>
      <c r="O205" s="60">
        <f aca="true" t="shared" si="53" ref="O205:O268">E205-D205</f>
        <v>0</v>
      </c>
      <c r="R205" s="60">
        <f aca="true" t="shared" si="54" ref="R205:R268">IF(M204&gt;0,1,0)</f>
        <v>1</v>
      </c>
      <c r="S205" s="60">
        <f aca="true" t="shared" si="55" ref="S205:S268">S204+1</f>
        <v>199</v>
      </c>
      <c r="U205" s="88">
        <f>+1!F205</f>
        <v>748.49</v>
      </c>
      <c r="W205" s="60">
        <f t="shared" si="46"/>
        <v>279.53000000000003</v>
      </c>
    </row>
    <row r="206" spans="1:23" ht="11.25">
      <c r="A206" s="61">
        <f t="shared" si="43"/>
        <v>6057</v>
      </c>
      <c r="B206" s="62">
        <f t="shared" si="47"/>
        <v>196</v>
      </c>
      <c r="C206" s="60">
        <f t="shared" si="44"/>
        <v>1013.37</v>
      </c>
      <c r="D206" s="60">
        <f t="shared" si="48"/>
        <v>1013.37</v>
      </c>
      <c r="E206" s="83">
        <f t="shared" si="49"/>
        <v>1013.37</v>
      </c>
      <c r="F206" s="60">
        <f t="shared" si="45"/>
        <v>466.92</v>
      </c>
      <c r="G206" s="75">
        <f t="shared" si="42"/>
        <v>0</v>
      </c>
      <c r="H206" s="75">
        <f t="shared" si="42"/>
        <v>0</v>
      </c>
      <c r="I206" s="75">
        <f t="shared" si="42"/>
        <v>0</v>
      </c>
      <c r="J206" s="75">
        <f t="shared" si="42"/>
        <v>0</v>
      </c>
      <c r="K206" s="75">
        <f t="shared" si="42"/>
        <v>0</v>
      </c>
      <c r="L206" s="60">
        <f t="shared" si="50"/>
        <v>546.45</v>
      </c>
      <c r="M206" s="60">
        <f t="shared" si="51"/>
        <v>123965.69</v>
      </c>
      <c r="N206" s="60">
        <f t="shared" si="52"/>
        <v>76034.31</v>
      </c>
      <c r="O206" s="60">
        <f t="shared" si="53"/>
        <v>0</v>
      </c>
      <c r="R206" s="60">
        <f t="shared" si="54"/>
        <v>1</v>
      </c>
      <c r="S206" s="60">
        <f t="shared" si="55"/>
        <v>200</v>
      </c>
      <c r="U206" s="88">
        <f>+1!F206</f>
        <v>745.7</v>
      </c>
      <c r="W206" s="60">
        <f t="shared" si="46"/>
        <v>278.78000000000003</v>
      </c>
    </row>
    <row r="207" spans="1:23" ht="11.25">
      <c r="A207" s="61">
        <f t="shared" si="43"/>
        <v>6088</v>
      </c>
      <c r="B207" s="62">
        <f t="shared" si="47"/>
        <v>197</v>
      </c>
      <c r="C207" s="60">
        <f t="shared" si="44"/>
        <v>1013.37</v>
      </c>
      <c r="D207" s="60">
        <f t="shared" si="48"/>
        <v>1013.37</v>
      </c>
      <c r="E207" s="83">
        <f t="shared" si="49"/>
        <v>1013.37</v>
      </c>
      <c r="F207" s="60">
        <f t="shared" si="45"/>
        <v>464.87</v>
      </c>
      <c r="G207" s="75">
        <f t="shared" si="42"/>
        <v>0</v>
      </c>
      <c r="H207" s="75">
        <f t="shared" si="42"/>
        <v>0</v>
      </c>
      <c r="I207" s="75">
        <f t="shared" si="42"/>
        <v>0</v>
      </c>
      <c r="J207" s="75">
        <f t="shared" si="42"/>
        <v>0</v>
      </c>
      <c r="K207" s="75">
        <f t="shared" si="42"/>
        <v>0</v>
      </c>
      <c r="L207" s="60">
        <f t="shared" si="50"/>
        <v>548.5</v>
      </c>
      <c r="M207" s="60">
        <f t="shared" si="51"/>
        <v>123417.19</v>
      </c>
      <c r="N207" s="60">
        <f t="shared" si="52"/>
        <v>76582.81</v>
      </c>
      <c r="O207" s="60">
        <f t="shared" si="53"/>
        <v>0</v>
      </c>
      <c r="R207" s="60">
        <f t="shared" si="54"/>
        <v>1</v>
      </c>
      <c r="S207" s="60">
        <f t="shared" si="55"/>
        <v>201</v>
      </c>
      <c r="U207" s="88">
        <f>+1!F207</f>
        <v>742.89</v>
      </c>
      <c r="W207" s="60">
        <f t="shared" si="46"/>
        <v>278.02</v>
      </c>
    </row>
    <row r="208" spans="1:23" ht="11.25">
      <c r="A208" s="61">
        <f t="shared" si="43"/>
        <v>6118</v>
      </c>
      <c r="B208" s="62">
        <f t="shared" si="47"/>
        <v>198</v>
      </c>
      <c r="C208" s="60">
        <f t="shared" si="44"/>
        <v>1013.37</v>
      </c>
      <c r="D208" s="60">
        <f t="shared" si="48"/>
        <v>1013.37</v>
      </c>
      <c r="E208" s="83">
        <f t="shared" si="49"/>
        <v>1013.37</v>
      </c>
      <c r="F208" s="60">
        <f t="shared" si="45"/>
        <v>462.81</v>
      </c>
      <c r="G208" s="75">
        <f t="shared" si="42"/>
        <v>0</v>
      </c>
      <c r="H208" s="75">
        <f t="shared" si="42"/>
        <v>0</v>
      </c>
      <c r="I208" s="75">
        <f t="shared" si="42"/>
        <v>0</v>
      </c>
      <c r="J208" s="75">
        <f t="shared" si="42"/>
        <v>0</v>
      </c>
      <c r="K208" s="75">
        <f t="shared" si="42"/>
        <v>0</v>
      </c>
      <c r="L208" s="60">
        <f t="shared" si="50"/>
        <v>550.56</v>
      </c>
      <c r="M208" s="60">
        <f t="shared" si="51"/>
        <v>122866.63</v>
      </c>
      <c r="N208" s="60">
        <f t="shared" si="52"/>
        <v>77133.37</v>
      </c>
      <c r="O208" s="60">
        <f t="shared" si="53"/>
        <v>0</v>
      </c>
      <c r="R208" s="60">
        <f t="shared" si="54"/>
        <v>1</v>
      </c>
      <c r="S208" s="60">
        <f t="shared" si="55"/>
        <v>202</v>
      </c>
      <c r="U208" s="88">
        <f>+1!F208</f>
        <v>740.07</v>
      </c>
      <c r="W208" s="60">
        <f t="shared" si="46"/>
        <v>277.26000000000005</v>
      </c>
    </row>
    <row r="209" spans="1:23" ht="11.25">
      <c r="A209" s="61">
        <f t="shared" si="43"/>
        <v>6149</v>
      </c>
      <c r="B209" s="62">
        <f t="shared" si="47"/>
        <v>199</v>
      </c>
      <c r="C209" s="60">
        <f t="shared" si="44"/>
        <v>1013.37</v>
      </c>
      <c r="D209" s="60">
        <f t="shared" si="48"/>
        <v>1013.37</v>
      </c>
      <c r="E209" s="83">
        <f t="shared" si="49"/>
        <v>1013.37</v>
      </c>
      <c r="F209" s="60">
        <f t="shared" si="45"/>
        <v>460.75</v>
      </c>
      <c r="G209" s="75">
        <f t="shared" si="42"/>
        <v>0</v>
      </c>
      <c r="H209" s="75">
        <f t="shared" si="42"/>
        <v>0</v>
      </c>
      <c r="I209" s="75">
        <f t="shared" si="42"/>
        <v>0</v>
      </c>
      <c r="J209" s="75">
        <f t="shared" si="42"/>
        <v>0</v>
      </c>
      <c r="K209" s="75">
        <f t="shared" si="42"/>
        <v>0</v>
      </c>
      <c r="L209" s="60">
        <f t="shared" si="50"/>
        <v>552.62</v>
      </c>
      <c r="M209" s="60">
        <f t="shared" si="51"/>
        <v>122314.01000000001</v>
      </c>
      <c r="N209" s="60">
        <f t="shared" si="52"/>
        <v>77685.98999999999</v>
      </c>
      <c r="O209" s="60">
        <f t="shared" si="53"/>
        <v>0</v>
      </c>
      <c r="R209" s="60">
        <f t="shared" si="54"/>
        <v>1</v>
      </c>
      <c r="S209" s="60">
        <f t="shared" si="55"/>
        <v>203</v>
      </c>
      <c r="U209" s="88">
        <f>+1!F209</f>
        <v>737.23</v>
      </c>
      <c r="W209" s="60">
        <f t="shared" si="46"/>
        <v>276.48</v>
      </c>
    </row>
    <row r="210" spans="1:23" ht="11.25">
      <c r="A210" s="61">
        <f t="shared" si="43"/>
        <v>6179</v>
      </c>
      <c r="B210" s="62">
        <f t="shared" si="47"/>
        <v>200</v>
      </c>
      <c r="C210" s="60">
        <f t="shared" si="44"/>
        <v>1013.37</v>
      </c>
      <c r="D210" s="60">
        <f t="shared" si="48"/>
        <v>1013.37</v>
      </c>
      <c r="E210" s="83">
        <f t="shared" si="49"/>
        <v>1013.37</v>
      </c>
      <c r="F210" s="60">
        <f t="shared" si="45"/>
        <v>458.68</v>
      </c>
      <c r="G210" s="75">
        <f t="shared" si="42"/>
        <v>0</v>
      </c>
      <c r="H210" s="75">
        <f t="shared" si="42"/>
        <v>0</v>
      </c>
      <c r="I210" s="75">
        <f t="shared" si="42"/>
        <v>0</v>
      </c>
      <c r="J210" s="75">
        <f t="shared" si="42"/>
        <v>0</v>
      </c>
      <c r="K210" s="75">
        <f t="shared" si="42"/>
        <v>0</v>
      </c>
      <c r="L210" s="60">
        <f t="shared" si="50"/>
        <v>554.69</v>
      </c>
      <c r="M210" s="60">
        <f t="shared" si="51"/>
        <v>121759.32</v>
      </c>
      <c r="N210" s="60">
        <f t="shared" si="52"/>
        <v>78240.68</v>
      </c>
      <c r="O210" s="60">
        <f t="shared" si="53"/>
        <v>0</v>
      </c>
      <c r="P210" s="60">
        <f>SUM(F199:F210)</f>
        <v>5639.210000000001</v>
      </c>
      <c r="Q210" s="60">
        <f>SUM(L199:L210)</f>
        <v>6521.23</v>
      </c>
      <c r="R210" s="60">
        <f t="shared" si="54"/>
        <v>1</v>
      </c>
      <c r="S210" s="60">
        <f t="shared" si="55"/>
        <v>204</v>
      </c>
      <c r="U210" s="88">
        <f>+1!F210</f>
        <v>734.37</v>
      </c>
      <c r="W210" s="60">
        <f t="shared" si="46"/>
        <v>275.69</v>
      </c>
    </row>
    <row r="211" spans="1:23" ht="11.25">
      <c r="A211" s="61">
        <f t="shared" si="43"/>
        <v>6210</v>
      </c>
      <c r="B211" s="62">
        <f t="shared" si="47"/>
        <v>201</v>
      </c>
      <c r="C211" s="60">
        <f t="shared" si="44"/>
        <v>1013.37</v>
      </c>
      <c r="D211" s="60">
        <f t="shared" si="48"/>
        <v>1013.37</v>
      </c>
      <c r="E211" s="83">
        <f t="shared" si="49"/>
        <v>1013.37</v>
      </c>
      <c r="F211" s="60">
        <f t="shared" si="45"/>
        <v>456.6</v>
      </c>
      <c r="G211" s="75">
        <f t="shared" si="42"/>
        <v>0</v>
      </c>
      <c r="H211" s="75">
        <f t="shared" si="42"/>
        <v>0</v>
      </c>
      <c r="I211" s="75">
        <f t="shared" si="42"/>
        <v>0</v>
      </c>
      <c r="J211" s="75">
        <f t="shared" si="42"/>
        <v>0</v>
      </c>
      <c r="K211" s="75">
        <f t="shared" si="42"/>
        <v>0</v>
      </c>
      <c r="L211" s="60">
        <f t="shared" si="50"/>
        <v>556.77</v>
      </c>
      <c r="M211" s="60">
        <f t="shared" si="51"/>
        <v>121202.55</v>
      </c>
      <c r="N211" s="60">
        <f t="shared" si="52"/>
        <v>78797.45</v>
      </c>
      <c r="O211" s="60">
        <f t="shared" si="53"/>
        <v>0</v>
      </c>
      <c r="R211" s="60">
        <f t="shared" si="54"/>
        <v>1</v>
      </c>
      <c r="S211" s="60">
        <f t="shared" si="55"/>
        <v>205</v>
      </c>
      <c r="U211" s="88">
        <f>+1!F211</f>
        <v>731.5</v>
      </c>
      <c r="W211" s="60">
        <f t="shared" si="46"/>
        <v>274.9</v>
      </c>
    </row>
    <row r="212" spans="1:23" ht="11.25">
      <c r="A212" s="61">
        <f t="shared" si="43"/>
        <v>6241</v>
      </c>
      <c r="B212" s="62">
        <f t="shared" si="47"/>
        <v>202</v>
      </c>
      <c r="C212" s="60">
        <f t="shared" si="44"/>
        <v>1013.37</v>
      </c>
      <c r="D212" s="60">
        <f t="shared" si="48"/>
        <v>1013.37</v>
      </c>
      <c r="E212" s="83">
        <f t="shared" si="49"/>
        <v>1013.37</v>
      </c>
      <c r="F212" s="60">
        <f t="shared" si="45"/>
        <v>454.51</v>
      </c>
      <c r="G212" s="75">
        <f t="shared" si="42"/>
        <v>0</v>
      </c>
      <c r="H212" s="75">
        <f t="shared" si="42"/>
        <v>0</v>
      </c>
      <c r="I212" s="75">
        <f t="shared" si="42"/>
        <v>0</v>
      </c>
      <c r="J212" s="75">
        <f t="shared" si="42"/>
        <v>0</v>
      </c>
      <c r="K212" s="75">
        <f t="shared" si="42"/>
        <v>0</v>
      </c>
      <c r="L212" s="60">
        <f t="shared" si="50"/>
        <v>558.86</v>
      </c>
      <c r="M212" s="60">
        <f t="shared" si="51"/>
        <v>120643.69</v>
      </c>
      <c r="N212" s="60">
        <f t="shared" si="52"/>
        <v>79356.31</v>
      </c>
      <c r="O212" s="60">
        <f t="shared" si="53"/>
        <v>0</v>
      </c>
      <c r="R212" s="60">
        <f t="shared" si="54"/>
        <v>1</v>
      </c>
      <c r="S212" s="60">
        <f t="shared" si="55"/>
        <v>206</v>
      </c>
      <c r="U212" s="88">
        <f>+1!F212</f>
        <v>728.62</v>
      </c>
      <c r="W212" s="60">
        <f t="shared" si="46"/>
        <v>274.11</v>
      </c>
    </row>
    <row r="213" spans="1:23" ht="11.25">
      <c r="A213" s="61">
        <f t="shared" si="43"/>
        <v>6269</v>
      </c>
      <c r="B213" s="62">
        <f t="shared" si="47"/>
        <v>203</v>
      </c>
      <c r="C213" s="60">
        <f t="shared" si="44"/>
        <v>1013.37</v>
      </c>
      <c r="D213" s="60">
        <f t="shared" si="48"/>
        <v>1013.37</v>
      </c>
      <c r="E213" s="83">
        <f t="shared" si="49"/>
        <v>1013.37</v>
      </c>
      <c r="F213" s="60">
        <f t="shared" si="45"/>
        <v>452.41</v>
      </c>
      <c r="G213" s="75">
        <f t="shared" si="42"/>
        <v>0</v>
      </c>
      <c r="H213" s="75">
        <f t="shared" si="42"/>
        <v>0</v>
      </c>
      <c r="I213" s="75">
        <f t="shared" si="42"/>
        <v>0</v>
      </c>
      <c r="J213" s="75">
        <f t="shared" si="42"/>
        <v>0</v>
      </c>
      <c r="K213" s="75">
        <f t="shared" si="42"/>
        <v>0</v>
      </c>
      <c r="L213" s="60">
        <f t="shared" si="50"/>
        <v>560.96</v>
      </c>
      <c r="M213" s="60">
        <f t="shared" si="51"/>
        <v>120082.73</v>
      </c>
      <c r="N213" s="60">
        <f t="shared" si="52"/>
        <v>79917.27</v>
      </c>
      <c r="O213" s="60">
        <f t="shared" si="53"/>
        <v>0</v>
      </c>
      <c r="R213" s="60">
        <f t="shared" si="54"/>
        <v>1</v>
      </c>
      <c r="S213" s="60">
        <f t="shared" si="55"/>
        <v>207</v>
      </c>
      <c r="U213" s="88">
        <f>+1!F213</f>
        <v>725.72</v>
      </c>
      <c r="W213" s="60">
        <f t="shared" si="46"/>
        <v>273.31</v>
      </c>
    </row>
    <row r="214" spans="1:23" ht="11.25">
      <c r="A214" s="61">
        <f t="shared" si="43"/>
        <v>6300</v>
      </c>
      <c r="B214" s="62">
        <f t="shared" si="47"/>
        <v>204</v>
      </c>
      <c r="C214" s="60">
        <f t="shared" si="44"/>
        <v>1013.37</v>
      </c>
      <c r="D214" s="60">
        <f t="shared" si="48"/>
        <v>1013.37</v>
      </c>
      <c r="E214" s="83">
        <f t="shared" si="49"/>
        <v>1013.37</v>
      </c>
      <c r="F214" s="60">
        <f t="shared" si="45"/>
        <v>450.31</v>
      </c>
      <c r="G214" s="75">
        <f t="shared" si="42"/>
        <v>0</v>
      </c>
      <c r="H214" s="75">
        <f t="shared" si="42"/>
        <v>0</v>
      </c>
      <c r="I214" s="75">
        <f t="shared" si="42"/>
        <v>0</v>
      </c>
      <c r="J214" s="75">
        <f t="shared" si="42"/>
        <v>0</v>
      </c>
      <c r="K214" s="75">
        <f t="shared" si="42"/>
        <v>0</v>
      </c>
      <c r="L214" s="60">
        <f t="shared" si="50"/>
        <v>563.06</v>
      </c>
      <c r="M214" s="60">
        <f t="shared" si="51"/>
        <v>119519.67</v>
      </c>
      <c r="N214" s="60">
        <f t="shared" si="52"/>
        <v>80480.33</v>
      </c>
      <c r="O214" s="60">
        <f t="shared" si="53"/>
        <v>0</v>
      </c>
      <c r="R214" s="60">
        <f t="shared" si="54"/>
        <v>1</v>
      </c>
      <c r="S214" s="60">
        <f t="shared" si="55"/>
        <v>208</v>
      </c>
      <c r="U214" s="88">
        <f>+1!F214</f>
        <v>722.8</v>
      </c>
      <c r="W214" s="60">
        <f t="shared" si="46"/>
        <v>272.48999999999995</v>
      </c>
    </row>
    <row r="215" spans="1:23" ht="11.25">
      <c r="A215" s="61">
        <f t="shared" si="43"/>
        <v>6330</v>
      </c>
      <c r="B215" s="62">
        <f t="shared" si="47"/>
        <v>205</v>
      </c>
      <c r="C215" s="60">
        <f t="shared" si="44"/>
        <v>1013.37</v>
      </c>
      <c r="D215" s="60">
        <f t="shared" si="48"/>
        <v>1013.37</v>
      </c>
      <c r="E215" s="83">
        <f t="shared" si="49"/>
        <v>1013.37</v>
      </c>
      <c r="F215" s="60">
        <f t="shared" si="45"/>
        <v>448.2</v>
      </c>
      <c r="G215" s="75">
        <f t="shared" si="42"/>
        <v>0</v>
      </c>
      <c r="H215" s="75">
        <f t="shared" si="42"/>
        <v>0</v>
      </c>
      <c r="I215" s="75">
        <f t="shared" si="42"/>
        <v>0</v>
      </c>
      <c r="J215" s="75">
        <f t="shared" si="42"/>
        <v>0</v>
      </c>
      <c r="K215" s="75">
        <f t="shared" si="42"/>
        <v>0</v>
      </c>
      <c r="L215" s="60">
        <f t="shared" si="50"/>
        <v>565.1700000000001</v>
      </c>
      <c r="M215" s="60">
        <f t="shared" si="51"/>
        <v>118954.5</v>
      </c>
      <c r="N215" s="60">
        <f t="shared" si="52"/>
        <v>81045.5</v>
      </c>
      <c r="O215" s="60">
        <f t="shared" si="53"/>
        <v>0</v>
      </c>
      <c r="R215" s="60">
        <f t="shared" si="54"/>
        <v>1</v>
      </c>
      <c r="S215" s="60">
        <f t="shared" si="55"/>
        <v>209</v>
      </c>
      <c r="U215" s="88">
        <f>+1!F215</f>
        <v>719.87</v>
      </c>
      <c r="W215" s="60">
        <f t="shared" si="46"/>
        <v>271.67</v>
      </c>
    </row>
    <row r="216" spans="1:23" ht="11.25">
      <c r="A216" s="61">
        <f t="shared" si="43"/>
        <v>6361</v>
      </c>
      <c r="B216" s="62">
        <f t="shared" si="47"/>
        <v>206</v>
      </c>
      <c r="C216" s="60">
        <f t="shared" si="44"/>
        <v>1013.37</v>
      </c>
      <c r="D216" s="60">
        <f t="shared" si="48"/>
        <v>1013.37</v>
      </c>
      <c r="E216" s="83">
        <f t="shared" si="49"/>
        <v>1013.37</v>
      </c>
      <c r="F216" s="60">
        <f t="shared" si="45"/>
        <v>446.08</v>
      </c>
      <c r="G216" s="75">
        <f t="shared" si="42"/>
        <v>0</v>
      </c>
      <c r="H216" s="75">
        <f t="shared" si="42"/>
        <v>0</v>
      </c>
      <c r="I216" s="75">
        <f t="shared" si="42"/>
        <v>0</v>
      </c>
      <c r="J216" s="75">
        <f t="shared" si="42"/>
        <v>0</v>
      </c>
      <c r="K216" s="75">
        <f t="shared" si="42"/>
        <v>0</v>
      </c>
      <c r="L216" s="60">
        <f t="shared" si="50"/>
        <v>567.29</v>
      </c>
      <c r="M216" s="60">
        <f t="shared" si="51"/>
        <v>118387.21</v>
      </c>
      <c r="N216" s="60">
        <f t="shared" si="52"/>
        <v>81612.79</v>
      </c>
      <c r="O216" s="60">
        <f t="shared" si="53"/>
        <v>0</v>
      </c>
      <c r="R216" s="60">
        <f t="shared" si="54"/>
        <v>1</v>
      </c>
      <c r="S216" s="60">
        <f t="shared" si="55"/>
        <v>210</v>
      </c>
      <c r="U216" s="88">
        <f>+1!F216</f>
        <v>716.92</v>
      </c>
      <c r="W216" s="60">
        <f t="shared" si="46"/>
        <v>270.84</v>
      </c>
    </row>
    <row r="217" spans="1:23" ht="11.25">
      <c r="A217" s="61">
        <f t="shared" si="43"/>
        <v>6391</v>
      </c>
      <c r="B217" s="62">
        <f t="shared" si="47"/>
        <v>207</v>
      </c>
      <c r="C217" s="60">
        <f t="shared" si="44"/>
        <v>1013.37</v>
      </c>
      <c r="D217" s="60">
        <f t="shared" si="48"/>
        <v>1013.37</v>
      </c>
      <c r="E217" s="83">
        <f t="shared" si="49"/>
        <v>1013.37</v>
      </c>
      <c r="F217" s="60">
        <f t="shared" si="45"/>
        <v>443.95</v>
      </c>
      <c r="G217" s="75">
        <f aca="true" t="shared" si="56" ref="G217:K267">G216</f>
        <v>0</v>
      </c>
      <c r="H217" s="75">
        <f t="shared" si="56"/>
        <v>0</v>
      </c>
      <c r="I217" s="75">
        <f t="shared" si="56"/>
        <v>0</v>
      </c>
      <c r="J217" s="75">
        <f t="shared" si="56"/>
        <v>0</v>
      </c>
      <c r="K217" s="75">
        <f t="shared" si="56"/>
        <v>0</v>
      </c>
      <c r="L217" s="60">
        <f t="shared" si="50"/>
        <v>569.4200000000001</v>
      </c>
      <c r="M217" s="60">
        <f t="shared" si="51"/>
        <v>117817.79000000001</v>
      </c>
      <c r="N217" s="60">
        <f t="shared" si="52"/>
        <v>82182.20999999999</v>
      </c>
      <c r="O217" s="60">
        <f t="shared" si="53"/>
        <v>0</v>
      </c>
      <c r="R217" s="60">
        <f t="shared" si="54"/>
        <v>1</v>
      </c>
      <c r="S217" s="60">
        <f t="shared" si="55"/>
        <v>211</v>
      </c>
      <c r="U217" s="88">
        <f>+1!F217</f>
        <v>713.96</v>
      </c>
      <c r="W217" s="60">
        <f t="shared" si="46"/>
        <v>270.01000000000005</v>
      </c>
    </row>
    <row r="218" spans="1:23" ht="11.25">
      <c r="A218" s="61">
        <f t="shared" si="43"/>
        <v>6422</v>
      </c>
      <c r="B218" s="62">
        <f t="shared" si="47"/>
        <v>208</v>
      </c>
      <c r="C218" s="60">
        <f t="shared" si="44"/>
        <v>1013.37</v>
      </c>
      <c r="D218" s="60">
        <f t="shared" si="48"/>
        <v>1013.37</v>
      </c>
      <c r="E218" s="83">
        <f t="shared" si="49"/>
        <v>1013.37</v>
      </c>
      <c r="F218" s="60">
        <f t="shared" si="45"/>
        <v>441.82</v>
      </c>
      <c r="G218" s="75">
        <f t="shared" si="56"/>
        <v>0</v>
      </c>
      <c r="H218" s="75">
        <f t="shared" si="56"/>
        <v>0</v>
      </c>
      <c r="I218" s="75">
        <f t="shared" si="56"/>
        <v>0</v>
      </c>
      <c r="J218" s="75">
        <f t="shared" si="56"/>
        <v>0</v>
      </c>
      <c r="K218" s="75">
        <f t="shared" si="56"/>
        <v>0</v>
      </c>
      <c r="L218" s="60">
        <f t="shared" si="50"/>
        <v>571.55</v>
      </c>
      <c r="M218" s="60">
        <f t="shared" si="51"/>
        <v>117246.24</v>
      </c>
      <c r="N218" s="60">
        <f t="shared" si="52"/>
        <v>82753.76</v>
      </c>
      <c r="O218" s="60">
        <f t="shared" si="53"/>
        <v>0</v>
      </c>
      <c r="R218" s="60">
        <f t="shared" si="54"/>
        <v>1</v>
      </c>
      <c r="S218" s="60">
        <f t="shared" si="55"/>
        <v>212</v>
      </c>
      <c r="U218" s="88">
        <f>+1!F218</f>
        <v>710.98</v>
      </c>
      <c r="W218" s="60">
        <f t="shared" si="46"/>
        <v>269.16</v>
      </c>
    </row>
    <row r="219" spans="1:23" ht="11.25">
      <c r="A219" s="61">
        <f t="shared" si="43"/>
        <v>6453</v>
      </c>
      <c r="B219" s="62">
        <f t="shared" si="47"/>
        <v>209</v>
      </c>
      <c r="C219" s="60">
        <f t="shared" si="44"/>
        <v>1013.37</v>
      </c>
      <c r="D219" s="60">
        <f t="shared" si="48"/>
        <v>1013.37</v>
      </c>
      <c r="E219" s="83">
        <f t="shared" si="49"/>
        <v>1013.37</v>
      </c>
      <c r="F219" s="60">
        <f t="shared" si="45"/>
        <v>439.67</v>
      </c>
      <c r="G219" s="75">
        <f t="shared" si="56"/>
        <v>0</v>
      </c>
      <c r="H219" s="75">
        <f t="shared" si="56"/>
        <v>0</v>
      </c>
      <c r="I219" s="75">
        <f t="shared" si="56"/>
        <v>0</v>
      </c>
      <c r="J219" s="75">
        <f t="shared" si="56"/>
        <v>0</v>
      </c>
      <c r="K219" s="75">
        <f t="shared" si="56"/>
        <v>0</v>
      </c>
      <c r="L219" s="60">
        <f t="shared" si="50"/>
        <v>573.7</v>
      </c>
      <c r="M219" s="60">
        <f t="shared" si="51"/>
        <v>116672.54000000001</v>
      </c>
      <c r="N219" s="60">
        <f t="shared" si="52"/>
        <v>83327.45999999999</v>
      </c>
      <c r="O219" s="60">
        <f t="shared" si="53"/>
        <v>0</v>
      </c>
      <c r="R219" s="60">
        <f t="shared" si="54"/>
        <v>1</v>
      </c>
      <c r="S219" s="60">
        <f t="shared" si="55"/>
        <v>213</v>
      </c>
      <c r="U219" s="88">
        <f>+1!F219</f>
        <v>707.98</v>
      </c>
      <c r="W219" s="60">
        <f t="shared" si="46"/>
        <v>268.31</v>
      </c>
    </row>
    <row r="220" spans="1:23" ht="11.25">
      <c r="A220" s="61">
        <f t="shared" si="43"/>
        <v>6483</v>
      </c>
      <c r="B220" s="62">
        <f t="shared" si="47"/>
        <v>210</v>
      </c>
      <c r="C220" s="60">
        <f t="shared" si="44"/>
        <v>1013.37</v>
      </c>
      <c r="D220" s="60">
        <f t="shared" si="48"/>
        <v>1013.37</v>
      </c>
      <c r="E220" s="83">
        <f t="shared" si="49"/>
        <v>1013.37</v>
      </c>
      <c r="F220" s="60">
        <f t="shared" si="45"/>
        <v>437.52</v>
      </c>
      <c r="G220" s="75">
        <f t="shared" si="56"/>
        <v>0</v>
      </c>
      <c r="H220" s="75">
        <f t="shared" si="56"/>
        <v>0</v>
      </c>
      <c r="I220" s="75">
        <f t="shared" si="56"/>
        <v>0</v>
      </c>
      <c r="J220" s="75">
        <f t="shared" si="56"/>
        <v>0</v>
      </c>
      <c r="K220" s="75">
        <f t="shared" si="56"/>
        <v>0</v>
      </c>
      <c r="L220" s="60">
        <f t="shared" si="50"/>
        <v>575.85</v>
      </c>
      <c r="M220" s="60">
        <f t="shared" si="51"/>
        <v>116096.69</v>
      </c>
      <c r="N220" s="60">
        <f t="shared" si="52"/>
        <v>83903.31</v>
      </c>
      <c r="O220" s="60">
        <f t="shared" si="53"/>
        <v>0</v>
      </c>
      <c r="R220" s="60">
        <f t="shared" si="54"/>
        <v>1</v>
      </c>
      <c r="S220" s="60">
        <f t="shared" si="55"/>
        <v>214</v>
      </c>
      <c r="U220" s="88">
        <f>+1!F220</f>
        <v>704.97</v>
      </c>
      <c r="W220" s="60">
        <f t="shared" si="46"/>
        <v>267.45000000000005</v>
      </c>
    </row>
    <row r="221" spans="1:23" ht="11.25">
      <c r="A221" s="61">
        <f t="shared" si="43"/>
        <v>6514</v>
      </c>
      <c r="B221" s="62">
        <f t="shared" si="47"/>
        <v>211</v>
      </c>
      <c r="C221" s="60">
        <f t="shared" si="44"/>
        <v>1013.37</v>
      </c>
      <c r="D221" s="60">
        <f t="shared" si="48"/>
        <v>1013.37</v>
      </c>
      <c r="E221" s="83">
        <f t="shared" si="49"/>
        <v>1013.37</v>
      </c>
      <c r="F221" s="60">
        <f t="shared" si="45"/>
        <v>435.36</v>
      </c>
      <c r="G221" s="75">
        <f t="shared" si="56"/>
        <v>0</v>
      </c>
      <c r="H221" s="75">
        <f t="shared" si="56"/>
        <v>0</v>
      </c>
      <c r="I221" s="75">
        <f t="shared" si="56"/>
        <v>0</v>
      </c>
      <c r="J221" s="75">
        <f t="shared" si="56"/>
        <v>0</v>
      </c>
      <c r="K221" s="75">
        <f t="shared" si="56"/>
        <v>0</v>
      </c>
      <c r="L221" s="60">
        <f t="shared" si="50"/>
        <v>578.01</v>
      </c>
      <c r="M221" s="60">
        <f t="shared" si="51"/>
        <v>115518.68000000001</v>
      </c>
      <c r="N221" s="60">
        <f t="shared" si="52"/>
        <v>84481.31999999999</v>
      </c>
      <c r="O221" s="60">
        <f t="shared" si="53"/>
        <v>0</v>
      </c>
      <c r="R221" s="60">
        <f t="shared" si="54"/>
        <v>1</v>
      </c>
      <c r="S221" s="60">
        <f t="shared" si="55"/>
        <v>215</v>
      </c>
      <c r="U221" s="88">
        <f>+1!F221</f>
        <v>701.94</v>
      </c>
      <c r="W221" s="60">
        <f t="shared" si="46"/>
        <v>266.58000000000004</v>
      </c>
    </row>
    <row r="222" spans="1:23" ht="11.25">
      <c r="A222" s="61">
        <f t="shared" si="43"/>
        <v>6544</v>
      </c>
      <c r="B222" s="62">
        <f t="shared" si="47"/>
        <v>212</v>
      </c>
      <c r="C222" s="60">
        <f t="shared" si="44"/>
        <v>1013.37</v>
      </c>
      <c r="D222" s="60">
        <f t="shared" si="48"/>
        <v>1013.37</v>
      </c>
      <c r="E222" s="83">
        <f t="shared" si="49"/>
        <v>1013.37</v>
      </c>
      <c r="F222" s="60">
        <f t="shared" si="45"/>
        <v>433.2</v>
      </c>
      <c r="G222" s="75">
        <f t="shared" si="56"/>
        <v>0</v>
      </c>
      <c r="H222" s="75">
        <f t="shared" si="56"/>
        <v>0</v>
      </c>
      <c r="I222" s="75">
        <f t="shared" si="56"/>
        <v>0</v>
      </c>
      <c r="J222" s="75">
        <f t="shared" si="56"/>
        <v>0</v>
      </c>
      <c r="K222" s="75">
        <f t="shared" si="56"/>
        <v>0</v>
      </c>
      <c r="L222" s="60">
        <f t="shared" si="50"/>
        <v>580.1700000000001</v>
      </c>
      <c r="M222" s="60">
        <f t="shared" si="51"/>
        <v>114938.51000000001</v>
      </c>
      <c r="N222" s="60">
        <f t="shared" si="52"/>
        <v>85061.48999999999</v>
      </c>
      <c r="O222" s="60">
        <f t="shared" si="53"/>
        <v>0</v>
      </c>
      <c r="P222" s="60">
        <f>SUM(F211:F222)</f>
        <v>5339.629999999999</v>
      </c>
      <c r="Q222" s="60">
        <f>SUM(L211:L222)</f>
        <v>6820.81</v>
      </c>
      <c r="R222" s="60">
        <f t="shared" si="54"/>
        <v>1</v>
      </c>
      <c r="S222" s="60">
        <f t="shared" si="55"/>
        <v>216</v>
      </c>
      <c r="U222" s="88">
        <f>+1!F222</f>
        <v>698.89</v>
      </c>
      <c r="W222" s="60">
        <f t="shared" si="46"/>
        <v>265.69</v>
      </c>
    </row>
    <row r="223" spans="1:23" ht="11.25">
      <c r="A223" s="61">
        <f t="shared" si="43"/>
        <v>6575</v>
      </c>
      <c r="B223" s="62">
        <f t="shared" si="47"/>
        <v>213</v>
      </c>
      <c r="C223" s="60">
        <f t="shared" si="44"/>
        <v>1013.37</v>
      </c>
      <c r="D223" s="60">
        <f t="shared" si="48"/>
        <v>1013.37</v>
      </c>
      <c r="E223" s="83">
        <f t="shared" si="49"/>
        <v>1013.37</v>
      </c>
      <c r="F223" s="60">
        <f t="shared" si="45"/>
        <v>431.02</v>
      </c>
      <c r="G223" s="75">
        <f t="shared" si="56"/>
        <v>0</v>
      </c>
      <c r="H223" s="75">
        <f t="shared" si="56"/>
        <v>0</v>
      </c>
      <c r="I223" s="75">
        <f t="shared" si="56"/>
        <v>0</v>
      </c>
      <c r="J223" s="75">
        <f t="shared" si="56"/>
        <v>0</v>
      </c>
      <c r="K223" s="75">
        <f t="shared" si="56"/>
        <v>0</v>
      </c>
      <c r="L223" s="60">
        <f t="shared" si="50"/>
        <v>582.35</v>
      </c>
      <c r="M223" s="60">
        <f t="shared" si="51"/>
        <v>114356.16</v>
      </c>
      <c r="N223" s="60">
        <f t="shared" si="52"/>
        <v>85643.84</v>
      </c>
      <c r="O223" s="60">
        <f t="shared" si="53"/>
        <v>0</v>
      </c>
      <c r="R223" s="60">
        <f t="shared" si="54"/>
        <v>1</v>
      </c>
      <c r="S223" s="60">
        <f t="shared" si="55"/>
        <v>217</v>
      </c>
      <c r="U223" s="88">
        <f>+1!F223</f>
        <v>695.83</v>
      </c>
      <c r="W223" s="60">
        <f t="shared" si="46"/>
        <v>264.81000000000006</v>
      </c>
    </row>
    <row r="224" spans="1:23" ht="11.25">
      <c r="A224" s="61">
        <f t="shared" si="43"/>
        <v>6606</v>
      </c>
      <c r="B224" s="62">
        <f t="shared" si="47"/>
        <v>214</v>
      </c>
      <c r="C224" s="60">
        <f t="shared" si="44"/>
        <v>1013.37</v>
      </c>
      <c r="D224" s="60">
        <f t="shared" si="48"/>
        <v>1013.37</v>
      </c>
      <c r="E224" s="83">
        <f t="shared" si="49"/>
        <v>1013.37</v>
      </c>
      <c r="F224" s="60">
        <f t="shared" si="45"/>
        <v>428.84</v>
      </c>
      <c r="G224" s="75">
        <f t="shared" si="56"/>
        <v>0</v>
      </c>
      <c r="H224" s="75">
        <f t="shared" si="56"/>
        <v>0</v>
      </c>
      <c r="I224" s="75">
        <f t="shared" si="56"/>
        <v>0</v>
      </c>
      <c r="J224" s="75">
        <f t="shared" si="56"/>
        <v>0</v>
      </c>
      <c r="K224" s="75">
        <f t="shared" si="56"/>
        <v>0</v>
      </c>
      <c r="L224" s="60">
        <f t="shared" si="50"/>
        <v>584.53</v>
      </c>
      <c r="M224" s="60">
        <f t="shared" si="51"/>
        <v>113771.63</v>
      </c>
      <c r="N224" s="60">
        <f t="shared" si="52"/>
        <v>86228.37</v>
      </c>
      <c r="O224" s="60">
        <f t="shared" si="53"/>
        <v>0</v>
      </c>
      <c r="R224" s="60">
        <f t="shared" si="54"/>
        <v>1</v>
      </c>
      <c r="S224" s="60">
        <f t="shared" si="55"/>
        <v>218</v>
      </c>
      <c r="U224" s="88">
        <f>+1!F224</f>
        <v>692.75</v>
      </c>
      <c r="W224" s="60">
        <f>+U224-F224</f>
        <v>263.91</v>
      </c>
    </row>
    <row r="225" spans="1:23" ht="11.25">
      <c r="A225" s="61">
        <f t="shared" si="43"/>
        <v>6634</v>
      </c>
      <c r="B225" s="62">
        <f t="shared" si="47"/>
        <v>215</v>
      </c>
      <c r="C225" s="60">
        <f t="shared" si="44"/>
        <v>1013.37</v>
      </c>
      <c r="D225" s="60">
        <f t="shared" si="48"/>
        <v>1013.37</v>
      </c>
      <c r="E225" s="83">
        <f t="shared" si="49"/>
        <v>1013.37</v>
      </c>
      <c r="F225" s="60">
        <f t="shared" si="45"/>
        <v>426.64</v>
      </c>
      <c r="G225" s="75">
        <f t="shared" si="56"/>
        <v>0</v>
      </c>
      <c r="H225" s="75">
        <f t="shared" si="56"/>
        <v>0</v>
      </c>
      <c r="I225" s="75">
        <f t="shared" si="56"/>
        <v>0</v>
      </c>
      <c r="J225" s="75">
        <f t="shared" si="56"/>
        <v>0</v>
      </c>
      <c r="K225" s="75">
        <f t="shared" si="56"/>
        <v>0</v>
      </c>
      <c r="L225" s="60">
        <f t="shared" si="50"/>
        <v>586.73</v>
      </c>
      <c r="M225" s="60">
        <f t="shared" si="51"/>
        <v>113184.90000000001</v>
      </c>
      <c r="N225" s="60">
        <f t="shared" si="52"/>
        <v>86815.09999999999</v>
      </c>
      <c r="O225" s="60">
        <f t="shared" si="53"/>
        <v>0</v>
      </c>
      <c r="R225" s="60">
        <f t="shared" si="54"/>
        <v>1</v>
      </c>
      <c r="S225" s="60">
        <f t="shared" si="55"/>
        <v>219</v>
      </c>
      <c r="U225" s="88">
        <f>+1!F225</f>
        <v>689.66</v>
      </c>
      <c r="W225" s="60">
        <f t="shared" si="46"/>
        <v>263.02</v>
      </c>
    </row>
    <row r="226" spans="1:23" ht="11.25">
      <c r="A226" s="61">
        <f t="shared" si="43"/>
        <v>6665</v>
      </c>
      <c r="B226" s="62">
        <f t="shared" si="47"/>
        <v>216</v>
      </c>
      <c r="C226" s="60">
        <f t="shared" si="44"/>
        <v>1013.37</v>
      </c>
      <c r="D226" s="60">
        <f t="shared" si="48"/>
        <v>1013.37</v>
      </c>
      <c r="E226" s="83">
        <f t="shared" si="49"/>
        <v>1013.37</v>
      </c>
      <c r="F226" s="60">
        <f t="shared" si="45"/>
        <v>424.44</v>
      </c>
      <c r="G226" s="75">
        <f t="shared" si="56"/>
        <v>0</v>
      </c>
      <c r="H226" s="75">
        <f t="shared" si="56"/>
        <v>0</v>
      </c>
      <c r="I226" s="75">
        <f t="shared" si="56"/>
        <v>0</v>
      </c>
      <c r="J226" s="75">
        <f t="shared" si="56"/>
        <v>0</v>
      </c>
      <c r="K226" s="75">
        <f t="shared" si="56"/>
        <v>0</v>
      </c>
      <c r="L226" s="60">
        <f t="shared" si="50"/>
        <v>588.9300000000001</v>
      </c>
      <c r="M226" s="60">
        <f t="shared" si="51"/>
        <v>112595.97000000002</v>
      </c>
      <c r="N226" s="60">
        <f t="shared" si="52"/>
        <v>87404.02999999998</v>
      </c>
      <c r="O226" s="60">
        <f t="shared" si="53"/>
        <v>0</v>
      </c>
      <c r="R226" s="60">
        <f t="shared" si="54"/>
        <v>1</v>
      </c>
      <c r="S226" s="60">
        <f t="shared" si="55"/>
        <v>220</v>
      </c>
      <c r="U226" s="88">
        <f>+1!F226</f>
        <v>686.55</v>
      </c>
      <c r="W226" s="60">
        <f t="shared" si="46"/>
        <v>262.10999999999996</v>
      </c>
    </row>
    <row r="227" spans="1:23" ht="11.25">
      <c r="A227" s="61">
        <f t="shared" si="43"/>
        <v>6695</v>
      </c>
      <c r="B227" s="62">
        <f t="shared" si="47"/>
        <v>217</v>
      </c>
      <c r="C227" s="60">
        <f t="shared" si="44"/>
        <v>1013.37</v>
      </c>
      <c r="D227" s="60">
        <f t="shared" si="48"/>
        <v>1013.37</v>
      </c>
      <c r="E227" s="83">
        <f t="shared" si="49"/>
        <v>1013.37</v>
      </c>
      <c r="F227" s="60">
        <f t="shared" si="45"/>
        <v>422.23</v>
      </c>
      <c r="G227" s="75">
        <f t="shared" si="56"/>
        <v>0</v>
      </c>
      <c r="H227" s="75">
        <f t="shared" si="56"/>
        <v>0</v>
      </c>
      <c r="I227" s="75">
        <f t="shared" si="56"/>
        <v>0</v>
      </c>
      <c r="J227" s="75">
        <f t="shared" si="56"/>
        <v>0</v>
      </c>
      <c r="K227" s="75">
        <f t="shared" si="56"/>
        <v>0</v>
      </c>
      <c r="L227" s="60">
        <f t="shared" si="50"/>
        <v>591.14</v>
      </c>
      <c r="M227" s="60">
        <f t="shared" si="51"/>
        <v>112004.83000000002</v>
      </c>
      <c r="N227" s="60">
        <f t="shared" si="52"/>
        <v>87995.16999999998</v>
      </c>
      <c r="O227" s="60">
        <f t="shared" si="53"/>
        <v>0</v>
      </c>
      <c r="R227" s="60">
        <f t="shared" si="54"/>
        <v>1</v>
      </c>
      <c r="S227" s="60">
        <f t="shared" si="55"/>
        <v>221</v>
      </c>
      <c r="U227" s="88">
        <f>+1!F227</f>
        <v>683.42</v>
      </c>
      <c r="W227" s="60">
        <f t="shared" si="46"/>
        <v>261.18999999999994</v>
      </c>
    </row>
    <row r="228" spans="1:23" ht="11.25">
      <c r="A228" s="61">
        <f t="shared" si="43"/>
        <v>6726</v>
      </c>
      <c r="B228" s="62">
        <f t="shared" si="47"/>
        <v>218</v>
      </c>
      <c r="C228" s="60">
        <f t="shared" si="44"/>
        <v>1013.37</v>
      </c>
      <c r="D228" s="60">
        <f t="shared" si="48"/>
        <v>1013.37</v>
      </c>
      <c r="E228" s="83">
        <f t="shared" si="49"/>
        <v>1013.37</v>
      </c>
      <c r="F228" s="60">
        <f t="shared" si="45"/>
        <v>420.02</v>
      </c>
      <c r="G228" s="75">
        <f t="shared" si="56"/>
        <v>0</v>
      </c>
      <c r="H228" s="75">
        <f t="shared" si="56"/>
        <v>0</v>
      </c>
      <c r="I228" s="75">
        <f t="shared" si="56"/>
        <v>0</v>
      </c>
      <c r="J228" s="75">
        <f t="shared" si="56"/>
        <v>0</v>
      </c>
      <c r="K228" s="75">
        <f t="shared" si="56"/>
        <v>0</v>
      </c>
      <c r="L228" s="60">
        <f t="shared" si="50"/>
        <v>593.35</v>
      </c>
      <c r="M228" s="60">
        <f t="shared" si="51"/>
        <v>111411.48000000001</v>
      </c>
      <c r="N228" s="60">
        <f t="shared" si="52"/>
        <v>88588.51999999999</v>
      </c>
      <c r="O228" s="60">
        <f t="shared" si="53"/>
        <v>0</v>
      </c>
      <c r="R228" s="60">
        <f t="shared" si="54"/>
        <v>1</v>
      </c>
      <c r="S228" s="60">
        <f t="shared" si="55"/>
        <v>222</v>
      </c>
      <c r="U228" s="88">
        <f>+1!F228</f>
        <v>680.27</v>
      </c>
      <c r="W228" s="60">
        <f t="shared" si="46"/>
        <v>260.25</v>
      </c>
    </row>
    <row r="229" spans="1:23" ht="11.25">
      <c r="A229" s="61">
        <f t="shared" si="43"/>
        <v>6756</v>
      </c>
      <c r="B229" s="62">
        <f t="shared" si="47"/>
        <v>219</v>
      </c>
      <c r="C229" s="60">
        <f t="shared" si="44"/>
        <v>1013.37</v>
      </c>
      <c r="D229" s="60">
        <f t="shared" si="48"/>
        <v>1013.37</v>
      </c>
      <c r="E229" s="83">
        <f t="shared" si="49"/>
        <v>1013.37</v>
      </c>
      <c r="F229" s="60">
        <f t="shared" si="45"/>
        <v>417.79</v>
      </c>
      <c r="G229" s="75">
        <f t="shared" si="56"/>
        <v>0</v>
      </c>
      <c r="H229" s="75">
        <f t="shared" si="56"/>
        <v>0</v>
      </c>
      <c r="I229" s="75">
        <f t="shared" si="56"/>
        <v>0</v>
      </c>
      <c r="J229" s="75">
        <f t="shared" si="56"/>
        <v>0</v>
      </c>
      <c r="K229" s="75">
        <f t="shared" si="56"/>
        <v>0</v>
      </c>
      <c r="L229" s="60">
        <f t="shared" si="50"/>
        <v>595.5799999999999</v>
      </c>
      <c r="M229" s="60">
        <f t="shared" si="51"/>
        <v>110815.90000000001</v>
      </c>
      <c r="N229" s="60">
        <f t="shared" si="52"/>
        <v>89184.09999999999</v>
      </c>
      <c r="O229" s="60">
        <f t="shared" si="53"/>
        <v>0</v>
      </c>
      <c r="R229" s="60">
        <f t="shared" si="54"/>
        <v>1</v>
      </c>
      <c r="S229" s="60">
        <f t="shared" si="55"/>
        <v>223</v>
      </c>
      <c r="U229" s="88">
        <f>+1!F229</f>
        <v>677.11</v>
      </c>
      <c r="W229" s="60">
        <f t="shared" si="46"/>
        <v>259.32</v>
      </c>
    </row>
    <row r="230" spans="1:23" ht="11.25">
      <c r="A230" s="61">
        <f t="shared" si="43"/>
        <v>6787</v>
      </c>
      <c r="B230" s="62">
        <f t="shared" si="47"/>
        <v>220</v>
      </c>
      <c r="C230" s="60">
        <f t="shared" si="44"/>
        <v>1013.37</v>
      </c>
      <c r="D230" s="60">
        <f t="shared" si="48"/>
        <v>1013.37</v>
      </c>
      <c r="E230" s="83">
        <f t="shared" si="49"/>
        <v>1013.37</v>
      </c>
      <c r="F230" s="60">
        <f t="shared" si="45"/>
        <v>415.56</v>
      </c>
      <c r="G230" s="75">
        <f t="shared" si="56"/>
        <v>0</v>
      </c>
      <c r="H230" s="75">
        <f t="shared" si="56"/>
        <v>0</v>
      </c>
      <c r="I230" s="75">
        <f t="shared" si="56"/>
        <v>0</v>
      </c>
      <c r="J230" s="75">
        <f t="shared" si="56"/>
        <v>0</v>
      </c>
      <c r="K230" s="75">
        <f t="shared" si="56"/>
        <v>0</v>
      </c>
      <c r="L230" s="60">
        <f t="shared" si="50"/>
        <v>597.81</v>
      </c>
      <c r="M230" s="60">
        <f t="shared" si="51"/>
        <v>110218.09000000001</v>
      </c>
      <c r="N230" s="60">
        <f t="shared" si="52"/>
        <v>89781.90999999999</v>
      </c>
      <c r="O230" s="60">
        <f t="shared" si="53"/>
        <v>0</v>
      </c>
      <c r="R230" s="60">
        <f t="shared" si="54"/>
        <v>1</v>
      </c>
      <c r="S230" s="60">
        <f t="shared" si="55"/>
        <v>224</v>
      </c>
      <c r="U230" s="88">
        <f>+1!F230</f>
        <v>673.93</v>
      </c>
      <c r="W230" s="60">
        <f t="shared" si="46"/>
        <v>258.36999999999995</v>
      </c>
    </row>
    <row r="231" spans="1:23" ht="11.25">
      <c r="A231" s="61">
        <f t="shared" si="43"/>
        <v>6818</v>
      </c>
      <c r="B231" s="62">
        <f t="shared" si="47"/>
        <v>221</v>
      </c>
      <c r="C231" s="60">
        <f t="shared" si="44"/>
        <v>1013.37</v>
      </c>
      <c r="D231" s="60">
        <f t="shared" si="48"/>
        <v>1013.37</v>
      </c>
      <c r="E231" s="83">
        <f t="shared" si="49"/>
        <v>1013.37</v>
      </c>
      <c r="F231" s="60">
        <f t="shared" si="45"/>
        <v>413.32</v>
      </c>
      <c r="G231" s="75">
        <f t="shared" si="56"/>
        <v>0</v>
      </c>
      <c r="H231" s="75">
        <f t="shared" si="56"/>
        <v>0</v>
      </c>
      <c r="I231" s="75">
        <f t="shared" si="56"/>
        <v>0</v>
      </c>
      <c r="J231" s="75">
        <f t="shared" si="56"/>
        <v>0</v>
      </c>
      <c r="K231" s="75">
        <f t="shared" si="56"/>
        <v>0</v>
      </c>
      <c r="L231" s="60">
        <f t="shared" si="50"/>
        <v>600.05</v>
      </c>
      <c r="M231" s="60">
        <f t="shared" si="51"/>
        <v>109618.04000000001</v>
      </c>
      <c r="N231" s="60">
        <f t="shared" si="52"/>
        <v>90381.95999999999</v>
      </c>
      <c r="O231" s="60">
        <f t="shared" si="53"/>
        <v>0</v>
      </c>
      <c r="R231" s="60">
        <f t="shared" si="54"/>
        <v>1</v>
      </c>
      <c r="S231" s="60">
        <f t="shared" si="55"/>
        <v>225</v>
      </c>
      <c r="U231" s="88">
        <f>+1!F231</f>
        <v>670.73</v>
      </c>
      <c r="W231" s="60">
        <f t="shared" si="46"/>
        <v>257.41</v>
      </c>
    </row>
    <row r="232" spans="1:23" ht="11.25">
      <c r="A232" s="61">
        <f t="shared" si="43"/>
        <v>6848</v>
      </c>
      <c r="B232" s="62">
        <f t="shared" si="47"/>
        <v>222</v>
      </c>
      <c r="C232" s="60">
        <f t="shared" si="44"/>
        <v>1013.37</v>
      </c>
      <c r="D232" s="60">
        <f t="shared" si="48"/>
        <v>1013.37</v>
      </c>
      <c r="E232" s="83">
        <f t="shared" si="49"/>
        <v>1013.37</v>
      </c>
      <c r="F232" s="60">
        <f t="shared" si="45"/>
        <v>411.07</v>
      </c>
      <c r="G232" s="75">
        <f t="shared" si="56"/>
        <v>0</v>
      </c>
      <c r="H232" s="75">
        <f t="shared" si="56"/>
        <v>0</v>
      </c>
      <c r="I232" s="75">
        <f t="shared" si="56"/>
        <v>0</v>
      </c>
      <c r="J232" s="75">
        <f t="shared" si="56"/>
        <v>0</v>
      </c>
      <c r="K232" s="75">
        <f t="shared" si="56"/>
        <v>0</v>
      </c>
      <c r="L232" s="60">
        <f t="shared" si="50"/>
        <v>602.3</v>
      </c>
      <c r="M232" s="60">
        <f t="shared" si="51"/>
        <v>109015.74</v>
      </c>
      <c r="N232" s="60">
        <f t="shared" si="52"/>
        <v>90984.26</v>
      </c>
      <c r="O232" s="60">
        <f t="shared" si="53"/>
        <v>0</v>
      </c>
      <c r="R232" s="60">
        <f t="shared" si="54"/>
        <v>1</v>
      </c>
      <c r="S232" s="60">
        <f t="shared" si="55"/>
        <v>226</v>
      </c>
      <c r="U232" s="88">
        <f>+1!F232</f>
        <v>667.52</v>
      </c>
      <c r="W232" s="60">
        <f t="shared" si="46"/>
        <v>256.45</v>
      </c>
    </row>
    <row r="233" spans="1:23" ht="11.25">
      <c r="A233" s="61">
        <f t="shared" si="43"/>
        <v>6879</v>
      </c>
      <c r="B233" s="62">
        <f t="shared" si="47"/>
        <v>223</v>
      </c>
      <c r="C233" s="60">
        <f t="shared" si="44"/>
        <v>1013.37</v>
      </c>
      <c r="D233" s="60">
        <f t="shared" si="48"/>
        <v>1013.37</v>
      </c>
      <c r="E233" s="83">
        <f t="shared" si="49"/>
        <v>1013.37</v>
      </c>
      <c r="F233" s="60">
        <f t="shared" si="45"/>
        <v>408.81</v>
      </c>
      <c r="G233" s="75">
        <f t="shared" si="56"/>
        <v>0</v>
      </c>
      <c r="H233" s="75">
        <f t="shared" si="56"/>
        <v>0</v>
      </c>
      <c r="I233" s="75">
        <f t="shared" si="56"/>
        <v>0</v>
      </c>
      <c r="J233" s="75">
        <f t="shared" si="56"/>
        <v>0</v>
      </c>
      <c r="K233" s="75">
        <f t="shared" si="56"/>
        <v>0</v>
      </c>
      <c r="L233" s="60">
        <f t="shared" si="50"/>
        <v>604.56</v>
      </c>
      <c r="M233" s="60">
        <f t="shared" si="51"/>
        <v>108411.18000000001</v>
      </c>
      <c r="N233" s="60">
        <f t="shared" si="52"/>
        <v>91588.81999999999</v>
      </c>
      <c r="O233" s="60">
        <f t="shared" si="53"/>
        <v>0</v>
      </c>
      <c r="R233" s="60">
        <f t="shared" si="54"/>
        <v>1</v>
      </c>
      <c r="S233" s="60">
        <f t="shared" si="55"/>
        <v>227</v>
      </c>
      <c r="U233" s="88">
        <f>+1!F233</f>
        <v>664.29</v>
      </c>
      <c r="W233" s="60">
        <f t="shared" si="46"/>
        <v>255.47999999999996</v>
      </c>
    </row>
    <row r="234" spans="1:23" ht="11.25">
      <c r="A234" s="61">
        <f t="shared" si="43"/>
        <v>6909</v>
      </c>
      <c r="B234" s="62">
        <f t="shared" si="47"/>
        <v>224</v>
      </c>
      <c r="C234" s="60">
        <f t="shared" si="44"/>
        <v>1013.37</v>
      </c>
      <c r="D234" s="60">
        <f t="shared" si="48"/>
        <v>1013.37</v>
      </c>
      <c r="E234" s="83">
        <f t="shared" si="49"/>
        <v>1013.37</v>
      </c>
      <c r="F234" s="60">
        <f t="shared" si="45"/>
        <v>406.54</v>
      </c>
      <c r="G234" s="75">
        <f t="shared" si="56"/>
        <v>0</v>
      </c>
      <c r="H234" s="75">
        <f t="shared" si="56"/>
        <v>0</v>
      </c>
      <c r="I234" s="75">
        <f t="shared" si="56"/>
        <v>0</v>
      </c>
      <c r="J234" s="75">
        <f t="shared" si="56"/>
        <v>0</v>
      </c>
      <c r="K234" s="75">
        <f t="shared" si="56"/>
        <v>0</v>
      </c>
      <c r="L234" s="60">
        <f t="shared" si="50"/>
        <v>606.8299999999999</v>
      </c>
      <c r="M234" s="60">
        <f t="shared" si="51"/>
        <v>107804.35</v>
      </c>
      <c r="N234" s="60">
        <f t="shared" si="52"/>
        <v>92195.65</v>
      </c>
      <c r="O234" s="60">
        <f t="shared" si="53"/>
        <v>0</v>
      </c>
      <c r="P234" s="60">
        <f>SUM(F223:F234)</f>
        <v>5026.280000000001</v>
      </c>
      <c r="Q234" s="60">
        <f>SUM(L223:L234)</f>
        <v>7134.16</v>
      </c>
      <c r="R234" s="60">
        <f t="shared" si="54"/>
        <v>1</v>
      </c>
      <c r="S234" s="60">
        <f t="shared" si="55"/>
        <v>228</v>
      </c>
      <c r="U234" s="88">
        <f>+1!F234</f>
        <v>661.04</v>
      </c>
      <c r="W234" s="60">
        <f t="shared" si="46"/>
        <v>254.49999999999994</v>
      </c>
    </row>
    <row r="235" spans="1:23" ht="11.25">
      <c r="A235" s="61">
        <f t="shared" si="43"/>
        <v>6940</v>
      </c>
      <c r="B235" s="62">
        <f t="shared" si="47"/>
        <v>225</v>
      </c>
      <c r="C235" s="60">
        <f t="shared" si="44"/>
        <v>1013.37</v>
      </c>
      <c r="D235" s="60">
        <f t="shared" si="48"/>
        <v>1013.37</v>
      </c>
      <c r="E235" s="83">
        <f t="shared" si="49"/>
        <v>1013.37</v>
      </c>
      <c r="F235" s="60">
        <f t="shared" si="45"/>
        <v>404.27</v>
      </c>
      <c r="G235" s="75">
        <f t="shared" si="56"/>
        <v>0</v>
      </c>
      <c r="H235" s="75">
        <f t="shared" si="56"/>
        <v>0</v>
      </c>
      <c r="I235" s="75">
        <f t="shared" si="56"/>
        <v>0</v>
      </c>
      <c r="J235" s="75">
        <f t="shared" si="56"/>
        <v>0</v>
      </c>
      <c r="K235" s="75">
        <f t="shared" si="56"/>
        <v>0</v>
      </c>
      <c r="L235" s="60">
        <f t="shared" si="50"/>
        <v>609.1</v>
      </c>
      <c r="M235" s="60">
        <f t="shared" si="51"/>
        <v>107195.25</v>
      </c>
      <c r="N235" s="60">
        <f t="shared" si="52"/>
        <v>92804.75</v>
      </c>
      <c r="O235" s="60">
        <f t="shared" si="53"/>
        <v>0</v>
      </c>
      <c r="R235" s="60">
        <f t="shared" si="54"/>
        <v>1</v>
      </c>
      <c r="S235" s="60">
        <f t="shared" si="55"/>
        <v>229</v>
      </c>
      <c r="U235" s="88">
        <f>+1!F235</f>
        <v>657.77</v>
      </c>
      <c r="W235" s="60">
        <f t="shared" si="46"/>
        <v>253.5</v>
      </c>
    </row>
    <row r="236" spans="1:23" ht="11.25">
      <c r="A236" s="61">
        <f t="shared" si="43"/>
        <v>6971</v>
      </c>
      <c r="B236" s="62">
        <f t="shared" si="47"/>
        <v>226</v>
      </c>
      <c r="C236" s="60">
        <f t="shared" si="44"/>
        <v>1013.37</v>
      </c>
      <c r="D236" s="60">
        <f t="shared" si="48"/>
        <v>1013.37</v>
      </c>
      <c r="E236" s="83">
        <f t="shared" si="49"/>
        <v>1013.37</v>
      </c>
      <c r="F236" s="60">
        <f t="shared" si="45"/>
        <v>401.98</v>
      </c>
      <c r="G236" s="75">
        <f t="shared" si="56"/>
        <v>0</v>
      </c>
      <c r="H236" s="75">
        <f t="shared" si="56"/>
        <v>0</v>
      </c>
      <c r="I236" s="75">
        <f t="shared" si="56"/>
        <v>0</v>
      </c>
      <c r="J236" s="75">
        <f t="shared" si="56"/>
        <v>0</v>
      </c>
      <c r="K236" s="75">
        <f t="shared" si="56"/>
        <v>0</v>
      </c>
      <c r="L236" s="60">
        <f t="shared" si="50"/>
        <v>611.39</v>
      </c>
      <c r="M236" s="60">
        <f t="shared" si="51"/>
        <v>106583.86</v>
      </c>
      <c r="N236" s="60">
        <f t="shared" si="52"/>
        <v>93416.14</v>
      </c>
      <c r="O236" s="60">
        <f t="shared" si="53"/>
        <v>0</v>
      </c>
      <c r="R236" s="60">
        <f t="shared" si="54"/>
        <v>1</v>
      </c>
      <c r="S236" s="60">
        <f t="shared" si="55"/>
        <v>230</v>
      </c>
      <c r="U236" s="88">
        <f>+1!F236</f>
        <v>654.49</v>
      </c>
      <c r="W236" s="60">
        <f t="shared" si="46"/>
        <v>252.51</v>
      </c>
    </row>
    <row r="237" spans="1:23" ht="11.25">
      <c r="A237" s="61">
        <f t="shared" si="43"/>
        <v>6999</v>
      </c>
      <c r="B237" s="62">
        <f t="shared" si="47"/>
        <v>227</v>
      </c>
      <c r="C237" s="60">
        <f t="shared" si="44"/>
        <v>1013.37</v>
      </c>
      <c r="D237" s="60">
        <f t="shared" si="48"/>
        <v>1013.37</v>
      </c>
      <c r="E237" s="83">
        <f t="shared" si="49"/>
        <v>1013.37</v>
      </c>
      <c r="F237" s="60">
        <f t="shared" si="45"/>
        <v>399.69</v>
      </c>
      <c r="G237" s="75">
        <f t="shared" si="56"/>
        <v>0</v>
      </c>
      <c r="H237" s="75">
        <f t="shared" si="56"/>
        <v>0</v>
      </c>
      <c r="I237" s="75">
        <f t="shared" si="56"/>
        <v>0</v>
      </c>
      <c r="J237" s="75">
        <f t="shared" si="56"/>
        <v>0</v>
      </c>
      <c r="K237" s="75">
        <f t="shared" si="56"/>
        <v>0</v>
      </c>
      <c r="L237" s="60">
        <f t="shared" si="50"/>
        <v>613.6800000000001</v>
      </c>
      <c r="M237" s="60">
        <f t="shared" si="51"/>
        <v>105970.18000000001</v>
      </c>
      <c r="N237" s="60">
        <f t="shared" si="52"/>
        <v>94029.81999999999</v>
      </c>
      <c r="O237" s="60">
        <f t="shared" si="53"/>
        <v>0</v>
      </c>
      <c r="R237" s="60">
        <f t="shared" si="54"/>
        <v>1</v>
      </c>
      <c r="S237" s="60">
        <f t="shared" si="55"/>
        <v>231</v>
      </c>
      <c r="U237" s="88">
        <f>+1!F237</f>
        <v>651.18</v>
      </c>
      <c r="W237" s="60">
        <f t="shared" si="46"/>
        <v>251.48999999999995</v>
      </c>
    </row>
    <row r="238" spans="1:23" ht="11.25">
      <c r="A238" s="61">
        <f t="shared" si="43"/>
        <v>7030</v>
      </c>
      <c r="B238" s="62">
        <f t="shared" si="47"/>
        <v>228</v>
      </c>
      <c r="C238" s="60">
        <f t="shared" si="44"/>
        <v>1013.37</v>
      </c>
      <c r="D238" s="60">
        <f t="shared" si="48"/>
        <v>1013.37</v>
      </c>
      <c r="E238" s="83">
        <f t="shared" si="49"/>
        <v>1013.37</v>
      </c>
      <c r="F238" s="60">
        <f t="shared" si="45"/>
        <v>397.39</v>
      </c>
      <c r="G238" s="75">
        <f t="shared" si="56"/>
        <v>0</v>
      </c>
      <c r="H238" s="75">
        <f t="shared" si="56"/>
        <v>0</v>
      </c>
      <c r="I238" s="75">
        <f t="shared" si="56"/>
        <v>0</v>
      </c>
      <c r="J238" s="75">
        <f t="shared" si="56"/>
        <v>0</v>
      </c>
      <c r="K238" s="75">
        <f t="shared" si="56"/>
        <v>0</v>
      </c>
      <c r="L238" s="60">
        <f t="shared" si="50"/>
        <v>615.98</v>
      </c>
      <c r="M238" s="60">
        <f t="shared" si="51"/>
        <v>105354.20000000001</v>
      </c>
      <c r="N238" s="60">
        <f t="shared" si="52"/>
        <v>94645.79999999999</v>
      </c>
      <c r="O238" s="60">
        <f t="shared" si="53"/>
        <v>0</v>
      </c>
      <c r="R238" s="60">
        <f t="shared" si="54"/>
        <v>1</v>
      </c>
      <c r="S238" s="60">
        <f t="shared" si="55"/>
        <v>232</v>
      </c>
      <c r="U238" s="88">
        <f>+1!F238</f>
        <v>647.86</v>
      </c>
      <c r="W238" s="60">
        <f t="shared" si="46"/>
        <v>250.47000000000003</v>
      </c>
    </row>
    <row r="239" spans="1:23" ht="11.25">
      <c r="A239" s="61">
        <f t="shared" si="43"/>
        <v>7060</v>
      </c>
      <c r="B239" s="62">
        <f t="shared" si="47"/>
        <v>229</v>
      </c>
      <c r="C239" s="60">
        <f t="shared" si="44"/>
        <v>1013.37</v>
      </c>
      <c r="D239" s="60">
        <f t="shared" si="48"/>
        <v>1013.37</v>
      </c>
      <c r="E239" s="83">
        <f t="shared" si="49"/>
        <v>1013.37</v>
      </c>
      <c r="F239" s="60">
        <f t="shared" si="45"/>
        <v>395.08</v>
      </c>
      <c r="G239" s="75">
        <f t="shared" si="56"/>
        <v>0</v>
      </c>
      <c r="H239" s="75">
        <f t="shared" si="56"/>
        <v>0</v>
      </c>
      <c r="I239" s="75">
        <f t="shared" si="56"/>
        <v>0</v>
      </c>
      <c r="J239" s="75">
        <f t="shared" si="56"/>
        <v>0</v>
      </c>
      <c r="K239" s="75">
        <f t="shared" si="56"/>
        <v>0</v>
      </c>
      <c r="L239" s="60">
        <f t="shared" si="50"/>
        <v>618.29</v>
      </c>
      <c r="M239" s="60">
        <f t="shared" si="51"/>
        <v>104735.91000000002</v>
      </c>
      <c r="N239" s="60">
        <f t="shared" si="52"/>
        <v>95264.08999999998</v>
      </c>
      <c r="O239" s="60">
        <f t="shared" si="53"/>
        <v>0</v>
      </c>
      <c r="R239" s="60">
        <f t="shared" si="54"/>
        <v>1</v>
      </c>
      <c r="S239" s="60">
        <f t="shared" si="55"/>
        <v>233</v>
      </c>
      <c r="U239" s="88">
        <f>+1!F239</f>
        <v>644.53</v>
      </c>
      <c r="W239" s="60">
        <f t="shared" si="46"/>
        <v>249.45</v>
      </c>
    </row>
    <row r="240" spans="1:23" ht="11.25">
      <c r="A240" s="61">
        <f t="shared" si="43"/>
        <v>7091</v>
      </c>
      <c r="B240" s="62">
        <f t="shared" si="47"/>
        <v>230</v>
      </c>
      <c r="C240" s="60">
        <f t="shared" si="44"/>
        <v>1013.37</v>
      </c>
      <c r="D240" s="60">
        <f t="shared" si="48"/>
        <v>1013.37</v>
      </c>
      <c r="E240" s="83">
        <f t="shared" si="49"/>
        <v>1013.37</v>
      </c>
      <c r="F240" s="60">
        <f t="shared" si="45"/>
        <v>392.76</v>
      </c>
      <c r="G240" s="75">
        <f t="shared" si="56"/>
        <v>0</v>
      </c>
      <c r="H240" s="75">
        <f t="shared" si="56"/>
        <v>0</v>
      </c>
      <c r="I240" s="75">
        <f t="shared" si="56"/>
        <v>0</v>
      </c>
      <c r="J240" s="75">
        <f t="shared" si="56"/>
        <v>0</v>
      </c>
      <c r="K240" s="75">
        <f t="shared" si="56"/>
        <v>0</v>
      </c>
      <c r="L240" s="60">
        <f t="shared" si="50"/>
        <v>620.61</v>
      </c>
      <c r="M240" s="60">
        <f t="shared" si="51"/>
        <v>104115.30000000002</v>
      </c>
      <c r="N240" s="60">
        <f t="shared" si="52"/>
        <v>95884.69999999998</v>
      </c>
      <c r="O240" s="60">
        <f t="shared" si="53"/>
        <v>0</v>
      </c>
      <c r="R240" s="60">
        <f t="shared" si="54"/>
        <v>1</v>
      </c>
      <c r="S240" s="60">
        <f t="shared" si="55"/>
        <v>234</v>
      </c>
      <c r="U240" s="88">
        <f>+1!F240</f>
        <v>641.17</v>
      </c>
      <c r="W240" s="60">
        <f t="shared" si="46"/>
        <v>248.40999999999997</v>
      </c>
    </row>
    <row r="241" spans="1:23" ht="11.25">
      <c r="A241" s="61">
        <f t="shared" si="43"/>
        <v>7121</v>
      </c>
      <c r="B241" s="62">
        <f t="shared" si="47"/>
        <v>231</v>
      </c>
      <c r="C241" s="60">
        <f t="shared" si="44"/>
        <v>1013.37</v>
      </c>
      <c r="D241" s="60">
        <f t="shared" si="48"/>
        <v>1013.37</v>
      </c>
      <c r="E241" s="83">
        <f t="shared" si="49"/>
        <v>1013.37</v>
      </c>
      <c r="F241" s="60">
        <f t="shared" si="45"/>
        <v>390.43</v>
      </c>
      <c r="G241" s="75">
        <f t="shared" si="56"/>
        <v>0</v>
      </c>
      <c r="H241" s="75">
        <f t="shared" si="56"/>
        <v>0</v>
      </c>
      <c r="I241" s="75">
        <f t="shared" si="56"/>
        <v>0</v>
      </c>
      <c r="J241" s="75">
        <f t="shared" si="56"/>
        <v>0</v>
      </c>
      <c r="K241" s="75">
        <f t="shared" si="56"/>
        <v>0</v>
      </c>
      <c r="L241" s="60">
        <f t="shared" si="50"/>
        <v>622.94</v>
      </c>
      <c r="M241" s="60">
        <f t="shared" si="51"/>
        <v>103492.36000000002</v>
      </c>
      <c r="N241" s="60">
        <f t="shared" si="52"/>
        <v>96507.63999999998</v>
      </c>
      <c r="O241" s="60">
        <f t="shared" si="53"/>
        <v>0</v>
      </c>
      <c r="R241" s="60">
        <f t="shared" si="54"/>
        <v>1</v>
      </c>
      <c r="S241" s="60">
        <f t="shared" si="55"/>
        <v>235</v>
      </c>
      <c r="U241" s="88">
        <f>+1!F241</f>
        <v>637.8</v>
      </c>
      <c r="W241" s="60">
        <f t="shared" si="46"/>
        <v>247.36999999999995</v>
      </c>
    </row>
    <row r="242" spans="1:23" ht="11.25">
      <c r="A242" s="61">
        <f t="shared" si="43"/>
        <v>7152</v>
      </c>
      <c r="B242" s="62">
        <f t="shared" si="47"/>
        <v>232</v>
      </c>
      <c r="C242" s="60">
        <f t="shared" si="44"/>
        <v>1013.37</v>
      </c>
      <c r="D242" s="60">
        <f t="shared" si="48"/>
        <v>1013.37</v>
      </c>
      <c r="E242" s="83">
        <f t="shared" si="49"/>
        <v>1013.37</v>
      </c>
      <c r="F242" s="60">
        <f t="shared" si="45"/>
        <v>388.1</v>
      </c>
      <c r="G242" s="75">
        <f t="shared" si="56"/>
        <v>0</v>
      </c>
      <c r="H242" s="75">
        <f t="shared" si="56"/>
        <v>0</v>
      </c>
      <c r="I242" s="75">
        <f t="shared" si="56"/>
        <v>0</v>
      </c>
      <c r="J242" s="75">
        <f t="shared" si="56"/>
        <v>0</v>
      </c>
      <c r="K242" s="75">
        <f t="shared" si="56"/>
        <v>0</v>
      </c>
      <c r="L242" s="60">
        <f t="shared" si="50"/>
        <v>625.27</v>
      </c>
      <c r="M242" s="60">
        <f t="shared" si="51"/>
        <v>102867.09000000001</v>
      </c>
      <c r="N242" s="60">
        <f t="shared" si="52"/>
        <v>97132.90999999999</v>
      </c>
      <c r="O242" s="60">
        <f t="shared" si="53"/>
        <v>0</v>
      </c>
      <c r="R242" s="60">
        <f t="shared" si="54"/>
        <v>1</v>
      </c>
      <c r="S242" s="60">
        <f t="shared" si="55"/>
        <v>236</v>
      </c>
      <c r="U242" s="88">
        <f>+1!F242</f>
        <v>634.4</v>
      </c>
      <c r="W242" s="60">
        <f t="shared" si="46"/>
        <v>246.29999999999995</v>
      </c>
    </row>
    <row r="243" spans="1:23" ht="11.25">
      <c r="A243" s="61">
        <f t="shared" si="43"/>
        <v>7183</v>
      </c>
      <c r="B243" s="62">
        <f t="shared" si="47"/>
        <v>233</v>
      </c>
      <c r="C243" s="60">
        <f t="shared" si="44"/>
        <v>1013.37</v>
      </c>
      <c r="D243" s="60">
        <f t="shared" si="48"/>
        <v>1013.37</v>
      </c>
      <c r="E243" s="83">
        <f t="shared" si="49"/>
        <v>1013.37</v>
      </c>
      <c r="F243" s="60">
        <f t="shared" si="45"/>
        <v>385.75</v>
      </c>
      <c r="G243" s="75">
        <f t="shared" si="56"/>
        <v>0</v>
      </c>
      <c r="H243" s="75">
        <f t="shared" si="56"/>
        <v>0</v>
      </c>
      <c r="I243" s="75">
        <f t="shared" si="56"/>
        <v>0</v>
      </c>
      <c r="J243" s="75">
        <f t="shared" si="56"/>
        <v>0</v>
      </c>
      <c r="K243" s="75">
        <f t="shared" si="56"/>
        <v>0</v>
      </c>
      <c r="L243" s="60">
        <f t="shared" si="50"/>
        <v>627.62</v>
      </c>
      <c r="M243" s="60">
        <f t="shared" si="51"/>
        <v>102239.47000000002</v>
      </c>
      <c r="N243" s="60">
        <f t="shared" si="52"/>
        <v>97760.52999999998</v>
      </c>
      <c r="O243" s="60">
        <f t="shared" si="53"/>
        <v>0</v>
      </c>
      <c r="R243" s="60">
        <f t="shared" si="54"/>
        <v>1</v>
      </c>
      <c r="S243" s="60">
        <f t="shared" si="55"/>
        <v>237</v>
      </c>
      <c r="U243" s="88">
        <f>+1!F243</f>
        <v>630.99</v>
      </c>
      <c r="W243" s="60">
        <f t="shared" si="46"/>
        <v>245.24</v>
      </c>
    </row>
    <row r="244" spans="1:23" ht="11.25">
      <c r="A244" s="61">
        <f t="shared" si="43"/>
        <v>7213</v>
      </c>
      <c r="B244" s="62">
        <f t="shared" si="47"/>
        <v>234</v>
      </c>
      <c r="C244" s="60">
        <f t="shared" si="44"/>
        <v>1013.37</v>
      </c>
      <c r="D244" s="60">
        <f t="shared" si="48"/>
        <v>1013.37</v>
      </c>
      <c r="E244" s="83">
        <f t="shared" si="49"/>
        <v>1013.37</v>
      </c>
      <c r="F244" s="60">
        <f t="shared" si="45"/>
        <v>383.4</v>
      </c>
      <c r="G244" s="75">
        <f t="shared" si="56"/>
        <v>0</v>
      </c>
      <c r="H244" s="75">
        <f t="shared" si="56"/>
        <v>0</v>
      </c>
      <c r="I244" s="75">
        <f t="shared" si="56"/>
        <v>0</v>
      </c>
      <c r="J244" s="75">
        <f t="shared" si="56"/>
        <v>0</v>
      </c>
      <c r="K244" s="75">
        <f t="shared" si="56"/>
        <v>0</v>
      </c>
      <c r="L244" s="60">
        <f t="shared" si="50"/>
        <v>629.97</v>
      </c>
      <c r="M244" s="60">
        <f t="shared" si="51"/>
        <v>101609.50000000001</v>
      </c>
      <c r="N244" s="60">
        <f t="shared" si="52"/>
        <v>98390.49999999999</v>
      </c>
      <c r="O244" s="60">
        <f t="shared" si="53"/>
        <v>0</v>
      </c>
      <c r="R244" s="60">
        <f t="shared" si="54"/>
        <v>1</v>
      </c>
      <c r="S244" s="60">
        <f t="shared" si="55"/>
        <v>238</v>
      </c>
      <c r="U244" s="88">
        <f>+1!F244</f>
        <v>627.56</v>
      </c>
      <c r="W244" s="60">
        <f t="shared" si="46"/>
        <v>244.15999999999997</v>
      </c>
    </row>
    <row r="245" spans="1:23" ht="11.25">
      <c r="A245" s="61">
        <f t="shared" si="43"/>
        <v>7244</v>
      </c>
      <c r="B245" s="62">
        <f t="shared" si="47"/>
        <v>235</v>
      </c>
      <c r="C245" s="60">
        <f t="shared" si="44"/>
        <v>1013.37</v>
      </c>
      <c r="D245" s="60">
        <f t="shared" si="48"/>
        <v>1013.37</v>
      </c>
      <c r="E245" s="83">
        <f t="shared" si="49"/>
        <v>1013.37</v>
      </c>
      <c r="F245" s="60">
        <f t="shared" si="45"/>
        <v>381.04</v>
      </c>
      <c r="G245" s="75">
        <f t="shared" si="56"/>
        <v>0</v>
      </c>
      <c r="H245" s="75">
        <f t="shared" si="56"/>
        <v>0</v>
      </c>
      <c r="I245" s="75">
        <f t="shared" si="56"/>
        <v>0</v>
      </c>
      <c r="J245" s="75">
        <f t="shared" si="56"/>
        <v>0</v>
      </c>
      <c r="K245" s="75">
        <f t="shared" si="56"/>
        <v>0</v>
      </c>
      <c r="L245" s="60">
        <f t="shared" si="50"/>
        <v>632.3299999999999</v>
      </c>
      <c r="M245" s="60">
        <f t="shared" si="51"/>
        <v>100977.17000000001</v>
      </c>
      <c r="N245" s="60">
        <f t="shared" si="52"/>
        <v>99022.82999999999</v>
      </c>
      <c r="O245" s="60">
        <f t="shared" si="53"/>
        <v>0</v>
      </c>
      <c r="R245" s="60">
        <f t="shared" si="54"/>
        <v>1</v>
      </c>
      <c r="S245" s="60">
        <f t="shared" si="55"/>
        <v>239</v>
      </c>
      <c r="U245" s="88">
        <f>+1!F245</f>
        <v>624.11</v>
      </c>
      <c r="W245" s="60">
        <f t="shared" si="46"/>
        <v>243.07</v>
      </c>
    </row>
    <row r="246" spans="1:23" ht="11.25">
      <c r="A246" s="61">
        <f t="shared" si="43"/>
        <v>7274</v>
      </c>
      <c r="B246" s="62">
        <f t="shared" si="47"/>
        <v>236</v>
      </c>
      <c r="C246" s="60">
        <f t="shared" si="44"/>
        <v>1013.37</v>
      </c>
      <c r="D246" s="60">
        <f t="shared" si="48"/>
        <v>1013.37</v>
      </c>
      <c r="E246" s="83">
        <f t="shared" si="49"/>
        <v>1013.37</v>
      </c>
      <c r="F246" s="60">
        <f t="shared" si="45"/>
        <v>378.66</v>
      </c>
      <c r="G246" s="75">
        <f t="shared" si="56"/>
        <v>0</v>
      </c>
      <c r="H246" s="75">
        <f t="shared" si="56"/>
        <v>0</v>
      </c>
      <c r="I246" s="75">
        <f t="shared" si="56"/>
        <v>0</v>
      </c>
      <c r="J246" s="75">
        <f t="shared" si="56"/>
        <v>0</v>
      </c>
      <c r="K246" s="75">
        <f t="shared" si="56"/>
        <v>0</v>
      </c>
      <c r="L246" s="60">
        <f t="shared" si="50"/>
        <v>634.71</v>
      </c>
      <c r="M246" s="60">
        <f t="shared" si="51"/>
        <v>100342.46</v>
      </c>
      <c r="N246" s="60">
        <f t="shared" si="52"/>
        <v>99657.54</v>
      </c>
      <c r="O246" s="60">
        <f t="shared" si="53"/>
        <v>0</v>
      </c>
      <c r="P246" s="60">
        <f>SUM(F235:F246)</f>
        <v>4698.55</v>
      </c>
      <c r="Q246" s="60">
        <f>SUM(L235:L246)</f>
        <v>7461.89</v>
      </c>
      <c r="R246" s="60">
        <f t="shared" si="54"/>
        <v>1</v>
      </c>
      <c r="S246" s="60">
        <f t="shared" si="55"/>
        <v>240</v>
      </c>
      <c r="U246" s="88">
        <f>+1!F246</f>
        <v>620.65</v>
      </c>
      <c r="W246" s="60">
        <f t="shared" si="46"/>
        <v>241.98999999999995</v>
      </c>
    </row>
    <row r="247" spans="1:23" ht="11.25">
      <c r="A247" s="61">
        <f t="shared" si="43"/>
        <v>7305</v>
      </c>
      <c r="B247" s="62">
        <f t="shared" si="47"/>
        <v>237</v>
      </c>
      <c r="C247" s="60">
        <f t="shared" si="44"/>
        <v>1013.37</v>
      </c>
      <c r="D247" s="60">
        <f t="shared" si="48"/>
        <v>1013.37</v>
      </c>
      <c r="E247" s="83">
        <f t="shared" si="49"/>
        <v>1013.37</v>
      </c>
      <c r="F247" s="60">
        <f t="shared" si="45"/>
        <v>376.28</v>
      </c>
      <c r="G247" s="75">
        <f t="shared" si="56"/>
        <v>0</v>
      </c>
      <c r="H247" s="75">
        <f t="shared" si="56"/>
        <v>0</v>
      </c>
      <c r="I247" s="75">
        <f t="shared" si="56"/>
        <v>0</v>
      </c>
      <c r="J247" s="75">
        <f t="shared" si="56"/>
        <v>0</v>
      </c>
      <c r="K247" s="75">
        <f t="shared" si="56"/>
        <v>0</v>
      </c>
      <c r="L247" s="60">
        <f t="shared" si="50"/>
        <v>637.09</v>
      </c>
      <c r="M247" s="60">
        <f t="shared" si="51"/>
        <v>99705.37000000001</v>
      </c>
      <c r="N247" s="60">
        <f t="shared" si="52"/>
        <v>100294.62999999999</v>
      </c>
      <c r="O247" s="60">
        <f t="shared" si="53"/>
        <v>0</v>
      </c>
      <c r="R247" s="60">
        <f t="shared" si="54"/>
        <v>1</v>
      </c>
      <c r="S247" s="60">
        <f t="shared" si="55"/>
        <v>241</v>
      </c>
      <c r="U247" s="88">
        <f>+1!F247</f>
        <v>617.16</v>
      </c>
      <c r="W247" s="60">
        <f t="shared" si="46"/>
        <v>240.88</v>
      </c>
    </row>
    <row r="248" spans="1:23" ht="11.25">
      <c r="A248" s="61">
        <f t="shared" si="43"/>
        <v>7336</v>
      </c>
      <c r="B248" s="62">
        <f t="shared" si="47"/>
        <v>238</v>
      </c>
      <c r="C248" s="60">
        <f t="shared" si="44"/>
        <v>1013.37</v>
      </c>
      <c r="D248" s="60">
        <f t="shared" si="48"/>
        <v>1013.37</v>
      </c>
      <c r="E248" s="83">
        <f t="shared" si="49"/>
        <v>1013.37</v>
      </c>
      <c r="F248" s="60">
        <f t="shared" si="45"/>
        <v>373.9</v>
      </c>
      <c r="G248" s="75">
        <f t="shared" si="56"/>
        <v>0</v>
      </c>
      <c r="H248" s="75">
        <f t="shared" si="56"/>
        <v>0</v>
      </c>
      <c r="I248" s="75">
        <f t="shared" si="56"/>
        <v>0</v>
      </c>
      <c r="J248" s="75">
        <f t="shared" si="56"/>
        <v>0</v>
      </c>
      <c r="K248" s="75">
        <f t="shared" si="56"/>
        <v>0</v>
      </c>
      <c r="L248" s="60">
        <f t="shared" si="50"/>
        <v>639.47</v>
      </c>
      <c r="M248" s="60">
        <f t="shared" si="51"/>
        <v>99065.90000000001</v>
      </c>
      <c r="N248" s="60">
        <f t="shared" si="52"/>
        <v>100934.09999999999</v>
      </c>
      <c r="O248" s="60">
        <f t="shared" si="53"/>
        <v>0</v>
      </c>
      <c r="R248" s="60">
        <f t="shared" si="54"/>
        <v>1</v>
      </c>
      <c r="S248" s="60">
        <f t="shared" si="55"/>
        <v>242</v>
      </c>
      <c r="U248" s="88">
        <f>+1!F248</f>
        <v>613.66</v>
      </c>
      <c r="W248" s="60">
        <f t="shared" si="46"/>
        <v>239.76</v>
      </c>
    </row>
    <row r="249" spans="1:23" ht="11.25">
      <c r="A249" s="61">
        <f t="shared" si="43"/>
        <v>7365</v>
      </c>
      <c r="B249" s="62">
        <f t="shared" si="47"/>
        <v>239</v>
      </c>
      <c r="C249" s="60">
        <f t="shared" si="44"/>
        <v>1013.37</v>
      </c>
      <c r="D249" s="60">
        <f t="shared" si="48"/>
        <v>1013.37</v>
      </c>
      <c r="E249" s="83">
        <f t="shared" si="49"/>
        <v>1013.37</v>
      </c>
      <c r="F249" s="60">
        <f t="shared" si="45"/>
        <v>371.5</v>
      </c>
      <c r="G249" s="75">
        <f t="shared" si="56"/>
        <v>0</v>
      </c>
      <c r="H249" s="75">
        <f t="shared" si="56"/>
        <v>0</v>
      </c>
      <c r="I249" s="75">
        <f t="shared" si="56"/>
        <v>0</v>
      </c>
      <c r="J249" s="75">
        <f t="shared" si="56"/>
        <v>0</v>
      </c>
      <c r="K249" s="75">
        <f t="shared" si="56"/>
        <v>0</v>
      </c>
      <c r="L249" s="60">
        <f t="shared" si="50"/>
        <v>641.87</v>
      </c>
      <c r="M249" s="60">
        <f t="shared" si="51"/>
        <v>98424.03000000001</v>
      </c>
      <c r="N249" s="60">
        <f t="shared" si="52"/>
        <v>101575.96999999999</v>
      </c>
      <c r="O249" s="60">
        <f t="shared" si="53"/>
        <v>0</v>
      </c>
      <c r="R249" s="60">
        <f t="shared" si="54"/>
        <v>1</v>
      </c>
      <c r="S249" s="60">
        <f t="shared" si="55"/>
        <v>243</v>
      </c>
      <c r="U249" s="88">
        <f>+1!F249</f>
        <v>610.13</v>
      </c>
      <c r="W249" s="60">
        <f t="shared" si="46"/>
        <v>238.63</v>
      </c>
    </row>
    <row r="250" spans="1:23" ht="11.25">
      <c r="A250" s="61">
        <f t="shared" si="43"/>
        <v>7396</v>
      </c>
      <c r="B250" s="62">
        <f t="shared" si="47"/>
        <v>240</v>
      </c>
      <c r="C250" s="60">
        <f t="shared" si="44"/>
        <v>1013.37</v>
      </c>
      <c r="D250" s="60">
        <f t="shared" si="48"/>
        <v>1013.37</v>
      </c>
      <c r="E250" s="83">
        <f t="shared" si="49"/>
        <v>1013.37</v>
      </c>
      <c r="F250" s="60">
        <f t="shared" si="45"/>
        <v>369.09</v>
      </c>
      <c r="G250" s="75">
        <f t="shared" si="56"/>
        <v>0</v>
      </c>
      <c r="H250" s="75">
        <f t="shared" si="56"/>
        <v>0</v>
      </c>
      <c r="I250" s="75">
        <f t="shared" si="56"/>
        <v>0</v>
      </c>
      <c r="J250" s="75">
        <f t="shared" si="56"/>
        <v>0</v>
      </c>
      <c r="K250" s="75">
        <f t="shared" si="56"/>
        <v>0</v>
      </c>
      <c r="L250" s="60">
        <f t="shared" si="50"/>
        <v>644.28</v>
      </c>
      <c r="M250" s="60">
        <f t="shared" si="51"/>
        <v>97779.75000000001</v>
      </c>
      <c r="N250" s="60">
        <f t="shared" si="52"/>
        <v>102220.24999999999</v>
      </c>
      <c r="O250" s="60">
        <f t="shared" si="53"/>
        <v>0</v>
      </c>
      <c r="R250" s="60">
        <f t="shared" si="54"/>
        <v>1</v>
      </c>
      <c r="S250" s="60">
        <f t="shared" si="55"/>
        <v>244</v>
      </c>
      <c r="U250" s="88">
        <f>+1!F250</f>
        <v>606.59</v>
      </c>
      <c r="W250" s="60">
        <f t="shared" si="46"/>
        <v>237.50000000000006</v>
      </c>
    </row>
    <row r="251" spans="1:23" ht="11.25">
      <c r="A251" s="61">
        <f t="shared" si="43"/>
        <v>7426</v>
      </c>
      <c r="B251" s="62">
        <f t="shared" si="47"/>
        <v>241</v>
      </c>
      <c r="C251" s="60">
        <f t="shared" si="44"/>
        <v>1013.37</v>
      </c>
      <c r="D251" s="60">
        <f t="shared" si="48"/>
        <v>1013.37</v>
      </c>
      <c r="E251" s="83">
        <f t="shared" si="49"/>
        <v>1013.37</v>
      </c>
      <c r="F251" s="60">
        <f t="shared" si="45"/>
        <v>366.67</v>
      </c>
      <c r="G251" s="75">
        <f t="shared" si="56"/>
        <v>0</v>
      </c>
      <c r="H251" s="75">
        <f t="shared" si="56"/>
        <v>0</v>
      </c>
      <c r="I251" s="75">
        <f t="shared" si="56"/>
        <v>0</v>
      </c>
      <c r="J251" s="75">
        <f t="shared" si="56"/>
        <v>0</v>
      </c>
      <c r="K251" s="75">
        <f t="shared" si="56"/>
        <v>0</v>
      </c>
      <c r="L251" s="60">
        <f t="shared" si="50"/>
        <v>646.7</v>
      </c>
      <c r="M251" s="60">
        <f t="shared" si="51"/>
        <v>97133.05000000002</v>
      </c>
      <c r="N251" s="60">
        <f t="shared" si="52"/>
        <v>102866.94999999998</v>
      </c>
      <c r="O251" s="60">
        <f t="shared" si="53"/>
        <v>0</v>
      </c>
      <c r="R251" s="60">
        <f t="shared" si="54"/>
        <v>1</v>
      </c>
      <c r="S251" s="60">
        <f t="shared" si="55"/>
        <v>245</v>
      </c>
      <c r="U251" s="88">
        <f>+1!F251</f>
        <v>603.03</v>
      </c>
      <c r="W251" s="60">
        <f t="shared" si="46"/>
        <v>236.35999999999996</v>
      </c>
    </row>
    <row r="252" spans="1:23" ht="11.25">
      <c r="A252" s="61">
        <f t="shared" si="43"/>
        <v>7457</v>
      </c>
      <c r="B252" s="62">
        <f t="shared" si="47"/>
        <v>242</v>
      </c>
      <c r="C252" s="60">
        <f t="shared" si="44"/>
        <v>1013.37</v>
      </c>
      <c r="D252" s="60">
        <f t="shared" si="48"/>
        <v>1013.37</v>
      </c>
      <c r="E252" s="83">
        <f t="shared" si="49"/>
        <v>1013.37</v>
      </c>
      <c r="F252" s="60">
        <f t="shared" si="45"/>
        <v>364.25</v>
      </c>
      <c r="G252" s="75">
        <f t="shared" si="56"/>
        <v>0</v>
      </c>
      <c r="H252" s="75">
        <f t="shared" si="56"/>
        <v>0</v>
      </c>
      <c r="I252" s="75">
        <f t="shared" si="56"/>
        <v>0</v>
      </c>
      <c r="J252" s="75">
        <f t="shared" si="56"/>
        <v>0</v>
      </c>
      <c r="K252" s="75">
        <f t="shared" si="56"/>
        <v>0</v>
      </c>
      <c r="L252" s="60">
        <f t="shared" si="50"/>
        <v>649.12</v>
      </c>
      <c r="M252" s="60">
        <f t="shared" si="51"/>
        <v>96483.93000000002</v>
      </c>
      <c r="N252" s="60">
        <f t="shared" si="52"/>
        <v>103516.06999999998</v>
      </c>
      <c r="O252" s="60">
        <f t="shared" si="53"/>
        <v>0</v>
      </c>
      <c r="R252" s="60">
        <f t="shared" si="54"/>
        <v>1</v>
      </c>
      <c r="S252" s="60">
        <f t="shared" si="55"/>
        <v>246</v>
      </c>
      <c r="U252" s="88">
        <f>+1!F252</f>
        <v>599.45</v>
      </c>
      <c r="W252" s="60">
        <f t="shared" si="46"/>
        <v>235.20000000000005</v>
      </c>
    </row>
    <row r="253" spans="1:23" ht="11.25">
      <c r="A253" s="61">
        <f t="shared" si="43"/>
        <v>7487</v>
      </c>
      <c r="B253" s="62">
        <f t="shared" si="47"/>
        <v>243</v>
      </c>
      <c r="C253" s="60">
        <f t="shared" si="44"/>
        <v>1013.37</v>
      </c>
      <c r="D253" s="60">
        <f t="shared" si="48"/>
        <v>1013.37</v>
      </c>
      <c r="E253" s="83">
        <f t="shared" si="49"/>
        <v>1013.37</v>
      </c>
      <c r="F253" s="60">
        <f t="shared" si="45"/>
        <v>361.81</v>
      </c>
      <c r="G253" s="75">
        <f t="shared" si="56"/>
        <v>0</v>
      </c>
      <c r="H253" s="75">
        <f t="shared" si="56"/>
        <v>0</v>
      </c>
      <c r="I253" s="75">
        <f t="shared" si="56"/>
        <v>0</v>
      </c>
      <c r="J253" s="75">
        <f t="shared" si="56"/>
        <v>0</v>
      </c>
      <c r="K253" s="75">
        <f t="shared" si="56"/>
        <v>0</v>
      </c>
      <c r="L253" s="60">
        <f t="shared" si="50"/>
        <v>651.56</v>
      </c>
      <c r="M253" s="60">
        <f t="shared" si="51"/>
        <v>95832.37000000002</v>
      </c>
      <c r="N253" s="60">
        <f t="shared" si="52"/>
        <v>104167.62999999998</v>
      </c>
      <c r="O253" s="60">
        <f t="shared" si="53"/>
        <v>0</v>
      </c>
      <c r="R253" s="60">
        <f t="shared" si="54"/>
        <v>1</v>
      </c>
      <c r="S253" s="60">
        <f t="shared" si="55"/>
        <v>247</v>
      </c>
      <c r="U253" s="88">
        <f>+1!F253</f>
        <v>595.85</v>
      </c>
      <c r="W253" s="60">
        <f t="shared" si="46"/>
        <v>234.04000000000002</v>
      </c>
    </row>
    <row r="254" spans="1:23" ht="11.25">
      <c r="A254" s="61">
        <f t="shared" si="43"/>
        <v>7518</v>
      </c>
      <c r="B254" s="62">
        <f t="shared" si="47"/>
        <v>244</v>
      </c>
      <c r="C254" s="60">
        <f t="shared" si="44"/>
        <v>1013.37</v>
      </c>
      <c r="D254" s="60">
        <f t="shared" si="48"/>
        <v>1013.37</v>
      </c>
      <c r="E254" s="83">
        <f t="shared" si="49"/>
        <v>1013.37</v>
      </c>
      <c r="F254" s="60">
        <f t="shared" si="45"/>
        <v>359.37</v>
      </c>
      <c r="G254" s="75">
        <f t="shared" si="56"/>
        <v>0</v>
      </c>
      <c r="H254" s="75">
        <f t="shared" si="56"/>
        <v>0</v>
      </c>
      <c r="I254" s="75">
        <f t="shared" si="56"/>
        <v>0</v>
      </c>
      <c r="J254" s="75">
        <f t="shared" si="56"/>
        <v>0</v>
      </c>
      <c r="K254" s="75">
        <f t="shared" si="56"/>
        <v>0</v>
      </c>
      <c r="L254" s="60">
        <f t="shared" si="50"/>
        <v>654</v>
      </c>
      <c r="M254" s="60">
        <f t="shared" si="51"/>
        <v>95178.37000000002</v>
      </c>
      <c r="N254" s="60">
        <f t="shared" si="52"/>
        <v>104821.62999999998</v>
      </c>
      <c r="O254" s="60">
        <f t="shared" si="53"/>
        <v>0</v>
      </c>
      <c r="R254" s="60">
        <f t="shared" si="54"/>
        <v>1</v>
      </c>
      <c r="S254" s="60">
        <f t="shared" si="55"/>
        <v>248</v>
      </c>
      <c r="U254" s="88">
        <f>+1!F254</f>
        <v>592.23</v>
      </c>
      <c r="W254" s="60">
        <f t="shared" si="46"/>
        <v>232.86</v>
      </c>
    </row>
    <row r="255" spans="1:23" ht="11.25">
      <c r="A255" s="61">
        <f t="shared" si="43"/>
        <v>7549</v>
      </c>
      <c r="B255" s="62">
        <f t="shared" si="47"/>
        <v>245</v>
      </c>
      <c r="C255" s="60">
        <f t="shared" si="44"/>
        <v>1013.37</v>
      </c>
      <c r="D255" s="60">
        <f t="shared" si="48"/>
        <v>1013.37</v>
      </c>
      <c r="E255" s="83">
        <f t="shared" si="49"/>
        <v>1013.37</v>
      </c>
      <c r="F255" s="60">
        <f t="shared" si="45"/>
        <v>356.92</v>
      </c>
      <c r="G255" s="75">
        <f t="shared" si="56"/>
        <v>0</v>
      </c>
      <c r="H255" s="75">
        <f t="shared" si="56"/>
        <v>0</v>
      </c>
      <c r="I255" s="75">
        <f t="shared" si="56"/>
        <v>0</v>
      </c>
      <c r="J255" s="75">
        <f t="shared" si="56"/>
        <v>0</v>
      </c>
      <c r="K255" s="75">
        <f t="shared" si="56"/>
        <v>0</v>
      </c>
      <c r="L255" s="60">
        <f t="shared" si="50"/>
        <v>656.45</v>
      </c>
      <c r="M255" s="60">
        <f t="shared" si="51"/>
        <v>94521.92000000003</v>
      </c>
      <c r="N255" s="60">
        <f t="shared" si="52"/>
        <v>105478.07999999997</v>
      </c>
      <c r="O255" s="60">
        <f t="shared" si="53"/>
        <v>0</v>
      </c>
      <c r="R255" s="60">
        <f t="shared" si="54"/>
        <v>1</v>
      </c>
      <c r="S255" s="60">
        <f t="shared" si="55"/>
        <v>249</v>
      </c>
      <c r="U255" s="88">
        <f>+1!F255</f>
        <v>588.59</v>
      </c>
      <c r="W255" s="60">
        <f t="shared" si="46"/>
        <v>231.67000000000002</v>
      </c>
    </row>
    <row r="256" spans="1:23" ht="11.25">
      <c r="A256" s="61">
        <f t="shared" si="43"/>
        <v>7579</v>
      </c>
      <c r="B256" s="62">
        <f t="shared" si="47"/>
        <v>246</v>
      </c>
      <c r="C256" s="60">
        <f t="shared" si="44"/>
        <v>1013.37</v>
      </c>
      <c r="D256" s="60">
        <f t="shared" si="48"/>
        <v>1013.37</v>
      </c>
      <c r="E256" s="83">
        <f t="shared" si="49"/>
        <v>1013.37</v>
      </c>
      <c r="F256" s="60">
        <f t="shared" si="45"/>
        <v>354.46</v>
      </c>
      <c r="G256" s="75">
        <f t="shared" si="56"/>
        <v>0</v>
      </c>
      <c r="H256" s="75">
        <f t="shared" si="56"/>
        <v>0</v>
      </c>
      <c r="I256" s="75">
        <f t="shared" si="56"/>
        <v>0</v>
      </c>
      <c r="J256" s="75">
        <f t="shared" si="56"/>
        <v>0</v>
      </c>
      <c r="K256" s="75">
        <f t="shared" si="56"/>
        <v>0</v>
      </c>
      <c r="L256" s="60">
        <f t="shared" si="50"/>
        <v>658.9100000000001</v>
      </c>
      <c r="M256" s="60">
        <f t="shared" si="51"/>
        <v>93863.01000000002</v>
      </c>
      <c r="N256" s="60">
        <f t="shared" si="52"/>
        <v>106136.98999999998</v>
      </c>
      <c r="O256" s="60">
        <f t="shared" si="53"/>
        <v>0</v>
      </c>
      <c r="R256" s="60">
        <f t="shared" si="54"/>
        <v>1</v>
      </c>
      <c r="S256" s="60">
        <f t="shared" si="55"/>
        <v>250</v>
      </c>
      <c r="U256" s="88">
        <f>+1!F256</f>
        <v>584.93</v>
      </c>
      <c r="W256" s="60">
        <f t="shared" si="46"/>
        <v>230.46999999999997</v>
      </c>
    </row>
    <row r="257" spans="1:23" ht="11.25">
      <c r="A257" s="61">
        <f t="shared" si="43"/>
        <v>7610</v>
      </c>
      <c r="B257" s="62">
        <f t="shared" si="47"/>
        <v>247</v>
      </c>
      <c r="C257" s="60">
        <f t="shared" si="44"/>
        <v>1013.37</v>
      </c>
      <c r="D257" s="60">
        <f t="shared" si="48"/>
        <v>1013.37</v>
      </c>
      <c r="E257" s="83">
        <f t="shared" si="49"/>
        <v>1013.37</v>
      </c>
      <c r="F257" s="60">
        <f t="shared" si="45"/>
        <v>351.99</v>
      </c>
      <c r="G257" s="75">
        <f t="shared" si="56"/>
        <v>0</v>
      </c>
      <c r="H257" s="75">
        <f t="shared" si="56"/>
        <v>0</v>
      </c>
      <c r="I257" s="75">
        <f t="shared" si="56"/>
        <v>0</v>
      </c>
      <c r="J257" s="75">
        <f t="shared" si="56"/>
        <v>0</v>
      </c>
      <c r="K257" s="75">
        <f t="shared" si="56"/>
        <v>0</v>
      </c>
      <c r="L257" s="60">
        <f t="shared" si="50"/>
        <v>661.38</v>
      </c>
      <c r="M257" s="60">
        <f t="shared" si="51"/>
        <v>93201.63000000002</v>
      </c>
      <c r="N257" s="60">
        <f t="shared" si="52"/>
        <v>106798.36999999998</v>
      </c>
      <c r="O257" s="60">
        <f t="shared" si="53"/>
        <v>0</v>
      </c>
      <c r="R257" s="60">
        <f t="shared" si="54"/>
        <v>1</v>
      </c>
      <c r="S257" s="60">
        <f t="shared" si="55"/>
        <v>251</v>
      </c>
      <c r="U257" s="88">
        <f>+1!F257</f>
        <v>581.25</v>
      </c>
      <c r="W257" s="60">
        <f t="shared" si="46"/>
        <v>229.26</v>
      </c>
    </row>
    <row r="258" spans="1:23" ht="11.25">
      <c r="A258" s="61">
        <f t="shared" si="43"/>
        <v>7640</v>
      </c>
      <c r="B258" s="62">
        <f t="shared" si="47"/>
        <v>248</v>
      </c>
      <c r="C258" s="60">
        <f t="shared" si="44"/>
        <v>1013.37</v>
      </c>
      <c r="D258" s="60">
        <f t="shared" si="48"/>
        <v>1013.37</v>
      </c>
      <c r="E258" s="83">
        <f t="shared" si="49"/>
        <v>1013.37</v>
      </c>
      <c r="F258" s="60">
        <f t="shared" si="45"/>
        <v>349.51</v>
      </c>
      <c r="G258" s="75">
        <f t="shared" si="56"/>
        <v>0</v>
      </c>
      <c r="H258" s="75">
        <f t="shared" si="56"/>
        <v>0</v>
      </c>
      <c r="I258" s="75">
        <f t="shared" si="56"/>
        <v>0</v>
      </c>
      <c r="J258" s="75">
        <f t="shared" si="56"/>
        <v>0</v>
      </c>
      <c r="K258" s="75">
        <f t="shared" si="56"/>
        <v>0</v>
      </c>
      <c r="L258" s="60">
        <f t="shared" si="50"/>
        <v>663.86</v>
      </c>
      <c r="M258" s="60">
        <f t="shared" si="51"/>
        <v>92537.77000000002</v>
      </c>
      <c r="N258" s="60">
        <f t="shared" si="52"/>
        <v>107462.22999999998</v>
      </c>
      <c r="O258" s="60">
        <f t="shared" si="53"/>
        <v>0</v>
      </c>
      <c r="P258" s="60">
        <f>SUM(F247:F258)</f>
        <v>4355.75</v>
      </c>
      <c r="Q258" s="60">
        <f>SUM(L247:L258)</f>
        <v>7804.69</v>
      </c>
      <c r="R258" s="60">
        <f t="shared" si="54"/>
        <v>1</v>
      </c>
      <c r="S258" s="60">
        <f t="shared" si="55"/>
        <v>252</v>
      </c>
      <c r="U258" s="88">
        <f>+1!F258</f>
        <v>577.55</v>
      </c>
      <c r="W258" s="60">
        <f t="shared" si="46"/>
        <v>228.03999999999996</v>
      </c>
    </row>
    <row r="259" spans="1:23" ht="11.25">
      <c r="A259" s="61">
        <f t="shared" si="43"/>
        <v>7671</v>
      </c>
      <c r="B259" s="62">
        <f t="shared" si="47"/>
        <v>249</v>
      </c>
      <c r="C259" s="60">
        <f t="shared" si="44"/>
        <v>1013.37</v>
      </c>
      <c r="D259" s="60">
        <f t="shared" si="48"/>
        <v>1013.37</v>
      </c>
      <c r="E259" s="83">
        <f t="shared" si="49"/>
        <v>1013.37</v>
      </c>
      <c r="F259" s="60">
        <f t="shared" si="45"/>
        <v>347.02</v>
      </c>
      <c r="G259" s="75">
        <f t="shared" si="56"/>
        <v>0</v>
      </c>
      <c r="H259" s="75">
        <f t="shared" si="56"/>
        <v>0</v>
      </c>
      <c r="I259" s="75">
        <f t="shared" si="56"/>
        <v>0</v>
      </c>
      <c r="J259" s="75">
        <f t="shared" si="56"/>
        <v>0</v>
      </c>
      <c r="K259" s="75">
        <f t="shared" si="56"/>
        <v>0</v>
      </c>
      <c r="L259" s="60">
        <f t="shared" si="50"/>
        <v>666.35</v>
      </c>
      <c r="M259" s="60">
        <f t="shared" si="51"/>
        <v>91871.42000000001</v>
      </c>
      <c r="N259" s="60">
        <f t="shared" si="52"/>
        <v>108128.57999999999</v>
      </c>
      <c r="O259" s="60">
        <f t="shared" si="53"/>
        <v>0</v>
      </c>
      <c r="R259" s="60">
        <f t="shared" si="54"/>
        <v>1</v>
      </c>
      <c r="S259" s="60">
        <f t="shared" si="55"/>
        <v>253</v>
      </c>
      <c r="U259" s="88">
        <f>+1!F259</f>
        <v>573.83</v>
      </c>
      <c r="W259" s="60">
        <f t="shared" si="46"/>
        <v>226.81000000000006</v>
      </c>
    </row>
    <row r="260" spans="1:23" ht="11.25">
      <c r="A260" s="61">
        <f t="shared" si="43"/>
        <v>7702</v>
      </c>
      <c r="B260" s="62">
        <f t="shared" si="47"/>
        <v>250</v>
      </c>
      <c r="C260" s="60">
        <f t="shared" si="44"/>
        <v>1013.37</v>
      </c>
      <c r="D260" s="60">
        <f t="shared" si="48"/>
        <v>1013.37</v>
      </c>
      <c r="E260" s="83">
        <f t="shared" si="49"/>
        <v>1013.37</v>
      </c>
      <c r="F260" s="60">
        <f t="shared" si="45"/>
        <v>344.52</v>
      </c>
      <c r="G260" s="75">
        <f t="shared" si="56"/>
        <v>0</v>
      </c>
      <c r="H260" s="75">
        <f t="shared" si="56"/>
        <v>0</v>
      </c>
      <c r="I260" s="75">
        <f t="shared" si="56"/>
        <v>0</v>
      </c>
      <c r="J260" s="75">
        <f t="shared" si="56"/>
        <v>0</v>
      </c>
      <c r="K260" s="75">
        <f t="shared" si="56"/>
        <v>0</v>
      </c>
      <c r="L260" s="60">
        <f t="shared" si="50"/>
        <v>668.85</v>
      </c>
      <c r="M260" s="60">
        <f t="shared" si="51"/>
        <v>91202.57</v>
      </c>
      <c r="N260" s="60">
        <f t="shared" si="52"/>
        <v>108797.43</v>
      </c>
      <c r="O260" s="60">
        <f t="shared" si="53"/>
        <v>0</v>
      </c>
      <c r="R260" s="60">
        <f t="shared" si="54"/>
        <v>1</v>
      </c>
      <c r="S260" s="60">
        <f t="shared" si="55"/>
        <v>254</v>
      </c>
      <c r="U260" s="88">
        <f>+1!F260</f>
        <v>570.09</v>
      </c>
      <c r="W260" s="60">
        <f t="shared" si="46"/>
        <v>225.57000000000005</v>
      </c>
    </row>
    <row r="261" spans="1:23" ht="11.25">
      <c r="A261" s="61">
        <f t="shared" si="43"/>
        <v>7730</v>
      </c>
      <c r="B261" s="62">
        <f t="shared" si="47"/>
        <v>251</v>
      </c>
      <c r="C261" s="60">
        <f t="shared" si="44"/>
        <v>1013.37</v>
      </c>
      <c r="D261" s="60">
        <f t="shared" si="48"/>
        <v>1013.37</v>
      </c>
      <c r="E261" s="83">
        <f t="shared" si="49"/>
        <v>1013.37</v>
      </c>
      <c r="F261" s="60">
        <f t="shared" si="45"/>
        <v>342.01</v>
      </c>
      <c r="G261" s="75">
        <f t="shared" si="56"/>
        <v>0</v>
      </c>
      <c r="H261" s="75">
        <f t="shared" si="56"/>
        <v>0</v>
      </c>
      <c r="I261" s="75">
        <f t="shared" si="56"/>
        <v>0</v>
      </c>
      <c r="J261" s="75">
        <f t="shared" si="56"/>
        <v>0</v>
      </c>
      <c r="K261" s="75">
        <f t="shared" si="56"/>
        <v>0</v>
      </c>
      <c r="L261" s="60">
        <f t="shared" si="50"/>
        <v>671.36</v>
      </c>
      <c r="M261" s="60">
        <f t="shared" si="51"/>
        <v>90531.21</v>
      </c>
      <c r="N261" s="60">
        <f t="shared" si="52"/>
        <v>109468.79</v>
      </c>
      <c r="O261" s="60">
        <f t="shared" si="53"/>
        <v>0</v>
      </c>
      <c r="R261" s="60">
        <f t="shared" si="54"/>
        <v>1</v>
      </c>
      <c r="S261" s="60">
        <f t="shared" si="55"/>
        <v>255</v>
      </c>
      <c r="U261" s="88">
        <f>+1!F261</f>
        <v>566.33</v>
      </c>
      <c r="W261" s="60">
        <f t="shared" si="46"/>
        <v>224.32000000000005</v>
      </c>
    </row>
    <row r="262" spans="1:23" ht="11.25">
      <c r="A262" s="61">
        <f t="shared" si="43"/>
        <v>7761</v>
      </c>
      <c r="B262" s="62">
        <f t="shared" si="47"/>
        <v>252</v>
      </c>
      <c r="C262" s="60">
        <f t="shared" si="44"/>
        <v>1013.37</v>
      </c>
      <c r="D262" s="60">
        <f t="shared" si="48"/>
        <v>1013.37</v>
      </c>
      <c r="E262" s="83">
        <f t="shared" si="49"/>
        <v>1013.37</v>
      </c>
      <c r="F262" s="60">
        <f t="shared" si="45"/>
        <v>339.49</v>
      </c>
      <c r="G262" s="75">
        <f t="shared" si="56"/>
        <v>0</v>
      </c>
      <c r="H262" s="75">
        <f t="shared" si="56"/>
        <v>0</v>
      </c>
      <c r="I262" s="75">
        <f t="shared" si="56"/>
        <v>0</v>
      </c>
      <c r="J262" s="75">
        <f t="shared" si="56"/>
        <v>0</v>
      </c>
      <c r="K262" s="75">
        <f t="shared" si="56"/>
        <v>0</v>
      </c>
      <c r="L262" s="60">
        <f t="shared" si="50"/>
        <v>673.88</v>
      </c>
      <c r="M262" s="60">
        <f t="shared" si="51"/>
        <v>89857.33</v>
      </c>
      <c r="N262" s="60">
        <f t="shared" si="52"/>
        <v>110142.67</v>
      </c>
      <c r="O262" s="60">
        <f t="shared" si="53"/>
        <v>0</v>
      </c>
      <c r="R262" s="60">
        <f t="shared" si="54"/>
        <v>1</v>
      </c>
      <c r="S262" s="60">
        <f t="shared" si="55"/>
        <v>256</v>
      </c>
      <c r="U262" s="88">
        <f>+1!F262</f>
        <v>562.55</v>
      </c>
      <c r="W262" s="60">
        <f t="shared" si="46"/>
        <v>223.05999999999995</v>
      </c>
    </row>
    <row r="263" spans="1:23" ht="11.25">
      <c r="A263" s="61">
        <f t="shared" si="43"/>
        <v>7791</v>
      </c>
      <c r="B263" s="62">
        <f t="shared" si="47"/>
        <v>253</v>
      </c>
      <c r="C263" s="60">
        <f t="shared" si="44"/>
        <v>1013.37</v>
      </c>
      <c r="D263" s="60">
        <f t="shared" si="48"/>
        <v>1013.37</v>
      </c>
      <c r="E263" s="83">
        <f t="shared" si="49"/>
        <v>1013.37</v>
      </c>
      <c r="F263" s="60">
        <f t="shared" si="45"/>
        <v>336.96</v>
      </c>
      <c r="G263" s="75">
        <f t="shared" si="56"/>
        <v>0</v>
      </c>
      <c r="H263" s="75">
        <f t="shared" si="56"/>
        <v>0</v>
      </c>
      <c r="I263" s="75">
        <f t="shared" si="56"/>
        <v>0</v>
      </c>
      <c r="J263" s="75">
        <f t="shared" si="56"/>
        <v>0</v>
      </c>
      <c r="K263" s="75">
        <f t="shared" si="56"/>
        <v>0</v>
      </c>
      <c r="L263" s="60">
        <f t="shared" si="50"/>
        <v>676.4100000000001</v>
      </c>
      <c r="M263" s="60">
        <f t="shared" si="51"/>
        <v>89180.92</v>
      </c>
      <c r="N263" s="60">
        <f t="shared" si="52"/>
        <v>110819.08</v>
      </c>
      <c r="O263" s="60">
        <f t="shared" si="53"/>
        <v>0</v>
      </c>
      <c r="R263" s="60">
        <f t="shared" si="54"/>
        <v>1</v>
      </c>
      <c r="S263" s="60">
        <f t="shared" si="55"/>
        <v>257</v>
      </c>
      <c r="U263" s="88">
        <f>+1!F263</f>
        <v>558.75</v>
      </c>
      <c r="W263" s="60">
        <f t="shared" si="46"/>
        <v>221.79000000000002</v>
      </c>
    </row>
    <row r="264" spans="1:23" ht="11.25">
      <c r="A264" s="61">
        <f t="shared" si="43"/>
        <v>7822</v>
      </c>
      <c r="B264" s="62">
        <f t="shared" si="47"/>
        <v>254</v>
      </c>
      <c r="C264" s="60">
        <f t="shared" si="44"/>
        <v>1013.37</v>
      </c>
      <c r="D264" s="60">
        <f t="shared" si="48"/>
        <v>1013.37</v>
      </c>
      <c r="E264" s="83">
        <f t="shared" si="49"/>
        <v>1013.37</v>
      </c>
      <c r="F264" s="60">
        <f t="shared" si="45"/>
        <v>334.43</v>
      </c>
      <c r="G264" s="75">
        <f t="shared" si="56"/>
        <v>0</v>
      </c>
      <c r="H264" s="75">
        <f t="shared" si="56"/>
        <v>0</v>
      </c>
      <c r="I264" s="75">
        <f t="shared" si="56"/>
        <v>0</v>
      </c>
      <c r="J264" s="75">
        <f t="shared" si="56"/>
        <v>0</v>
      </c>
      <c r="K264" s="75">
        <f t="shared" si="56"/>
        <v>0</v>
      </c>
      <c r="L264" s="60">
        <f t="shared" si="50"/>
        <v>678.94</v>
      </c>
      <c r="M264" s="60">
        <f t="shared" si="51"/>
        <v>88501.98</v>
      </c>
      <c r="N264" s="60">
        <f t="shared" si="52"/>
        <v>111498.02</v>
      </c>
      <c r="O264" s="60">
        <f t="shared" si="53"/>
        <v>0</v>
      </c>
      <c r="R264" s="60">
        <f t="shared" si="54"/>
        <v>1</v>
      </c>
      <c r="S264" s="60">
        <f t="shared" si="55"/>
        <v>258</v>
      </c>
      <c r="U264" s="88">
        <f>+1!F264</f>
        <v>554.93</v>
      </c>
      <c r="W264" s="60">
        <f t="shared" si="46"/>
        <v>220.49999999999994</v>
      </c>
    </row>
    <row r="265" spans="1:23" ht="11.25">
      <c r="A265" s="61">
        <f t="shared" si="43"/>
        <v>7852</v>
      </c>
      <c r="B265" s="62">
        <f t="shared" si="47"/>
        <v>255</v>
      </c>
      <c r="C265" s="60">
        <f t="shared" si="44"/>
        <v>1013.37</v>
      </c>
      <c r="D265" s="60">
        <f t="shared" si="48"/>
        <v>1013.37</v>
      </c>
      <c r="E265" s="83">
        <f t="shared" si="49"/>
        <v>1013.37</v>
      </c>
      <c r="F265" s="60">
        <f t="shared" si="45"/>
        <v>331.88</v>
      </c>
      <c r="G265" s="75">
        <f t="shared" si="56"/>
        <v>0</v>
      </c>
      <c r="H265" s="75">
        <f t="shared" si="56"/>
        <v>0</v>
      </c>
      <c r="I265" s="75">
        <f t="shared" si="56"/>
        <v>0</v>
      </c>
      <c r="J265" s="75">
        <f t="shared" si="56"/>
        <v>0</v>
      </c>
      <c r="K265" s="75">
        <f t="shared" si="56"/>
        <v>0</v>
      </c>
      <c r="L265" s="60">
        <f t="shared" si="50"/>
        <v>681.49</v>
      </c>
      <c r="M265" s="60">
        <f t="shared" si="51"/>
        <v>87820.48999999999</v>
      </c>
      <c r="N265" s="60">
        <f t="shared" si="52"/>
        <v>112179.51000000001</v>
      </c>
      <c r="O265" s="60">
        <f t="shared" si="53"/>
        <v>0</v>
      </c>
      <c r="R265" s="60">
        <f t="shared" si="54"/>
        <v>1</v>
      </c>
      <c r="S265" s="60">
        <f t="shared" si="55"/>
        <v>259</v>
      </c>
      <c r="U265" s="88">
        <f>+1!F265</f>
        <v>551.09</v>
      </c>
      <c r="W265" s="60">
        <f t="shared" si="46"/>
        <v>219.21000000000004</v>
      </c>
    </row>
    <row r="266" spans="1:23" ht="11.25">
      <c r="A266" s="61">
        <f t="shared" si="43"/>
        <v>7883</v>
      </c>
      <c r="B266" s="62">
        <f t="shared" si="47"/>
        <v>256</v>
      </c>
      <c r="C266" s="60">
        <f t="shared" si="44"/>
        <v>1013.37</v>
      </c>
      <c r="D266" s="60">
        <f t="shared" si="48"/>
        <v>1013.37</v>
      </c>
      <c r="E266" s="83">
        <f t="shared" si="49"/>
        <v>1013.37</v>
      </c>
      <c r="F266" s="60">
        <f t="shared" si="45"/>
        <v>329.33</v>
      </c>
      <c r="G266" s="75">
        <f t="shared" si="56"/>
        <v>0</v>
      </c>
      <c r="H266" s="75">
        <f t="shared" si="56"/>
        <v>0</v>
      </c>
      <c r="I266" s="75">
        <f t="shared" si="56"/>
        <v>0</v>
      </c>
      <c r="J266" s="75">
        <f t="shared" si="56"/>
        <v>0</v>
      </c>
      <c r="K266" s="75">
        <f t="shared" si="56"/>
        <v>0</v>
      </c>
      <c r="L266" s="60">
        <f t="shared" si="50"/>
        <v>684.04</v>
      </c>
      <c r="M266" s="60">
        <f t="shared" si="51"/>
        <v>87136.45</v>
      </c>
      <c r="N266" s="60">
        <f t="shared" si="52"/>
        <v>112863.55</v>
      </c>
      <c r="O266" s="60">
        <f t="shared" si="53"/>
        <v>0</v>
      </c>
      <c r="R266" s="60">
        <f t="shared" si="54"/>
        <v>1</v>
      </c>
      <c r="S266" s="60">
        <f t="shared" si="55"/>
        <v>260</v>
      </c>
      <c r="U266" s="88">
        <f>+1!F266</f>
        <v>547.23</v>
      </c>
      <c r="W266" s="60">
        <f t="shared" si="46"/>
        <v>217.90000000000003</v>
      </c>
    </row>
    <row r="267" spans="1:23" ht="11.25">
      <c r="A267" s="61">
        <f aca="true" t="shared" si="57" ref="A267:A330">DATE(Year,S267,Day)</f>
        <v>7914</v>
      </c>
      <c r="B267" s="62">
        <f t="shared" si="47"/>
        <v>257</v>
      </c>
      <c r="C267" s="60">
        <f t="shared" si="44"/>
        <v>1013.37</v>
      </c>
      <c r="D267" s="60">
        <f t="shared" si="48"/>
        <v>1013.37</v>
      </c>
      <c r="E267" s="83">
        <f t="shared" si="49"/>
        <v>1013.37</v>
      </c>
      <c r="F267" s="60">
        <f t="shared" si="45"/>
        <v>326.76</v>
      </c>
      <c r="G267" s="75">
        <f t="shared" si="56"/>
        <v>0</v>
      </c>
      <c r="H267" s="75">
        <f t="shared" si="56"/>
        <v>0</v>
      </c>
      <c r="I267" s="75">
        <f t="shared" si="56"/>
        <v>0</v>
      </c>
      <c r="J267" s="75">
        <f t="shared" si="56"/>
        <v>0</v>
      </c>
      <c r="K267" s="75">
        <f t="shared" si="56"/>
        <v>0</v>
      </c>
      <c r="L267" s="60">
        <f t="shared" si="50"/>
        <v>686.61</v>
      </c>
      <c r="M267" s="60">
        <f t="shared" si="51"/>
        <v>86449.84</v>
      </c>
      <c r="N267" s="60">
        <f t="shared" si="52"/>
        <v>113550.16</v>
      </c>
      <c r="O267" s="60">
        <f t="shared" si="53"/>
        <v>0</v>
      </c>
      <c r="R267" s="60">
        <f t="shared" si="54"/>
        <v>1</v>
      </c>
      <c r="S267" s="60">
        <f t="shared" si="55"/>
        <v>261</v>
      </c>
      <c r="U267" s="88">
        <f>+1!F267</f>
        <v>543.35</v>
      </c>
      <c r="W267" s="60">
        <f t="shared" si="46"/>
        <v>216.59000000000003</v>
      </c>
    </row>
    <row r="268" spans="1:23" ht="11.25">
      <c r="A268" s="61">
        <f t="shared" si="57"/>
        <v>7944</v>
      </c>
      <c r="B268" s="62">
        <f t="shared" si="47"/>
        <v>258</v>
      </c>
      <c r="C268" s="60">
        <f aca="true" t="shared" si="58" ref="C268:C331">ROUND(PMT(Rate/12,Length+1-B268,-M267),2)</f>
        <v>1013.37</v>
      </c>
      <c r="D268" s="60">
        <f t="shared" si="48"/>
        <v>1013.37</v>
      </c>
      <c r="E268" s="83">
        <f t="shared" si="49"/>
        <v>1013.37</v>
      </c>
      <c r="F268" s="60">
        <f aca="true" t="shared" si="59" ref="F268:F331">ROUND(IF(M267&lt;=0,0,M267*(Rate/12)),2)</f>
        <v>324.19</v>
      </c>
      <c r="G268" s="75">
        <f aca="true" t="shared" si="60" ref="G268:K318">G267</f>
        <v>0</v>
      </c>
      <c r="H268" s="75">
        <f t="shared" si="60"/>
        <v>0</v>
      </c>
      <c r="I268" s="75">
        <f t="shared" si="60"/>
        <v>0</v>
      </c>
      <c r="J268" s="75">
        <f t="shared" si="60"/>
        <v>0</v>
      </c>
      <c r="K268" s="75">
        <f t="shared" si="60"/>
        <v>0</v>
      </c>
      <c r="L268" s="60">
        <f t="shared" si="50"/>
        <v>689.1800000000001</v>
      </c>
      <c r="M268" s="60">
        <f t="shared" si="51"/>
        <v>85760.66</v>
      </c>
      <c r="N268" s="60">
        <f t="shared" si="52"/>
        <v>114239.34</v>
      </c>
      <c r="O268" s="60">
        <f t="shared" si="53"/>
        <v>0</v>
      </c>
      <c r="R268" s="60">
        <f t="shared" si="54"/>
        <v>1</v>
      </c>
      <c r="S268" s="60">
        <f t="shared" si="55"/>
        <v>262</v>
      </c>
      <c r="U268" s="88">
        <f>+1!F268</f>
        <v>539.44</v>
      </c>
      <c r="W268" s="60">
        <f aca="true" t="shared" si="61" ref="W268:W331">+U268-F268</f>
        <v>215.25000000000006</v>
      </c>
    </row>
    <row r="269" spans="1:23" ht="11.25">
      <c r="A269" s="61">
        <f t="shared" si="57"/>
        <v>7975</v>
      </c>
      <c r="B269" s="62">
        <f aca="true" t="shared" si="62" ref="B269:B332">B268+1</f>
        <v>259</v>
      </c>
      <c r="C269" s="60">
        <f t="shared" si="58"/>
        <v>1013.37</v>
      </c>
      <c r="D269" s="60">
        <f aca="true" t="shared" si="63" ref="D269:D332">$C$11+G269+H269+I269+J269+K269</f>
        <v>1013.37</v>
      </c>
      <c r="E269" s="83">
        <f aca="true" t="shared" si="64" ref="E269:E332">D269</f>
        <v>1013.37</v>
      </c>
      <c r="F269" s="60">
        <f t="shared" si="59"/>
        <v>321.6</v>
      </c>
      <c r="G269" s="75">
        <f t="shared" si="60"/>
        <v>0</v>
      </c>
      <c r="H269" s="75">
        <f t="shared" si="60"/>
        <v>0</v>
      </c>
      <c r="I269" s="75">
        <f t="shared" si="60"/>
        <v>0</v>
      </c>
      <c r="J269" s="75">
        <f t="shared" si="60"/>
        <v>0</v>
      </c>
      <c r="K269" s="75">
        <f t="shared" si="60"/>
        <v>0</v>
      </c>
      <c r="L269" s="60">
        <f aca="true" t="shared" si="65" ref="L269:L332">E269-F269-G269-H269-I269-J269-K269</f>
        <v>691.77</v>
      </c>
      <c r="M269" s="60">
        <f aca="true" t="shared" si="66" ref="M269:M332">M268-L269</f>
        <v>85068.89</v>
      </c>
      <c r="N269" s="60">
        <f aca="true" t="shared" si="67" ref="N269:N332">N268+L269</f>
        <v>114931.11</v>
      </c>
      <c r="O269" s="60">
        <f aca="true" t="shared" si="68" ref="O269:O332">E269-D269</f>
        <v>0</v>
      </c>
      <c r="R269" s="60">
        <f aca="true" t="shared" si="69" ref="R269:R332">IF(M268&gt;0,1,0)</f>
        <v>1</v>
      </c>
      <c r="S269" s="60">
        <f aca="true" t="shared" si="70" ref="S269:S332">S268+1</f>
        <v>263</v>
      </c>
      <c r="U269" s="88">
        <f>+1!F269</f>
        <v>535.52</v>
      </c>
      <c r="W269" s="60">
        <f t="shared" si="61"/>
        <v>213.91999999999996</v>
      </c>
    </row>
    <row r="270" spans="1:23" ht="11.25">
      <c r="A270" s="61">
        <f t="shared" si="57"/>
        <v>8005</v>
      </c>
      <c r="B270" s="62">
        <f t="shared" si="62"/>
        <v>260</v>
      </c>
      <c r="C270" s="60">
        <f t="shared" si="58"/>
        <v>1013.37</v>
      </c>
      <c r="D270" s="60">
        <f t="shared" si="63"/>
        <v>1013.37</v>
      </c>
      <c r="E270" s="83">
        <f t="shared" si="64"/>
        <v>1013.37</v>
      </c>
      <c r="F270" s="60">
        <f t="shared" si="59"/>
        <v>319.01</v>
      </c>
      <c r="G270" s="75">
        <f t="shared" si="60"/>
        <v>0</v>
      </c>
      <c r="H270" s="75">
        <f t="shared" si="60"/>
        <v>0</v>
      </c>
      <c r="I270" s="75">
        <f t="shared" si="60"/>
        <v>0</v>
      </c>
      <c r="J270" s="75">
        <f t="shared" si="60"/>
        <v>0</v>
      </c>
      <c r="K270" s="75">
        <f t="shared" si="60"/>
        <v>0</v>
      </c>
      <c r="L270" s="60">
        <f t="shared" si="65"/>
        <v>694.36</v>
      </c>
      <c r="M270" s="60">
        <f t="shared" si="66"/>
        <v>84374.53</v>
      </c>
      <c r="N270" s="60">
        <f t="shared" si="67"/>
        <v>115625.47</v>
      </c>
      <c r="O270" s="60">
        <f t="shared" si="68"/>
        <v>0</v>
      </c>
      <c r="P270" s="60">
        <f>SUM(F259:F270)</f>
        <v>3997.2</v>
      </c>
      <c r="Q270" s="60">
        <f>SUM(L259:L270)</f>
        <v>8163.240000000001</v>
      </c>
      <c r="R270" s="60">
        <f t="shared" si="69"/>
        <v>1</v>
      </c>
      <c r="S270" s="60">
        <f t="shared" si="70"/>
        <v>264</v>
      </c>
      <c r="U270" s="88">
        <f>+1!F270</f>
        <v>531.57</v>
      </c>
      <c r="W270" s="60">
        <f t="shared" si="61"/>
        <v>212.56000000000006</v>
      </c>
    </row>
    <row r="271" spans="1:23" ht="11.25">
      <c r="A271" s="61">
        <f t="shared" si="57"/>
        <v>8036</v>
      </c>
      <c r="B271" s="62">
        <f t="shared" si="62"/>
        <v>261</v>
      </c>
      <c r="C271" s="60">
        <f t="shared" si="58"/>
        <v>1013.37</v>
      </c>
      <c r="D271" s="60">
        <f t="shared" si="63"/>
        <v>1013.37</v>
      </c>
      <c r="E271" s="83">
        <f t="shared" si="64"/>
        <v>1013.37</v>
      </c>
      <c r="F271" s="60">
        <f t="shared" si="59"/>
        <v>316.4</v>
      </c>
      <c r="G271" s="75">
        <f t="shared" si="60"/>
        <v>0</v>
      </c>
      <c r="H271" s="75">
        <f t="shared" si="60"/>
        <v>0</v>
      </c>
      <c r="I271" s="75">
        <f t="shared" si="60"/>
        <v>0</v>
      </c>
      <c r="J271" s="75">
        <f t="shared" si="60"/>
        <v>0</v>
      </c>
      <c r="K271" s="75">
        <f t="shared" si="60"/>
        <v>0</v>
      </c>
      <c r="L271" s="60">
        <f t="shared" si="65"/>
        <v>696.97</v>
      </c>
      <c r="M271" s="60">
        <f t="shared" si="66"/>
        <v>83677.56</v>
      </c>
      <c r="N271" s="60">
        <f t="shared" si="67"/>
        <v>116322.44</v>
      </c>
      <c r="O271" s="60">
        <f t="shared" si="68"/>
        <v>0</v>
      </c>
      <c r="R271" s="60">
        <f t="shared" si="69"/>
        <v>1</v>
      </c>
      <c r="S271" s="60">
        <f t="shared" si="70"/>
        <v>265</v>
      </c>
      <c r="U271" s="88">
        <f>+1!F271</f>
        <v>527.6</v>
      </c>
      <c r="W271" s="60">
        <f t="shared" si="61"/>
        <v>211.20000000000005</v>
      </c>
    </row>
    <row r="272" spans="1:23" ht="11.25">
      <c r="A272" s="61">
        <f t="shared" si="57"/>
        <v>8067</v>
      </c>
      <c r="B272" s="62">
        <f t="shared" si="62"/>
        <v>262</v>
      </c>
      <c r="C272" s="60">
        <f t="shared" si="58"/>
        <v>1013.37</v>
      </c>
      <c r="D272" s="60">
        <f t="shared" si="63"/>
        <v>1013.37</v>
      </c>
      <c r="E272" s="83">
        <f t="shared" si="64"/>
        <v>1013.37</v>
      </c>
      <c r="F272" s="60">
        <f t="shared" si="59"/>
        <v>313.79</v>
      </c>
      <c r="G272" s="75">
        <f t="shared" si="60"/>
        <v>0</v>
      </c>
      <c r="H272" s="75">
        <f t="shared" si="60"/>
        <v>0</v>
      </c>
      <c r="I272" s="75">
        <f t="shared" si="60"/>
        <v>0</v>
      </c>
      <c r="J272" s="75">
        <f t="shared" si="60"/>
        <v>0</v>
      </c>
      <c r="K272" s="75">
        <f t="shared" si="60"/>
        <v>0</v>
      </c>
      <c r="L272" s="60">
        <f t="shared" si="65"/>
        <v>699.5799999999999</v>
      </c>
      <c r="M272" s="60">
        <f t="shared" si="66"/>
        <v>82977.98</v>
      </c>
      <c r="N272" s="60">
        <f t="shared" si="67"/>
        <v>117022.02</v>
      </c>
      <c r="O272" s="60">
        <f t="shared" si="68"/>
        <v>0</v>
      </c>
      <c r="R272" s="60">
        <f t="shared" si="69"/>
        <v>1</v>
      </c>
      <c r="S272" s="60">
        <f t="shared" si="70"/>
        <v>266</v>
      </c>
      <c r="U272" s="88">
        <f>+1!F272</f>
        <v>523.61</v>
      </c>
      <c r="W272" s="60">
        <f t="shared" si="61"/>
        <v>209.82</v>
      </c>
    </row>
    <row r="273" spans="1:23" ht="11.25">
      <c r="A273" s="61">
        <f t="shared" si="57"/>
        <v>8095</v>
      </c>
      <c r="B273" s="62">
        <f t="shared" si="62"/>
        <v>263</v>
      </c>
      <c r="C273" s="60">
        <f t="shared" si="58"/>
        <v>1013.37</v>
      </c>
      <c r="D273" s="60">
        <f t="shared" si="63"/>
        <v>1013.37</v>
      </c>
      <c r="E273" s="83">
        <f t="shared" si="64"/>
        <v>1013.37</v>
      </c>
      <c r="F273" s="60">
        <f t="shared" si="59"/>
        <v>311.17</v>
      </c>
      <c r="G273" s="75">
        <f t="shared" si="60"/>
        <v>0</v>
      </c>
      <c r="H273" s="75">
        <f t="shared" si="60"/>
        <v>0</v>
      </c>
      <c r="I273" s="75">
        <f t="shared" si="60"/>
        <v>0</v>
      </c>
      <c r="J273" s="75">
        <f t="shared" si="60"/>
        <v>0</v>
      </c>
      <c r="K273" s="75">
        <f t="shared" si="60"/>
        <v>0</v>
      </c>
      <c r="L273" s="60">
        <f t="shared" si="65"/>
        <v>702.2</v>
      </c>
      <c r="M273" s="60">
        <f t="shared" si="66"/>
        <v>82275.78</v>
      </c>
      <c r="N273" s="60">
        <f t="shared" si="67"/>
        <v>117724.22</v>
      </c>
      <c r="O273" s="60">
        <f t="shared" si="68"/>
        <v>0</v>
      </c>
      <c r="R273" s="60">
        <f t="shared" si="69"/>
        <v>1</v>
      </c>
      <c r="S273" s="60">
        <f t="shared" si="70"/>
        <v>267</v>
      </c>
      <c r="U273" s="88">
        <f>+1!F273</f>
        <v>519.6</v>
      </c>
      <c r="W273" s="60">
        <f t="shared" si="61"/>
        <v>208.43</v>
      </c>
    </row>
    <row r="274" spans="1:23" ht="11.25">
      <c r="A274" s="61">
        <f t="shared" si="57"/>
        <v>8126</v>
      </c>
      <c r="B274" s="62">
        <f t="shared" si="62"/>
        <v>264</v>
      </c>
      <c r="C274" s="60">
        <f t="shared" si="58"/>
        <v>1013.37</v>
      </c>
      <c r="D274" s="60">
        <f t="shared" si="63"/>
        <v>1013.37</v>
      </c>
      <c r="E274" s="83">
        <f t="shared" si="64"/>
        <v>1013.37</v>
      </c>
      <c r="F274" s="60">
        <f t="shared" si="59"/>
        <v>308.53</v>
      </c>
      <c r="G274" s="75">
        <f t="shared" si="60"/>
        <v>0</v>
      </c>
      <c r="H274" s="75">
        <f t="shared" si="60"/>
        <v>0</v>
      </c>
      <c r="I274" s="75">
        <f t="shared" si="60"/>
        <v>0</v>
      </c>
      <c r="J274" s="75">
        <f t="shared" si="60"/>
        <v>0</v>
      </c>
      <c r="K274" s="75">
        <f t="shared" si="60"/>
        <v>0</v>
      </c>
      <c r="L274" s="60">
        <f t="shared" si="65"/>
        <v>704.84</v>
      </c>
      <c r="M274" s="60">
        <f t="shared" si="66"/>
        <v>81570.94</v>
      </c>
      <c r="N274" s="60">
        <f t="shared" si="67"/>
        <v>118429.06</v>
      </c>
      <c r="O274" s="60">
        <f t="shared" si="68"/>
        <v>0</v>
      </c>
      <c r="R274" s="60">
        <f t="shared" si="69"/>
        <v>1</v>
      </c>
      <c r="S274" s="60">
        <f t="shared" si="70"/>
        <v>268</v>
      </c>
      <c r="U274" s="88">
        <f>+1!F274</f>
        <v>515.57</v>
      </c>
      <c r="W274" s="60">
        <f t="shared" si="61"/>
        <v>207.04000000000008</v>
      </c>
    </row>
    <row r="275" spans="1:23" ht="11.25">
      <c r="A275" s="61">
        <f t="shared" si="57"/>
        <v>8156</v>
      </c>
      <c r="B275" s="62">
        <f t="shared" si="62"/>
        <v>265</v>
      </c>
      <c r="C275" s="60">
        <f t="shared" si="58"/>
        <v>1013.37</v>
      </c>
      <c r="D275" s="60">
        <f t="shared" si="63"/>
        <v>1013.37</v>
      </c>
      <c r="E275" s="83">
        <f t="shared" si="64"/>
        <v>1013.37</v>
      </c>
      <c r="F275" s="60">
        <f t="shared" si="59"/>
        <v>305.89</v>
      </c>
      <c r="G275" s="75">
        <f t="shared" si="60"/>
        <v>0</v>
      </c>
      <c r="H275" s="75">
        <f t="shared" si="60"/>
        <v>0</v>
      </c>
      <c r="I275" s="75">
        <f t="shared" si="60"/>
        <v>0</v>
      </c>
      <c r="J275" s="75">
        <f t="shared" si="60"/>
        <v>0</v>
      </c>
      <c r="K275" s="75">
        <f t="shared" si="60"/>
        <v>0</v>
      </c>
      <c r="L275" s="60">
        <f t="shared" si="65"/>
        <v>707.48</v>
      </c>
      <c r="M275" s="60">
        <f t="shared" si="66"/>
        <v>80863.46</v>
      </c>
      <c r="N275" s="60">
        <f t="shared" si="67"/>
        <v>119136.54</v>
      </c>
      <c r="O275" s="60">
        <f t="shared" si="68"/>
        <v>0</v>
      </c>
      <c r="R275" s="60">
        <f t="shared" si="69"/>
        <v>1</v>
      </c>
      <c r="S275" s="60">
        <f t="shared" si="70"/>
        <v>269</v>
      </c>
      <c r="U275" s="88">
        <f>+1!F275</f>
        <v>511.51</v>
      </c>
      <c r="W275" s="60">
        <f t="shared" si="61"/>
        <v>205.62</v>
      </c>
    </row>
    <row r="276" spans="1:23" ht="11.25">
      <c r="A276" s="61">
        <f t="shared" si="57"/>
        <v>8187</v>
      </c>
      <c r="B276" s="62">
        <f t="shared" si="62"/>
        <v>266</v>
      </c>
      <c r="C276" s="60">
        <f t="shared" si="58"/>
        <v>1013.37</v>
      </c>
      <c r="D276" s="60">
        <f t="shared" si="63"/>
        <v>1013.37</v>
      </c>
      <c r="E276" s="83">
        <f t="shared" si="64"/>
        <v>1013.37</v>
      </c>
      <c r="F276" s="60">
        <f t="shared" si="59"/>
        <v>303.24</v>
      </c>
      <c r="G276" s="75">
        <f t="shared" si="60"/>
        <v>0</v>
      </c>
      <c r="H276" s="75">
        <f t="shared" si="60"/>
        <v>0</v>
      </c>
      <c r="I276" s="75">
        <f t="shared" si="60"/>
        <v>0</v>
      </c>
      <c r="J276" s="75">
        <f t="shared" si="60"/>
        <v>0</v>
      </c>
      <c r="K276" s="75">
        <f t="shared" si="60"/>
        <v>0</v>
      </c>
      <c r="L276" s="60">
        <f t="shared" si="65"/>
        <v>710.13</v>
      </c>
      <c r="M276" s="60">
        <f t="shared" si="66"/>
        <v>80153.33</v>
      </c>
      <c r="N276" s="60">
        <f t="shared" si="67"/>
        <v>119846.67</v>
      </c>
      <c r="O276" s="60">
        <f t="shared" si="68"/>
        <v>0</v>
      </c>
      <c r="R276" s="60">
        <f t="shared" si="69"/>
        <v>1</v>
      </c>
      <c r="S276" s="60">
        <f t="shared" si="70"/>
        <v>270</v>
      </c>
      <c r="U276" s="88">
        <f>+1!F276</f>
        <v>507.44</v>
      </c>
      <c r="W276" s="60">
        <f t="shared" si="61"/>
        <v>204.2</v>
      </c>
    </row>
    <row r="277" spans="1:23" ht="11.25">
      <c r="A277" s="61">
        <f t="shared" si="57"/>
        <v>8217</v>
      </c>
      <c r="B277" s="62">
        <f t="shared" si="62"/>
        <v>267</v>
      </c>
      <c r="C277" s="60">
        <f t="shared" si="58"/>
        <v>1013.38</v>
      </c>
      <c r="D277" s="60">
        <f t="shared" si="63"/>
        <v>1013.37</v>
      </c>
      <c r="E277" s="83">
        <f t="shared" si="64"/>
        <v>1013.37</v>
      </c>
      <c r="F277" s="60">
        <f t="shared" si="59"/>
        <v>300.57</v>
      </c>
      <c r="G277" s="75">
        <f t="shared" si="60"/>
        <v>0</v>
      </c>
      <c r="H277" s="75">
        <f t="shared" si="60"/>
        <v>0</v>
      </c>
      <c r="I277" s="75">
        <f t="shared" si="60"/>
        <v>0</v>
      </c>
      <c r="J277" s="75">
        <f t="shared" si="60"/>
        <v>0</v>
      </c>
      <c r="K277" s="75">
        <f t="shared" si="60"/>
        <v>0</v>
      </c>
      <c r="L277" s="60">
        <f t="shared" si="65"/>
        <v>712.8</v>
      </c>
      <c r="M277" s="60">
        <f t="shared" si="66"/>
        <v>79440.53</v>
      </c>
      <c r="N277" s="60">
        <f t="shared" si="67"/>
        <v>120559.47</v>
      </c>
      <c r="O277" s="60">
        <f t="shared" si="68"/>
        <v>0</v>
      </c>
      <c r="R277" s="60">
        <f t="shared" si="69"/>
        <v>1</v>
      </c>
      <c r="S277" s="60">
        <f t="shared" si="70"/>
        <v>271</v>
      </c>
      <c r="U277" s="88">
        <f>+1!F277</f>
        <v>503.34</v>
      </c>
      <c r="W277" s="60">
        <f t="shared" si="61"/>
        <v>202.76999999999998</v>
      </c>
    </row>
    <row r="278" spans="1:23" ht="11.25">
      <c r="A278" s="61">
        <f t="shared" si="57"/>
        <v>8248</v>
      </c>
      <c r="B278" s="62">
        <f t="shared" si="62"/>
        <v>268</v>
      </c>
      <c r="C278" s="60">
        <f t="shared" si="58"/>
        <v>1013.38</v>
      </c>
      <c r="D278" s="60">
        <f t="shared" si="63"/>
        <v>1013.37</v>
      </c>
      <c r="E278" s="83">
        <f t="shared" si="64"/>
        <v>1013.37</v>
      </c>
      <c r="F278" s="60">
        <f t="shared" si="59"/>
        <v>297.9</v>
      </c>
      <c r="G278" s="75">
        <f t="shared" si="60"/>
        <v>0</v>
      </c>
      <c r="H278" s="75">
        <f t="shared" si="60"/>
        <v>0</v>
      </c>
      <c r="I278" s="75">
        <f t="shared" si="60"/>
        <v>0</v>
      </c>
      <c r="J278" s="75">
        <f t="shared" si="60"/>
        <v>0</v>
      </c>
      <c r="K278" s="75">
        <f t="shared" si="60"/>
        <v>0</v>
      </c>
      <c r="L278" s="60">
        <f t="shared" si="65"/>
        <v>715.47</v>
      </c>
      <c r="M278" s="60">
        <f t="shared" si="66"/>
        <v>78725.06</v>
      </c>
      <c r="N278" s="60">
        <f t="shared" si="67"/>
        <v>121274.94</v>
      </c>
      <c r="O278" s="60">
        <f t="shared" si="68"/>
        <v>0</v>
      </c>
      <c r="R278" s="60">
        <f t="shared" si="69"/>
        <v>1</v>
      </c>
      <c r="S278" s="60">
        <f t="shared" si="70"/>
        <v>272</v>
      </c>
      <c r="U278" s="88">
        <f>+1!F278</f>
        <v>499.22</v>
      </c>
      <c r="W278" s="60">
        <f t="shared" si="61"/>
        <v>201.32000000000005</v>
      </c>
    </row>
    <row r="279" spans="1:23" ht="11.25">
      <c r="A279" s="61">
        <f t="shared" si="57"/>
        <v>8279</v>
      </c>
      <c r="B279" s="62">
        <f t="shared" si="62"/>
        <v>269</v>
      </c>
      <c r="C279" s="60">
        <f t="shared" si="58"/>
        <v>1013.38</v>
      </c>
      <c r="D279" s="60">
        <f t="shared" si="63"/>
        <v>1013.37</v>
      </c>
      <c r="E279" s="83">
        <f t="shared" si="64"/>
        <v>1013.37</v>
      </c>
      <c r="F279" s="60">
        <f t="shared" si="59"/>
        <v>295.22</v>
      </c>
      <c r="G279" s="75">
        <f t="shared" si="60"/>
        <v>0</v>
      </c>
      <c r="H279" s="75">
        <f t="shared" si="60"/>
        <v>0</v>
      </c>
      <c r="I279" s="75">
        <f t="shared" si="60"/>
        <v>0</v>
      </c>
      <c r="J279" s="75">
        <f t="shared" si="60"/>
        <v>0</v>
      </c>
      <c r="K279" s="75">
        <f t="shared" si="60"/>
        <v>0</v>
      </c>
      <c r="L279" s="60">
        <f t="shared" si="65"/>
        <v>718.15</v>
      </c>
      <c r="M279" s="60">
        <f t="shared" si="66"/>
        <v>78006.91</v>
      </c>
      <c r="N279" s="60">
        <f t="shared" si="67"/>
        <v>121993.09</v>
      </c>
      <c r="O279" s="60">
        <f t="shared" si="68"/>
        <v>0</v>
      </c>
      <c r="R279" s="60">
        <f t="shared" si="69"/>
        <v>1</v>
      </c>
      <c r="S279" s="60">
        <f t="shared" si="70"/>
        <v>273</v>
      </c>
      <c r="U279" s="88">
        <f>+1!F279</f>
        <v>495.07</v>
      </c>
      <c r="W279" s="60">
        <f t="shared" si="61"/>
        <v>199.84999999999997</v>
      </c>
    </row>
    <row r="280" spans="1:23" ht="11.25">
      <c r="A280" s="61">
        <f t="shared" si="57"/>
        <v>8309</v>
      </c>
      <c r="B280" s="62">
        <f t="shared" si="62"/>
        <v>270</v>
      </c>
      <c r="C280" s="60">
        <f t="shared" si="58"/>
        <v>1013.38</v>
      </c>
      <c r="D280" s="60">
        <f t="shared" si="63"/>
        <v>1013.37</v>
      </c>
      <c r="E280" s="83">
        <f t="shared" si="64"/>
        <v>1013.37</v>
      </c>
      <c r="F280" s="60">
        <f t="shared" si="59"/>
        <v>292.53</v>
      </c>
      <c r="G280" s="75">
        <f t="shared" si="60"/>
        <v>0</v>
      </c>
      <c r="H280" s="75">
        <f t="shared" si="60"/>
        <v>0</v>
      </c>
      <c r="I280" s="75">
        <f t="shared" si="60"/>
        <v>0</v>
      </c>
      <c r="J280" s="75">
        <f t="shared" si="60"/>
        <v>0</v>
      </c>
      <c r="K280" s="75">
        <f t="shared" si="60"/>
        <v>0</v>
      </c>
      <c r="L280" s="60">
        <f t="shared" si="65"/>
        <v>720.84</v>
      </c>
      <c r="M280" s="60">
        <f t="shared" si="66"/>
        <v>77286.07</v>
      </c>
      <c r="N280" s="60">
        <f t="shared" si="67"/>
        <v>122713.93</v>
      </c>
      <c r="O280" s="60">
        <f t="shared" si="68"/>
        <v>0</v>
      </c>
      <c r="R280" s="60">
        <f t="shared" si="69"/>
        <v>1</v>
      </c>
      <c r="S280" s="60">
        <f t="shared" si="70"/>
        <v>274</v>
      </c>
      <c r="U280" s="88">
        <f>+1!F280</f>
        <v>490.91</v>
      </c>
      <c r="W280" s="60">
        <f t="shared" si="61"/>
        <v>198.38000000000005</v>
      </c>
    </row>
    <row r="281" spans="1:23" ht="11.25">
      <c r="A281" s="61">
        <f t="shared" si="57"/>
        <v>8340</v>
      </c>
      <c r="B281" s="62">
        <f t="shared" si="62"/>
        <v>271</v>
      </c>
      <c r="C281" s="60">
        <f t="shared" si="58"/>
        <v>1013.38</v>
      </c>
      <c r="D281" s="60">
        <f t="shared" si="63"/>
        <v>1013.37</v>
      </c>
      <c r="E281" s="83">
        <f t="shared" si="64"/>
        <v>1013.37</v>
      </c>
      <c r="F281" s="60">
        <f t="shared" si="59"/>
        <v>289.82</v>
      </c>
      <c r="G281" s="75">
        <f t="shared" si="60"/>
        <v>0</v>
      </c>
      <c r="H281" s="75">
        <f t="shared" si="60"/>
        <v>0</v>
      </c>
      <c r="I281" s="75">
        <f t="shared" si="60"/>
        <v>0</v>
      </c>
      <c r="J281" s="75">
        <f t="shared" si="60"/>
        <v>0</v>
      </c>
      <c r="K281" s="75">
        <f t="shared" si="60"/>
        <v>0</v>
      </c>
      <c r="L281" s="60">
        <f t="shared" si="65"/>
        <v>723.55</v>
      </c>
      <c r="M281" s="60">
        <f t="shared" si="66"/>
        <v>76562.52</v>
      </c>
      <c r="N281" s="60">
        <f t="shared" si="67"/>
        <v>123437.48</v>
      </c>
      <c r="O281" s="60">
        <f t="shared" si="68"/>
        <v>0</v>
      </c>
      <c r="R281" s="60">
        <f t="shared" si="69"/>
        <v>1</v>
      </c>
      <c r="S281" s="60">
        <f t="shared" si="70"/>
        <v>275</v>
      </c>
      <c r="U281" s="88">
        <f>+1!F281</f>
        <v>486.72</v>
      </c>
      <c r="W281" s="60">
        <f t="shared" si="61"/>
        <v>196.90000000000003</v>
      </c>
    </row>
    <row r="282" spans="1:23" ht="11.25">
      <c r="A282" s="61">
        <f t="shared" si="57"/>
        <v>8370</v>
      </c>
      <c r="B282" s="62">
        <f t="shared" si="62"/>
        <v>272</v>
      </c>
      <c r="C282" s="60">
        <f t="shared" si="58"/>
        <v>1013.38</v>
      </c>
      <c r="D282" s="60">
        <f t="shared" si="63"/>
        <v>1013.37</v>
      </c>
      <c r="E282" s="83">
        <f t="shared" si="64"/>
        <v>1013.37</v>
      </c>
      <c r="F282" s="60">
        <f t="shared" si="59"/>
        <v>287.11</v>
      </c>
      <c r="G282" s="75">
        <f t="shared" si="60"/>
        <v>0</v>
      </c>
      <c r="H282" s="75">
        <f t="shared" si="60"/>
        <v>0</v>
      </c>
      <c r="I282" s="75">
        <f t="shared" si="60"/>
        <v>0</v>
      </c>
      <c r="J282" s="75">
        <f t="shared" si="60"/>
        <v>0</v>
      </c>
      <c r="K282" s="75">
        <f t="shared" si="60"/>
        <v>0</v>
      </c>
      <c r="L282" s="60">
        <f t="shared" si="65"/>
        <v>726.26</v>
      </c>
      <c r="M282" s="60">
        <f t="shared" si="66"/>
        <v>75836.26000000001</v>
      </c>
      <c r="N282" s="60">
        <f t="shared" si="67"/>
        <v>124163.73999999999</v>
      </c>
      <c r="O282" s="60">
        <f t="shared" si="68"/>
        <v>0</v>
      </c>
      <c r="P282" s="60">
        <f>SUM(F271:F282)</f>
        <v>3622.17</v>
      </c>
      <c r="Q282" s="60">
        <f>SUM(L271:L282)</f>
        <v>8538.27</v>
      </c>
      <c r="R282" s="60">
        <f t="shared" si="69"/>
        <v>1</v>
      </c>
      <c r="S282" s="60">
        <f t="shared" si="70"/>
        <v>276</v>
      </c>
      <c r="U282" s="88">
        <f>+1!F282</f>
        <v>482.51</v>
      </c>
      <c r="W282" s="60">
        <f t="shared" si="61"/>
        <v>195.39999999999998</v>
      </c>
    </row>
    <row r="283" spans="1:23" ht="11.25">
      <c r="A283" s="61">
        <f t="shared" si="57"/>
        <v>8401</v>
      </c>
      <c r="B283" s="62">
        <f t="shared" si="62"/>
        <v>273</v>
      </c>
      <c r="C283" s="60">
        <f t="shared" si="58"/>
        <v>1013.38</v>
      </c>
      <c r="D283" s="60">
        <f t="shared" si="63"/>
        <v>1013.37</v>
      </c>
      <c r="E283" s="83">
        <f t="shared" si="64"/>
        <v>1013.37</v>
      </c>
      <c r="F283" s="60">
        <f t="shared" si="59"/>
        <v>284.39</v>
      </c>
      <c r="G283" s="75">
        <f t="shared" si="60"/>
        <v>0</v>
      </c>
      <c r="H283" s="75">
        <f t="shared" si="60"/>
        <v>0</v>
      </c>
      <c r="I283" s="75">
        <f t="shared" si="60"/>
        <v>0</v>
      </c>
      <c r="J283" s="75">
        <f t="shared" si="60"/>
        <v>0</v>
      </c>
      <c r="K283" s="75">
        <f t="shared" si="60"/>
        <v>0</v>
      </c>
      <c r="L283" s="60">
        <f t="shared" si="65"/>
        <v>728.98</v>
      </c>
      <c r="M283" s="60">
        <f t="shared" si="66"/>
        <v>75107.28000000001</v>
      </c>
      <c r="N283" s="60">
        <f t="shared" si="67"/>
        <v>124892.71999999999</v>
      </c>
      <c r="O283" s="60">
        <f t="shared" si="68"/>
        <v>0</v>
      </c>
      <c r="R283" s="60">
        <f t="shared" si="69"/>
        <v>1</v>
      </c>
      <c r="S283" s="60">
        <f t="shared" si="70"/>
        <v>277</v>
      </c>
      <c r="U283" s="88">
        <f>+1!F283</f>
        <v>478.27</v>
      </c>
      <c r="W283" s="60">
        <f t="shared" si="61"/>
        <v>193.88</v>
      </c>
    </row>
    <row r="284" spans="1:23" ht="11.25">
      <c r="A284" s="61">
        <f t="shared" si="57"/>
        <v>8432</v>
      </c>
      <c r="B284" s="62">
        <f t="shared" si="62"/>
        <v>274</v>
      </c>
      <c r="C284" s="60">
        <f t="shared" si="58"/>
        <v>1013.38</v>
      </c>
      <c r="D284" s="60">
        <f t="shared" si="63"/>
        <v>1013.37</v>
      </c>
      <c r="E284" s="83">
        <f t="shared" si="64"/>
        <v>1013.37</v>
      </c>
      <c r="F284" s="60">
        <f t="shared" si="59"/>
        <v>281.65</v>
      </c>
      <c r="G284" s="75">
        <f t="shared" si="60"/>
        <v>0</v>
      </c>
      <c r="H284" s="75">
        <f t="shared" si="60"/>
        <v>0</v>
      </c>
      <c r="I284" s="75">
        <f t="shared" si="60"/>
        <v>0</v>
      </c>
      <c r="J284" s="75">
        <f t="shared" si="60"/>
        <v>0</v>
      </c>
      <c r="K284" s="75">
        <f t="shared" si="60"/>
        <v>0</v>
      </c>
      <c r="L284" s="60">
        <f t="shared" si="65"/>
        <v>731.72</v>
      </c>
      <c r="M284" s="60">
        <f t="shared" si="66"/>
        <v>74375.56000000001</v>
      </c>
      <c r="N284" s="60">
        <f t="shared" si="67"/>
        <v>125624.43999999999</v>
      </c>
      <c r="O284" s="60">
        <f t="shared" si="68"/>
        <v>0</v>
      </c>
      <c r="R284" s="60">
        <f t="shared" si="69"/>
        <v>1</v>
      </c>
      <c r="S284" s="60">
        <f t="shared" si="70"/>
        <v>278</v>
      </c>
      <c r="U284" s="88">
        <f>+1!F284</f>
        <v>474.02</v>
      </c>
      <c r="W284" s="60">
        <f t="shared" si="61"/>
        <v>192.37</v>
      </c>
    </row>
    <row r="285" spans="1:23" ht="11.25">
      <c r="A285" s="61">
        <f t="shared" si="57"/>
        <v>8460</v>
      </c>
      <c r="B285" s="62">
        <f t="shared" si="62"/>
        <v>275</v>
      </c>
      <c r="C285" s="60">
        <f t="shared" si="58"/>
        <v>1013.38</v>
      </c>
      <c r="D285" s="60">
        <f t="shared" si="63"/>
        <v>1013.37</v>
      </c>
      <c r="E285" s="83">
        <f t="shared" si="64"/>
        <v>1013.37</v>
      </c>
      <c r="F285" s="60">
        <f t="shared" si="59"/>
        <v>278.91</v>
      </c>
      <c r="G285" s="75">
        <f t="shared" si="60"/>
        <v>0</v>
      </c>
      <c r="H285" s="75">
        <f t="shared" si="60"/>
        <v>0</v>
      </c>
      <c r="I285" s="75">
        <f t="shared" si="60"/>
        <v>0</v>
      </c>
      <c r="J285" s="75">
        <f t="shared" si="60"/>
        <v>0</v>
      </c>
      <c r="K285" s="75">
        <f t="shared" si="60"/>
        <v>0</v>
      </c>
      <c r="L285" s="60">
        <f t="shared" si="65"/>
        <v>734.46</v>
      </c>
      <c r="M285" s="60">
        <f t="shared" si="66"/>
        <v>73641.1</v>
      </c>
      <c r="N285" s="60">
        <f t="shared" si="67"/>
        <v>126358.9</v>
      </c>
      <c r="O285" s="60">
        <f t="shared" si="68"/>
        <v>0</v>
      </c>
      <c r="R285" s="60">
        <f t="shared" si="69"/>
        <v>1</v>
      </c>
      <c r="S285" s="60">
        <f t="shared" si="70"/>
        <v>279</v>
      </c>
      <c r="U285" s="88">
        <f>+1!F285</f>
        <v>469.74</v>
      </c>
      <c r="W285" s="60">
        <f t="shared" si="61"/>
        <v>190.82999999999998</v>
      </c>
    </row>
    <row r="286" spans="1:23" ht="11.25">
      <c r="A286" s="61">
        <f t="shared" si="57"/>
        <v>8491</v>
      </c>
      <c r="B286" s="62">
        <f t="shared" si="62"/>
        <v>276</v>
      </c>
      <c r="C286" s="60">
        <f t="shared" si="58"/>
        <v>1013.38</v>
      </c>
      <c r="D286" s="60">
        <f t="shared" si="63"/>
        <v>1013.37</v>
      </c>
      <c r="E286" s="83">
        <f t="shared" si="64"/>
        <v>1013.37</v>
      </c>
      <c r="F286" s="60">
        <f t="shared" si="59"/>
        <v>276.15</v>
      </c>
      <c r="G286" s="75">
        <f t="shared" si="60"/>
        <v>0</v>
      </c>
      <c r="H286" s="75">
        <f t="shared" si="60"/>
        <v>0</v>
      </c>
      <c r="I286" s="75">
        <f t="shared" si="60"/>
        <v>0</v>
      </c>
      <c r="J286" s="75">
        <f t="shared" si="60"/>
        <v>0</v>
      </c>
      <c r="K286" s="75">
        <f t="shared" si="60"/>
        <v>0</v>
      </c>
      <c r="L286" s="60">
        <f t="shared" si="65"/>
        <v>737.22</v>
      </c>
      <c r="M286" s="60">
        <f t="shared" si="66"/>
        <v>72903.88</v>
      </c>
      <c r="N286" s="60">
        <f t="shared" si="67"/>
        <v>127096.12</v>
      </c>
      <c r="O286" s="60">
        <f t="shared" si="68"/>
        <v>0</v>
      </c>
      <c r="R286" s="60">
        <f t="shared" si="69"/>
        <v>1</v>
      </c>
      <c r="S286" s="60">
        <f t="shared" si="70"/>
        <v>280</v>
      </c>
      <c r="U286" s="88">
        <f>+1!F286</f>
        <v>465.43</v>
      </c>
      <c r="W286" s="60">
        <f t="shared" si="61"/>
        <v>189.28000000000003</v>
      </c>
    </row>
    <row r="287" spans="1:23" ht="11.25">
      <c r="A287" s="61">
        <f t="shared" si="57"/>
        <v>8521</v>
      </c>
      <c r="B287" s="62">
        <f t="shared" si="62"/>
        <v>277</v>
      </c>
      <c r="C287" s="60">
        <f t="shared" si="58"/>
        <v>1013.38</v>
      </c>
      <c r="D287" s="60">
        <f t="shared" si="63"/>
        <v>1013.37</v>
      </c>
      <c r="E287" s="83">
        <f t="shared" si="64"/>
        <v>1013.37</v>
      </c>
      <c r="F287" s="60">
        <f t="shared" si="59"/>
        <v>273.39</v>
      </c>
      <c r="G287" s="75">
        <f t="shared" si="60"/>
        <v>0</v>
      </c>
      <c r="H287" s="75">
        <f t="shared" si="60"/>
        <v>0</v>
      </c>
      <c r="I287" s="75">
        <f t="shared" si="60"/>
        <v>0</v>
      </c>
      <c r="J287" s="75">
        <f t="shared" si="60"/>
        <v>0</v>
      </c>
      <c r="K287" s="75">
        <f t="shared" si="60"/>
        <v>0</v>
      </c>
      <c r="L287" s="60">
        <f t="shared" si="65"/>
        <v>739.98</v>
      </c>
      <c r="M287" s="60">
        <f t="shared" si="66"/>
        <v>72163.90000000001</v>
      </c>
      <c r="N287" s="60">
        <f t="shared" si="67"/>
        <v>127836.09999999999</v>
      </c>
      <c r="O287" s="60">
        <f t="shared" si="68"/>
        <v>0</v>
      </c>
      <c r="R287" s="60">
        <f t="shared" si="69"/>
        <v>1</v>
      </c>
      <c r="S287" s="60">
        <f t="shared" si="70"/>
        <v>281</v>
      </c>
      <c r="U287" s="88">
        <f>+1!F287</f>
        <v>461.11</v>
      </c>
      <c r="W287" s="60">
        <f t="shared" si="61"/>
        <v>187.72000000000003</v>
      </c>
    </row>
    <row r="288" spans="1:23" ht="11.25">
      <c r="A288" s="61">
        <f t="shared" si="57"/>
        <v>8552</v>
      </c>
      <c r="B288" s="62">
        <f t="shared" si="62"/>
        <v>278</v>
      </c>
      <c r="C288" s="60">
        <f t="shared" si="58"/>
        <v>1013.38</v>
      </c>
      <c r="D288" s="60">
        <f t="shared" si="63"/>
        <v>1013.37</v>
      </c>
      <c r="E288" s="83">
        <f t="shared" si="64"/>
        <v>1013.37</v>
      </c>
      <c r="F288" s="60">
        <f t="shared" si="59"/>
        <v>270.61</v>
      </c>
      <c r="G288" s="75">
        <f t="shared" si="60"/>
        <v>0</v>
      </c>
      <c r="H288" s="75">
        <f t="shared" si="60"/>
        <v>0</v>
      </c>
      <c r="I288" s="75">
        <f t="shared" si="60"/>
        <v>0</v>
      </c>
      <c r="J288" s="75">
        <f t="shared" si="60"/>
        <v>0</v>
      </c>
      <c r="K288" s="75">
        <f t="shared" si="60"/>
        <v>0</v>
      </c>
      <c r="L288" s="60">
        <f t="shared" si="65"/>
        <v>742.76</v>
      </c>
      <c r="M288" s="60">
        <f t="shared" si="66"/>
        <v>71421.14000000001</v>
      </c>
      <c r="N288" s="60">
        <f t="shared" si="67"/>
        <v>128578.85999999999</v>
      </c>
      <c r="O288" s="60">
        <f t="shared" si="68"/>
        <v>0</v>
      </c>
      <c r="R288" s="60">
        <f t="shared" si="69"/>
        <v>1</v>
      </c>
      <c r="S288" s="60">
        <f t="shared" si="70"/>
        <v>282</v>
      </c>
      <c r="U288" s="88">
        <f>+1!F288</f>
        <v>456.76</v>
      </c>
      <c r="W288" s="60">
        <f t="shared" si="61"/>
        <v>186.14999999999998</v>
      </c>
    </row>
    <row r="289" spans="1:23" ht="11.25">
      <c r="A289" s="61">
        <f t="shared" si="57"/>
        <v>8582</v>
      </c>
      <c r="B289" s="62">
        <f t="shared" si="62"/>
        <v>279</v>
      </c>
      <c r="C289" s="60">
        <f t="shared" si="58"/>
        <v>1013.38</v>
      </c>
      <c r="D289" s="60">
        <f t="shared" si="63"/>
        <v>1013.37</v>
      </c>
      <c r="E289" s="83">
        <f t="shared" si="64"/>
        <v>1013.37</v>
      </c>
      <c r="F289" s="60">
        <f t="shared" si="59"/>
        <v>267.83</v>
      </c>
      <c r="G289" s="75">
        <f t="shared" si="60"/>
        <v>0</v>
      </c>
      <c r="H289" s="75">
        <f t="shared" si="60"/>
        <v>0</v>
      </c>
      <c r="I289" s="75">
        <f t="shared" si="60"/>
        <v>0</v>
      </c>
      <c r="J289" s="75">
        <f t="shared" si="60"/>
        <v>0</v>
      </c>
      <c r="K289" s="75">
        <f t="shared" si="60"/>
        <v>0</v>
      </c>
      <c r="L289" s="60">
        <f t="shared" si="65"/>
        <v>745.54</v>
      </c>
      <c r="M289" s="60">
        <f t="shared" si="66"/>
        <v>70675.60000000002</v>
      </c>
      <c r="N289" s="60">
        <f t="shared" si="67"/>
        <v>129324.39999999998</v>
      </c>
      <c r="O289" s="60">
        <f t="shared" si="68"/>
        <v>0</v>
      </c>
      <c r="R289" s="60">
        <f t="shared" si="69"/>
        <v>1</v>
      </c>
      <c r="S289" s="60">
        <f t="shared" si="70"/>
        <v>283</v>
      </c>
      <c r="U289" s="88">
        <f>+1!F289</f>
        <v>452.38</v>
      </c>
      <c r="W289" s="60">
        <f t="shared" si="61"/>
        <v>184.55</v>
      </c>
    </row>
    <row r="290" spans="1:23" ht="11.25">
      <c r="A290" s="61">
        <f t="shared" si="57"/>
        <v>8613</v>
      </c>
      <c r="B290" s="62">
        <f t="shared" si="62"/>
        <v>280</v>
      </c>
      <c r="C290" s="60">
        <f t="shared" si="58"/>
        <v>1013.38</v>
      </c>
      <c r="D290" s="60">
        <f t="shared" si="63"/>
        <v>1013.37</v>
      </c>
      <c r="E290" s="83">
        <f t="shared" si="64"/>
        <v>1013.37</v>
      </c>
      <c r="F290" s="60">
        <f t="shared" si="59"/>
        <v>265.03</v>
      </c>
      <c r="G290" s="75">
        <f t="shared" si="60"/>
        <v>0</v>
      </c>
      <c r="H290" s="75">
        <f t="shared" si="60"/>
        <v>0</v>
      </c>
      <c r="I290" s="75">
        <f t="shared" si="60"/>
        <v>0</v>
      </c>
      <c r="J290" s="75">
        <f t="shared" si="60"/>
        <v>0</v>
      </c>
      <c r="K290" s="75">
        <f t="shared" si="60"/>
        <v>0</v>
      </c>
      <c r="L290" s="60">
        <f t="shared" si="65"/>
        <v>748.34</v>
      </c>
      <c r="M290" s="60">
        <f t="shared" si="66"/>
        <v>69927.26000000002</v>
      </c>
      <c r="N290" s="60">
        <f t="shared" si="67"/>
        <v>130072.73999999998</v>
      </c>
      <c r="O290" s="60">
        <f t="shared" si="68"/>
        <v>0</v>
      </c>
      <c r="R290" s="60">
        <f t="shared" si="69"/>
        <v>1</v>
      </c>
      <c r="S290" s="60">
        <f t="shared" si="70"/>
        <v>284</v>
      </c>
      <c r="U290" s="88">
        <f>+1!F290</f>
        <v>447.99</v>
      </c>
      <c r="W290" s="60">
        <f t="shared" si="61"/>
        <v>182.96000000000004</v>
      </c>
    </row>
    <row r="291" spans="1:23" ht="11.25">
      <c r="A291" s="61">
        <f t="shared" si="57"/>
        <v>8644</v>
      </c>
      <c r="B291" s="62">
        <f t="shared" si="62"/>
        <v>281</v>
      </c>
      <c r="C291" s="60">
        <f t="shared" si="58"/>
        <v>1013.38</v>
      </c>
      <c r="D291" s="60">
        <f t="shared" si="63"/>
        <v>1013.37</v>
      </c>
      <c r="E291" s="83">
        <f t="shared" si="64"/>
        <v>1013.37</v>
      </c>
      <c r="F291" s="60">
        <f t="shared" si="59"/>
        <v>262.23</v>
      </c>
      <c r="G291" s="75">
        <f t="shared" si="60"/>
        <v>0</v>
      </c>
      <c r="H291" s="75">
        <f t="shared" si="60"/>
        <v>0</v>
      </c>
      <c r="I291" s="75">
        <f t="shared" si="60"/>
        <v>0</v>
      </c>
      <c r="J291" s="75">
        <f t="shared" si="60"/>
        <v>0</v>
      </c>
      <c r="K291" s="75">
        <f t="shared" si="60"/>
        <v>0</v>
      </c>
      <c r="L291" s="60">
        <f t="shared" si="65"/>
        <v>751.14</v>
      </c>
      <c r="M291" s="60">
        <f t="shared" si="66"/>
        <v>69176.12000000002</v>
      </c>
      <c r="N291" s="60">
        <f t="shared" si="67"/>
        <v>130823.87999999998</v>
      </c>
      <c r="O291" s="60">
        <f t="shared" si="68"/>
        <v>0</v>
      </c>
      <c r="R291" s="60">
        <f t="shared" si="69"/>
        <v>1</v>
      </c>
      <c r="S291" s="60">
        <f t="shared" si="70"/>
        <v>285</v>
      </c>
      <c r="U291" s="88">
        <f>+1!F291</f>
        <v>443.57</v>
      </c>
      <c r="W291" s="60">
        <f t="shared" si="61"/>
        <v>181.33999999999997</v>
      </c>
    </row>
    <row r="292" spans="1:23" ht="11.25">
      <c r="A292" s="61">
        <f t="shared" si="57"/>
        <v>8674</v>
      </c>
      <c r="B292" s="62">
        <f t="shared" si="62"/>
        <v>282</v>
      </c>
      <c r="C292" s="60">
        <f t="shared" si="58"/>
        <v>1013.38</v>
      </c>
      <c r="D292" s="60">
        <f t="shared" si="63"/>
        <v>1013.37</v>
      </c>
      <c r="E292" s="83">
        <f t="shared" si="64"/>
        <v>1013.37</v>
      </c>
      <c r="F292" s="60">
        <f t="shared" si="59"/>
        <v>259.41</v>
      </c>
      <c r="G292" s="75">
        <f t="shared" si="60"/>
        <v>0</v>
      </c>
      <c r="H292" s="75">
        <f t="shared" si="60"/>
        <v>0</v>
      </c>
      <c r="I292" s="75">
        <f t="shared" si="60"/>
        <v>0</v>
      </c>
      <c r="J292" s="75">
        <f t="shared" si="60"/>
        <v>0</v>
      </c>
      <c r="K292" s="75">
        <f t="shared" si="60"/>
        <v>0</v>
      </c>
      <c r="L292" s="60">
        <f t="shared" si="65"/>
        <v>753.96</v>
      </c>
      <c r="M292" s="60">
        <f t="shared" si="66"/>
        <v>68422.16000000002</v>
      </c>
      <c r="N292" s="60">
        <f t="shared" si="67"/>
        <v>131577.83999999997</v>
      </c>
      <c r="O292" s="60">
        <f t="shared" si="68"/>
        <v>0</v>
      </c>
      <c r="R292" s="60">
        <f t="shared" si="69"/>
        <v>1</v>
      </c>
      <c r="S292" s="60">
        <f t="shared" si="70"/>
        <v>286</v>
      </c>
      <c r="U292" s="88">
        <f>+1!F292</f>
        <v>439.12</v>
      </c>
      <c r="W292" s="60">
        <f t="shared" si="61"/>
        <v>179.70999999999998</v>
      </c>
    </row>
    <row r="293" spans="1:23" ht="11.25">
      <c r="A293" s="61">
        <f t="shared" si="57"/>
        <v>8705</v>
      </c>
      <c r="B293" s="62">
        <f t="shared" si="62"/>
        <v>283</v>
      </c>
      <c r="C293" s="60">
        <f t="shared" si="58"/>
        <v>1013.38</v>
      </c>
      <c r="D293" s="60">
        <f t="shared" si="63"/>
        <v>1013.37</v>
      </c>
      <c r="E293" s="83">
        <f t="shared" si="64"/>
        <v>1013.37</v>
      </c>
      <c r="F293" s="60">
        <f t="shared" si="59"/>
        <v>256.58</v>
      </c>
      <c r="G293" s="75">
        <f t="shared" si="60"/>
        <v>0</v>
      </c>
      <c r="H293" s="75">
        <f t="shared" si="60"/>
        <v>0</v>
      </c>
      <c r="I293" s="75">
        <f t="shared" si="60"/>
        <v>0</v>
      </c>
      <c r="J293" s="75">
        <f t="shared" si="60"/>
        <v>0</v>
      </c>
      <c r="K293" s="75">
        <f t="shared" si="60"/>
        <v>0</v>
      </c>
      <c r="L293" s="60">
        <f t="shared" si="65"/>
        <v>756.79</v>
      </c>
      <c r="M293" s="60">
        <f t="shared" si="66"/>
        <v>67665.37000000002</v>
      </c>
      <c r="N293" s="60">
        <f t="shared" si="67"/>
        <v>132334.62999999998</v>
      </c>
      <c r="O293" s="60">
        <f t="shared" si="68"/>
        <v>0</v>
      </c>
      <c r="R293" s="60">
        <f t="shared" si="69"/>
        <v>1</v>
      </c>
      <c r="S293" s="60">
        <f t="shared" si="70"/>
        <v>287</v>
      </c>
      <c r="U293" s="88">
        <f>+1!F293</f>
        <v>434.65</v>
      </c>
      <c r="W293" s="60">
        <f t="shared" si="61"/>
        <v>178.07</v>
      </c>
    </row>
    <row r="294" spans="1:23" ht="11.25">
      <c r="A294" s="61">
        <f t="shared" si="57"/>
        <v>8735</v>
      </c>
      <c r="B294" s="62">
        <f t="shared" si="62"/>
        <v>284</v>
      </c>
      <c r="C294" s="60">
        <f t="shared" si="58"/>
        <v>1013.38</v>
      </c>
      <c r="D294" s="60">
        <f t="shared" si="63"/>
        <v>1013.37</v>
      </c>
      <c r="E294" s="83">
        <f t="shared" si="64"/>
        <v>1013.37</v>
      </c>
      <c r="F294" s="60">
        <f t="shared" si="59"/>
        <v>253.75</v>
      </c>
      <c r="G294" s="75">
        <f t="shared" si="60"/>
        <v>0</v>
      </c>
      <c r="H294" s="75">
        <f t="shared" si="60"/>
        <v>0</v>
      </c>
      <c r="I294" s="75">
        <f t="shared" si="60"/>
        <v>0</v>
      </c>
      <c r="J294" s="75">
        <f t="shared" si="60"/>
        <v>0</v>
      </c>
      <c r="K294" s="75">
        <f t="shared" si="60"/>
        <v>0</v>
      </c>
      <c r="L294" s="60">
        <f t="shared" si="65"/>
        <v>759.62</v>
      </c>
      <c r="M294" s="60">
        <f t="shared" si="66"/>
        <v>66905.75000000003</v>
      </c>
      <c r="N294" s="60">
        <f t="shared" si="67"/>
        <v>133094.24999999997</v>
      </c>
      <c r="O294" s="60">
        <f t="shared" si="68"/>
        <v>0</v>
      </c>
      <c r="P294" s="60">
        <f>SUM(F283:F294)</f>
        <v>3229.93</v>
      </c>
      <c r="Q294" s="60">
        <f>SUM(L283:L294)</f>
        <v>8930.51</v>
      </c>
      <c r="R294" s="60">
        <f t="shared" si="69"/>
        <v>1</v>
      </c>
      <c r="S294" s="60">
        <f t="shared" si="70"/>
        <v>288</v>
      </c>
      <c r="U294" s="88">
        <f>+1!F294</f>
        <v>430.16</v>
      </c>
      <c r="W294" s="60">
        <f t="shared" si="61"/>
        <v>176.41000000000003</v>
      </c>
    </row>
    <row r="295" spans="1:23" ht="11.25">
      <c r="A295" s="61">
        <f t="shared" si="57"/>
        <v>8766</v>
      </c>
      <c r="B295" s="62">
        <f t="shared" si="62"/>
        <v>285</v>
      </c>
      <c r="C295" s="60">
        <f t="shared" si="58"/>
        <v>1013.38</v>
      </c>
      <c r="D295" s="60">
        <f t="shared" si="63"/>
        <v>1013.37</v>
      </c>
      <c r="E295" s="83">
        <f t="shared" si="64"/>
        <v>1013.37</v>
      </c>
      <c r="F295" s="60">
        <f t="shared" si="59"/>
        <v>250.9</v>
      </c>
      <c r="G295" s="75">
        <f t="shared" si="60"/>
        <v>0</v>
      </c>
      <c r="H295" s="75">
        <f t="shared" si="60"/>
        <v>0</v>
      </c>
      <c r="I295" s="75">
        <f t="shared" si="60"/>
        <v>0</v>
      </c>
      <c r="J295" s="75">
        <f t="shared" si="60"/>
        <v>0</v>
      </c>
      <c r="K295" s="75">
        <f t="shared" si="60"/>
        <v>0</v>
      </c>
      <c r="L295" s="60">
        <f t="shared" si="65"/>
        <v>762.47</v>
      </c>
      <c r="M295" s="60">
        <f t="shared" si="66"/>
        <v>66143.28000000003</v>
      </c>
      <c r="N295" s="60">
        <f t="shared" si="67"/>
        <v>133856.71999999997</v>
      </c>
      <c r="O295" s="60">
        <f t="shared" si="68"/>
        <v>0</v>
      </c>
      <c r="R295" s="60">
        <f t="shared" si="69"/>
        <v>1</v>
      </c>
      <c r="S295" s="60">
        <f t="shared" si="70"/>
        <v>289</v>
      </c>
      <c r="U295" s="88">
        <f>+1!F295</f>
        <v>425.64</v>
      </c>
      <c r="W295" s="60">
        <f t="shared" si="61"/>
        <v>174.73999999999998</v>
      </c>
    </row>
    <row r="296" spans="1:23" ht="11.25">
      <c r="A296" s="61">
        <f t="shared" si="57"/>
        <v>8797</v>
      </c>
      <c r="B296" s="62">
        <f t="shared" si="62"/>
        <v>286</v>
      </c>
      <c r="C296" s="60">
        <f t="shared" si="58"/>
        <v>1013.38</v>
      </c>
      <c r="D296" s="60">
        <f t="shared" si="63"/>
        <v>1013.37</v>
      </c>
      <c r="E296" s="83">
        <f t="shared" si="64"/>
        <v>1013.37</v>
      </c>
      <c r="F296" s="60">
        <f t="shared" si="59"/>
        <v>248.04</v>
      </c>
      <c r="G296" s="75">
        <f t="shared" si="60"/>
        <v>0</v>
      </c>
      <c r="H296" s="75">
        <f t="shared" si="60"/>
        <v>0</v>
      </c>
      <c r="I296" s="75">
        <f t="shared" si="60"/>
        <v>0</v>
      </c>
      <c r="J296" s="75">
        <f t="shared" si="60"/>
        <v>0</v>
      </c>
      <c r="K296" s="75">
        <f t="shared" si="60"/>
        <v>0</v>
      </c>
      <c r="L296" s="60">
        <f t="shared" si="65"/>
        <v>765.33</v>
      </c>
      <c r="M296" s="60">
        <f t="shared" si="66"/>
        <v>65377.950000000026</v>
      </c>
      <c r="N296" s="60">
        <f t="shared" si="67"/>
        <v>134622.04999999996</v>
      </c>
      <c r="O296" s="60">
        <f t="shared" si="68"/>
        <v>0</v>
      </c>
      <c r="R296" s="60">
        <f t="shared" si="69"/>
        <v>1</v>
      </c>
      <c r="S296" s="60">
        <f t="shared" si="70"/>
        <v>290</v>
      </c>
      <c r="U296" s="88">
        <f>+1!F296</f>
        <v>421.1</v>
      </c>
      <c r="W296" s="60">
        <f t="shared" si="61"/>
        <v>173.06000000000003</v>
      </c>
    </row>
    <row r="297" spans="1:23" ht="11.25">
      <c r="A297" s="61">
        <f t="shared" si="57"/>
        <v>8826</v>
      </c>
      <c r="B297" s="62">
        <f t="shared" si="62"/>
        <v>287</v>
      </c>
      <c r="C297" s="60">
        <f t="shared" si="58"/>
        <v>1013.38</v>
      </c>
      <c r="D297" s="60">
        <f t="shared" si="63"/>
        <v>1013.37</v>
      </c>
      <c r="E297" s="83">
        <f t="shared" si="64"/>
        <v>1013.37</v>
      </c>
      <c r="F297" s="60">
        <f t="shared" si="59"/>
        <v>245.17</v>
      </c>
      <c r="G297" s="75">
        <f t="shared" si="60"/>
        <v>0</v>
      </c>
      <c r="H297" s="75">
        <f t="shared" si="60"/>
        <v>0</v>
      </c>
      <c r="I297" s="75">
        <f t="shared" si="60"/>
        <v>0</v>
      </c>
      <c r="J297" s="75">
        <f t="shared" si="60"/>
        <v>0</v>
      </c>
      <c r="K297" s="75">
        <f t="shared" si="60"/>
        <v>0</v>
      </c>
      <c r="L297" s="60">
        <f t="shared" si="65"/>
        <v>768.2</v>
      </c>
      <c r="M297" s="60">
        <f t="shared" si="66"/>
        <v>64609.75000000003</v>
      </c>
      <c r="N297" s="60">
        <f t="shared" si="67"/>
        <v>135390.24999999997</v>
      </c>
      <c r="O297" s="60">
        <f t="shared" si="68"/>
        <v>0</v>
      </c>
      <c r="R297" s="60">
        <f t="shared" si="69"/>
        <v>1</v>
      </c>
      <c r="S297" s="60">
        <f t="shared" si="70"/>
        <v>291</v>
      </c>
      <c r="U297" s="88">
        <f>+1!F297</f>
        <v>416.53</v>
      </c>
      <c r="W297" s="60">
        <f t="shared" si="61"/>
        <v>171.35999999999999</v>
      </c>
    </row>
    <row r="298" spans="1:23" ht="11.25">
      <c r="A298" s="61">
        <f t="shared" si="57"/>
        <v>8857</v>
      </c>
      <c r="B298" s="62">
        <f t="shared" si="62"/>
        <v>288</v>
      </c>
      <c r="C298" s="60">
        <f t="shared" si="58"/>
        <v>1013.38</v>
      </c>
      <c r="D298" s="60">
        <f t="shared" si="63"/>
        <v>1013.37</v>
      </c>
      <c r="E298" s="83">
        <f t="shared" si="64"/>
        <v>1013.37</v>
      </c>
      <c r="F298" s="60">
        <f t="shared" si="59"/>
        <v>242.29</v>
      </c>
      <c r="G298" s="75">
        <f t="shared" si="60"/>
        <v>0</v>
      </c>
      <c r="H298" s="75">
        <f t="shared" si="60"/>
        <v>0</v>
      </c>
      <c r="I298" s="75">
        <f t="shared" si="60"/>
        <v>0</v>
      </c>
      <c r="J298" s="75">
        <f t="shared" si="60"/>
        <v>0</v>
      </c>
      <c r="K298" s="75">
        <f t="shared" si="60"/>
        <v>0</v>
      </c>
      <c r="L298" s="60">
        <f t="shared" si="65"/>
        <v>771.08</v>
      </c>
      <c r="M298" s="60">
        <f t="shared" si="66"/>
        <v>63838.67000000003</v>
      </c>
      <c r="N298" s="60">
        <f t="shared" si="67"/>
        <v>136161.32999999996</v>
      </c>
      <c r="O298" s="60">
        <f t="shared" si="68"/>
        <v>0</v>
      </c>
      <c r="R298" s="60">
        <f t="shared" si="69"/>
        <v>1</v>
      </c>
      <c r="S298" s="60">
        <f t="shared" si="70"/>
        <v>292</v>
      </c>
      <c r="U298" s="88">
        <f>+1!F298</f>
        <v>411.94</v>
      </c>
      <c r="W298" s="60">
        <f t="shared" si="61"/>
        <v>169.65</v>
      </c>
    </row>
    <row r="299" spans="1:23" ht="11.25">
      <c r="A299" s="61">
        <f t="shared" si="57"/>
        <v>8887</v>
      </c>
      <c r="B299" s="62">
        <f t="shared" si="62"/>
        <v>289</v>
      </c>
      <c r="C299" s="60">
        <f t="shared" si="58"/>
        <v>1013.38</v>
      </c>
      <c r="D299" s="60">
        <f t="shared" si="63"/>
        <v>1013.37</v>
      </c>
      <c r="E299" s="83">
        <f t="shared" si="64"/>
        <v>1013.37</v>
      </c>
      <c r="F299" s="60">
        <f t="shared" si="59"/>
        <v>239.4</v>
      </c>
      <c r="G299" s="75">
        <f t="shared" si="60"/>
        <v>0</v>
      </c>
      <c r="H299" s="75">
        <f t="shared" si="60"/>
        <v>0</v>
      </c>
      <c r="I299" s="75">
        <f t="shared" si="60"/>
        <v>0</v>
      </c>
      <c r="J299" s="75">
        <f t="shared" si="60"/>
        <v>0</v>
      </c>
      <c r="K299" s="75">
        <f t="shared" si="60"/>
        <v>0</v>
      </c>
      <c r="L299" s="60">
        <f t="shared" si="65"/>
        <v>773.97</v>
      </c>
      <c r="M299" s="60">
        <f t="shared" si="66"/>
        <v>63064.700000000026</v>
      </c>
      <c r="N299" s="60">
        <f t="shared" si="67"/>
        <v>136935.29999999996</v>
      </c>
      <c r="O299" s="60">
        <f t="shared" si="68"/>
        <v>0</v>
      </c>
      <c r="R299" s="60">
        <f t="shared" si="69"/>
        <v>1</v>
      </c>
      <c r="S299" s="60">
        <f t="shared" si="70"/>
        <v>293</v>
      </c>
      <c r="U299" s="88">
        <f>+1!F299</f>
        <v>407.33</v>
      </c>
      <c r="W299" s="60">
        <f t="shared" si="61"/>
        <v>167.92999999999998</v>
      </c>
    </row>
    <row r="300" spans="1:23" ht="11.25">
      <c r="A300" s="61">
        <f t="shared" si="57"/>
        <v>8918</v>
      </c>
      <c r="B300" s="62">
        <f t="shared" si="62"/>
        <v>290</v>
      </c>
      <c r="C300" s="60">
        <f t="shared" si="58"/>
        <v>1013.38</v>
      </c>
      <c r="D300" s="60">
        <f t="shared" si="63"/>
        <v>1013.37</v>
      </c>
      <c r="E300" s="83">
        <f t="shared" si="64"/>
        <v>1013.37</v>
      </c>
      <c r="F300" s="60">
        <f t="shared" si="59"/>
        <v>236.49</v>
      </c>
      <c r="G300" s="75">
        <f t="shared" si="60"/>
        <v>0</v>
      </c>
      <c r="H300" s="75">
        <f t="shared" si="60"/>
        <v>0</v>
      </c>
      <c r="I300" s="75">
        <f t="shared" si="60"/>
        <v>0</v>
      </c>
      <c r="J300" s="75">
        <f t="shared" si="60"/>
        <v>0</v>
      </c>
      <c r="K300" s="75">
        <f t="shared" si="60"/>
        <v>0</v>
      </c>
      <c r="L300" s="60">
        <f t="shared" si="65"/>
        <v>776.88</v>
      </c>
      <c r="M300" s="60">
        <f t="shared" si="66"/>
        <v>62287.82000000003</v>
      </c>
      <c r="N300" s="60">
        <f t="shared" si="67"/>
        <v>137712.17999999996</v>
      </c>
      <c r="O300" s="60">
        <f t="shared" si="68"/>
        <v>0</v>
      </c>
      <c r="R300" s="60">
        <f t="shared" si="69"/>
        <v>1</v>
      </c>
      <c r="S300" s="60">
        <f t="shared" si="70"/>
        <v>294</v>
      </c>
      <c r="U300" s="88">
        <f>+1!F300</f>
        <v>402.69</v>
      </c>
      <c r="W300" s="60">
        <f t="shared" si="61"/>
        <v>166.2</v>
      </c>
    </row>
    <row r="301" spans="1:23" ht="11.25">
      <c r="A301" s="61">
        <f t="shared" si="57"/>
        <v>8948</v>
      </c>
      <c r="B301" s="62">
        <f t="shared" si="62"/>
        <v>291</v>
      </c>
      <c r="C301" s="60">
        <f t="shared" si="58"/>
        <v>1013.38</v>
      </c>
      <c r="D301" s="60">
        <f t="shared" si="63"/>
        <v>1013.37</v>
      </c>
      <c r="E301" s="83">
        <f t="shared" si="64"/>
        <v>1013.37</v>
      </c>
      <c r="F301" s="60">
        <f t="shared" si="59"/>
        <v>233.58</v>
      </c>
      <c r="G301" s="75">
        <f t="shared" si="60"/>
        <v>0</v>
      </c>
      <c r="H301" s="75">
        <f t="shared" si="60"/>
        <v>0</v>
      </c>
      <c r="I301" s="75">
        <f t="shared" si="60"/>
        <v>0</v>
      </c>
      <c r="J301" s="75">
        <f t="shared" si="60"/>
        <v>0</v>
      </c>
      <c r="K301" s="75">
        <f t="shared" si="60"/>
        <v>0</v>
      </c>
      <c r="L301" s="60">
        <f t="shared" si="65"/>
        <v>779.79</v>
      </c>
      <c r="M301" s="60">
        <f t="shared" si="66"/>
        <v>61508.03000000003</v>
      </c>
      <c r="N301" s="60">
        <f t="shared" si="67"/>
        <v>138491.96999999997</v>
      </c>
      <c r="O301" s="60">
        <f t="shared" si="68"/>
        <v>0</v>
      </c>
      <c r="R301" s="60">
        <f t="shared" si="69"/>
        <v>1</v>
      </c>
      <c r="S301" s="60">
        <f t="shared" si="70"/>
        <v>295</v>
      </c>
      <c r="U301" s="88">
        <f>+1!F301</f>
        <v>398.02</v>
      </c>
      <c r="W301" s="60">
        <f t="shared" si="61"/>
        <v>164.43999999999997</v>
      </c>
    </row>
    <row r="302" spans="1:23" ht="11.25">
      <c r="A302" s="61">
        <f t="shared" si="57"/>
        <v>8979</v>
      </c>
      <c r="B302" s="62">
        <f t="shared" si="62"/>
        <v>292</v>
      </c>
      <c r="C302" s="60">
        <f t="shared" si="58"/>
        <v>1013.38</v>
      </c>
      <c r="D302" s="60">
        <f t="shared" si="63"/>
        <v>1013.37</v>
      </c>
      <c r="E302" s="83">
        <f t="shared" si="64"/>
        <v>1013.37</v>
      </c>
      <c r="F302" s="60">
        <f t="shared" si="59"/>
        <v>230.66</v>
      </c>
      <c r="G302" s="75">
        <f t="shared" si="60"/>
        <v>0</v>
      </c>
      <c r="H302" s="75">
        <f t="shared" si="60"/>
        <v>0</v>
      </c>
      <c r="I302" s="75">
        <f t="shared" si="60"/>
        <v>0</v>
      </c>
      <c r="J302" s="75">
        <f t="shared" si="60"/>
        <v>0</v>
      </c>
      <c r="K302" s="75">
        <f t="shared" si="60"/>
        <v>0</v>
      </c>
      <c r="L302" s="60">
        <f t="shared" si="65"/>
        <v>782.71</v>
      </c>
      <c r="M302" s="60">
        <f t="shared" si="66"/>
        <v>60725.32000000003</v>
      </c>
      <c r="N302" s="60">
        <f t="shared" si="67"/>
        <v>139274.67999999996</v>
      </c>
      <c r="O302" s="60">
        <f t="shared" si="68"/>
        <v>0</v>
      </c>
      <c r="R302" s="60">
        <f t="shared" si="69"/>
        <v>1</v>
      </c>
      <c r="S302" s="60">
        <f t="shared" si="70"/>
        <v>296</v>
      </c>
      <c r="U302" s="88">
        <f>+1!F302</f>
        <v>393.33</v>
      </c>
      <c r="W302" s="60">
        <f t="shared" si="61"/>
        <v>162.67</v>
      </c>
    </row>
    <row r="303" spans="1:23" ht="11.25">
      <c r="A303" s="61">
        <f t="shared" si="57"/>
        <v>9010</v>
      </c>
      <c r="B303" s="62">
        <f t="shared" si="62"/>
        <v>293</v>
      </c>
      <c r="C303" s="60">
        <f t="shared" si="58"/>
        <v>1013.38</v>
      </c>
      <c r="D303" s="60">
        <f t="shared" si="63"/>
        <v>1013.37</v>
      </c>
      <c r="E303" s="83">
        <f t="shared" si="64"/>
        <v>1013.37</v>
      </c>
      <c r="F303" s="60">
        <f t="shared" si="59"/>
        <v>227.72</v>
      </c>
      <c r="G303" s="75">
        <f t="shared" si="60"/>
        <v>0</v>
      </c>
      <c r="H303" s="75">
        <f t="shared" si="60"/>
        <v>0</v>
      </c>
      <c r="I303" s="75">
        <f t="shared" si="60"/>
        <v>0</v>
      </c>
      <c r="J303" s="75">
        <f t="shared" si="60"/>
        <v>0</v>
      </c>
      <c r="K303" s="75">
        <f t="shared" si="60"/>
        <v>0</v>
      </c>
      <c r="L303" s="60">
        <f t="shared" si="65"/>
        <v>785.65</v>
      </c>
      <c r="M303" s="60">
        <f t="shared" si="66"/>
        <v>59939.67000000003</v>
      </c>
      <c r="N303" s="60">
        <f t="shared" si="67"/>
        <v>140060.32999999996</v>
      </c>
      <c r="O303" s="60">
        <f t="shared" si="68"/>
        <v>0</v>
      </c>
      <c r="R303" s="60">
        <f t="shared" si="69"/>
        <v>1</v>
      </c>
      <c r="S303" s="60">
        <f t="shared" si="70"/>
        <v>297</v>
      </c>
      <c r="U303" s="88">
        <f>+1!F303</f>
        <v>388.61</v>
      </c>
      <c r="W303" s="60">
        <f t="shared" si="61"/>
        <v>160.89000000000001</v>
      </c>
    </row>
    <row r="304" spans="1:23" ht="11.25">
      <c r="A304" s="61">
        <f t="shared" si="57"/>
        <v>9040</v>
      </c>
      <c r="B304" s="62">
        <f t="shared" si="62"/>
        <v>294</v>
      </c>
      <c r="C304" s="60">
        <f t="shared" si="58"/>
        <v>1013.38</v>
      </c>
      <c r="D304" s="60">
        <f t="shared" si="63"/>
        <v>1013.37</v>
      </c>
      <c r="E304" s="83">
        <f t="shared" si="64"/>
        <v>1013.37</v>
      </c>
      <c r="F304" s="60">
        <f t="shared" si="59"/>
        <v>224.77</v>
      </c>
      <c r="G304" s="75">
        <f t="shared" si="60"/>
        <v>0</v>
      </c>
      <c r="H304" s="75">
        <f t="shared" si="60"/>
        <v>0</v>
      </c>
      <c r="I304" s="75">
        <f t="shared" si="60"/>
        <v>0</v>
      </c>
      <c r="J304" s="75">
        <f t="shared" si="60"/>
        <v>0</v>
      </c>
      <c r="K304" s="75">
        <f t="shared" si="60"/>
        <v>0</v>
      </c>
      <c r="L304" s="60">
        <f t="shared" si="65"/>
        <v>788.6</v>
      </c>
      <c r="M304" s="60">
        <f t="shared" si="66"/>
        <v>59151.07000000003</v>
      </c>
      <c r="N304" s="60">
        <f t="shared" si="67"/>
        <v>140848.92999999996</v>
      </c>
      <c r="O304" s="60">
        <f t="shared" si="68"/>
        <v>0</v>
      </c>
      <c r="R304" s="60">
        <f t="shared" si="69"/>
        <v>1</v>
      </c>
      <c r="S304" s="60">
        <f t="shared" si="70"/>
        <v>298</v>
      </c>
      <c r="U304" s="88">
        <f>+1!F304</f>
        <v>383.87</v>
      </c>
      <c r="W304" s="60">
        <f t="shared" si="61"/>
        <v>159.1</v>
      </c>
    </row>
    <row r="305" spans="1:23" ht="11.25">
      <c r="A305" s="61">
        <f t="shared" si="57"/>
        <v>9071</v>
      </c>
      <c r="B305" s="62">
        <f t="shared" si="62"/>
        <v>295</v>
      </c>
      <c r="C305" s="60">
        <f t="shared" si="58"/>
        <v>1013.38</v>
      </c>
      <c r="D305" s="60">
        <f t="shared" si="63"/>
        <v>1013.37</v>
      </c>
      <c r="E305" s="83">
        <f t="shared" si="64"/>
        <v>1013.37</v>
      </c>
      <c r="F305" s="60">
        <f t="shared" si="59"/>
        <v>221.82</v>
      </c>
      <c r="G305" s="75">
        <f t="shared" si="60"/>
        <v>0</v>
      </c>
      <c r="H305" s="75">
        <f t="shared" si="60"/>
        <v>0</v>
      </c>
      <c r="I305" s="75">
        <f t="shared" si="60"/>
        <v>0</v>
      </c>
      <c r="J305" s="75">
        <f t="shared" si="60"/>
        <v>0</v>
      </c>
      <c r="K305" s="75">
        <f t="shared" si="60"/>
        <v>0</v>
      </c>
      <c r="L305" s="60">
        <f t="shared" si="65"/>
        <v>791.55</v>
      </c>
      <c r="M305" s="60">
        <f t="shared" si="66"/>
        <v>58359.520000000026</v>
      </c>
      <c r="N305" s="60">
        <f t="shared" si="67"/>
        <v>141640.47999999995</v>
      </c>
      <c r="O305" s="60">
        <f t="shared" si="68"/>
        <v>0</v>
      </c>
      <c r="R305" s="60">
        <f t="shared" si="69"/>
        <v>1</v>
      </c>
      <c r="S305" s="60">
        <f t="shared" si="70"/>
        <v>299</v>
      </c>
      <c r="U305" s="88">
        <f>+1!F305</f>
        <v>379.1</v>
      </c>
      <c r="W305" s="60">
        <f t="shared" si="61"/>
        <v>157.28000000000003</v>
      </c>
    </row>
    <row r="306" spans="1:23" ht="11.25">
      <c r="A306" s="61">
        <f t="shared" si="57"/>
        <v>9101</v>
      </c>
      <c r="B306" s="62">
        <f t="shared" si="62"/>
        <v>296</v>
      </c>
      <c r="C306" s="60">
        <f t="shared" si="58"/>
        <v>1013.38</v>
      </c>
      <c r="D306" s="60">
        <f t="shared" si="63"/>
        <v>1013.37</v>
      </c>
      <c r="E306" s="83">
        <f t="shared" si="64"/>
        <v>1013.37</v>
      </c>
      <c r="F306" s="60">
        <f t="shared" si="59"/>
        <v>218.85</v>
      </c>
      <c r="G306" s="75">
        <f t="shared" si="60"/>
        <v>0</v>
      </c>
      <c r="H306" s="75">
        <f t="shared" si="60"/>
        <v>0</v>
      </c>
      <c r="I306" s="75">
        <f t="shared" si="60"/>
        <v>0</v>
      </c>
      <c r="J306" s="75">
        <f t="shared" si="60"/>
        <v>0</v>
      </c>
      <c r="K306" s="75">
        <f t="shared" si="60"/>
        <v>0</v>
      </c>
      <c r="L306" s="60">
        <f t="shared" si="65"/>
        <v>794.52</v>
      </c>
      <c r="M306" s="60">
        <f t="shared" si="66"/>
        <v>57565.00000000003</v>
      </c>
      <c r="N306" s="60">
        <f t="shared" si="67"/>
        <v>142434.99999999994</v>
      </c>
      <c r="O306" s="60">
        <f t="shared" si="68"/>
        <v>0</v>
      </c>
      <c r="P306" s="60">
        <f>SUM(F295:F306)</f>
        <v>2819.69</v>
      </c>
      <c r="Q306" s="60">
        <f>SUM(L295:L306)</f>
        <v>9340.75</v>
      </c>
      <c r="R306" s="60">
        <f t="shared" si="69"/>
        <v>1</v>
      </c>
      <c r="S306" s="60">
        <f t="shared" si="70"/>
        <v>300</v>
      </c>
      <c r="U306" s="88">
        <f>+1!F306</f>
        <v>374.31</v>
      </c>
      <c r="W306" s="60">
        <f t="shared" si="61"/>
        <v>155.46</v>
      </c>
    </row>
    <row r="307" spans="1:23" ht="11.25">
      <c r="A307" s="61">
        <f t="shared" si="57"/>
        <v>9132</v>
      </c>
      <c r="B307" s="62">
        <f t="shared" si="62"/>
        <v>297</v>
      </c>
      <c r="C307" s="60">
        <f t="shared" si="58"/>
        <v>1013.38</v>
      </c>
      <c r="D307" s="60">
        <f t="shared" si="63"/>
        <v>1013.37</v>
      </c>
      <c r="E307" s="83">
        <f t="shared" si="64"/>
        <v>1013.37</v>
      </c>
      <c r="F307" s="60">
        <f t="shared" si="59"/>
        <v>215.87</v>
      </c>
      <c r="G307" s="75">
        <f t="shared" si="60"/>
        <v>0</v>
      </c>
      <c r="H307" s="75">
        <f t="shared" si="60"/>
        <v>0</v>
      </c>
      <c r="I307" s="75">
        <f t="shared" si="60"/>
        <v>0</v>
      </c>
      <c r="J307" s="75">
        <f t="shared" si="60"/>
        <v>0</v>
      </c>
      <c r="K307" s="75">
        <f t="shared" si="60"/>
        <v>0</v>
      </c>
      <c r="L307" s="60">
        <f t="shared" si="65"/>
        <v>797.5</v>
      </c>
      <c r="M307" s="60">
        <f t="shared" si="66"/>
        <v>56767.50000000003</v>
      </c>
      <c r="N307" s="60">
        <f t="shared" si="67"/>
        <v>143232.49999999994</v>
      </c>
      <c r="O307" s="60">
        <f t="shared" si="68"/>
        <v>0</v>
      </c>
      <c r="R307" s="60">
        <f t="shared" si="69"/>
        <v>1</v>
      </c>
      <c r="S307" s="60">
        <f t="shared" si="70"/>
        <v>301</v>
      </c>
      <c r="U307" s="88">
        <f>+1!F307</f>
        <v>369.49</v>
      </c>
      <c r="W307" s="60">
        <f t="shared" si="61"/>
        <v>153.62</v>
      </c>
    </row>
    <row r="308" spans="1:23" ht="11.25">
      <c r="A308" s="61">
        <f t="shared" si="57"/>
        <v>9163</v>
      </c>
      <c r="B308" s="62">
        <f t="shared" si="62"/>
        <v>298</v>
      </c>
      <c r="C308" s="60">
        <f t="shared" si="58"/>
        <v>1013.38</v>
      </c>
      <c r="D308" s="60">
        <f t="shared" si="63"/>
        <v>1013.37</v>
      </c>
      <c r="E308" s="83">
        <f t="shared" si="64"/>
        <v>1013.37</v>
      </c>
      <c r="F308" s="60">
        <f t="shared" si="59"/>
        <v>212.88</v>
      </c>
      <c r="G308" s="75">
        <f t="shared" si="60"/>
        <v>0</v>
      </c>
      <c r="H308" s="75">
        <f t="shared" si="60"/>
        <v>0</v>
      </c>
      <c r="I308" s="75">
        <f t="shared" si="60"/>
        <v>0</v>
      </c>
      <c r="J308" s="75">
        <f t="shared" si="60"/>
        <v>0</v>
      </c>
      <c r="K308" s="75">
        <f t="shared" si="60"/>
        <v>0</v>
      </c>
      <c r="L308" s="60">
        <f t="shared" si="65"/>
        <v>800.49</v>
      </c>
      <c r="M308" s="60">
        <f t="shared" si="66"/>
        <v>55967.01000000003</v>
      </c>
      <c r="N308" s="60">
        <f t="shared" si="67"/>
        <v>144032.98999999993</v>
      </c>
      <c r="O308" s="60">
        <f t="shared" si="68"/>
        <v>0</v>
      </c>
      <c r="R308" s="60">
        <f t="shared" si="69"/>
        <v>1</v>
      </c>
      <c r="S308" s="60">
        <f t="shared" si="70"/>
        <v>302</v>
      </c>
      <c r="U308" s="88">
        <f>+1!F308</f>
        <v>364.64</v>
      </c>
      <c r="W308" s="60">
        <f t="shared" si="61"/>
        <v>151.76</v>
      </c>
    </row>
    <row r="309" spans="1:23" ht="11.25">
      <c r="A309" s="61">
        <f t="shared" si="57"/>
        <v>9191</v>
      </c>
      <c r="B309" s="62">
        <f t="shared" si="62"/>
        <v>299</v>
      </c>
      <c r="C309" s="60">
        <f t="shared" si="58"/>
        <v>1013.38</v>
      </c>
      <c r="D309" s="60">
        <f t="shared" si="63"/>
        <v>1013.37</v>
      </c>
      <c r="E309" s="83">
        <f t="shared" si="64"/>
        <v>1013.37</v>
      </c>
      <c r="F309" s="60">
        <f t="shared" si="59"/>
        <v>209.88</v>
      </c>
      <c r="G309" s="75">
        <f t="shared" si="60"/>
        <v>0</v>
      </c>
      <c r="H309" s="75">
        <f t="shared" si="60"/>
        <v>0</v>
      </c>
      <c r="I309" s="75">
        <f t="shared" si="60"/>
        <v>0</v>
      </c>
      <c r="J309" s="75">
        <f t="shared" si="60"/>
        <v>0</v>
      </c>
      <c r="K309" s="75">
        <f t="shared" si="60"/>
        <v>0</v>
      </c>
      <c r="L309" s="60">
        <f t="shared" si="65"/>
        <v>803.49</v>
      </c>
      <c r="M309" s="60">
        <f t="shared" si="66"/>
        <v>55163.52000000003</v>
      </c>
      <c r="N309" s="60">
        <f t="shared" si="67"/>
        <v>144836.47999999992</v>
      </c>
      <c r="O309" s="60">
        <f t="shared" si="68"/>
        <v>0</v>
      </c>
      <c r="R309" s="60">
        <f t="shared" si="69"/>
        <v>1</v>
      </c>
      <c r="S309" s="60">
        <f t="shared" si="70"/>
        <v>303</v>
      </c>
      <c r="U309" s="88">
        <f>+1!F309</f>
        <v>359.77</v>
      </c>
      <c r="W309" s="60">
        <f t="shared" si="61"/>
        <v>149.89</v>
      </c>
    </row>
    <row r="310" spans="1:23" ht="11.25">
      <c r="A310" s="61">
        <f t="shared" si="57"/>
        <v>9222</v>
      </c>
      <c r="B310" s="62">
        <f t="shared" si="62"/>
        <v>300</v>
      </c>
      <c r="C310" s="60">
        <f t="shared" si="58"/>
        <v>1013.38</v>
      </c>
      <c r="D310" s="60">
        <f t="shared" si="63"/>
        <v>1013.37</v>
      </c>
      <c r="E310" s="83">
        <f t="shared" si="64"/>
        <v>1013.37</v>
      </c>
      <c r="F310" s="60">
        <f t="shared" si="59"/>
        <v>206.86</v>
      </c>
      <c r="G310" s="75">
        <f t="shared" si="60"/>
        <v>0</v>
      </c>
      <c r="H310" s="75">
        <f t="shared" si="60"/>
        <v>0</v>
      </c>
      <c r="I310" s="75">
        <f t="shared" si="60"/>
        <v>0</v>
      </c>
      <c r="J310" s="75">
        <f t="shared" si="60"/>
        <v>0</v>
      </c>
      <c r="K310" s="75">
        <f t="shared" si="60"/>
        <v>0</v>
      </c>
      <c r="L310" s="60">
        <f t="shared" si="65"/>
        <v>806.51</v>
      </c>
      <c r="M310" s="60">
        <f t="shared" si="66"/>
        <v>54357.01000000003</v>
      </c>
      <c r="N310" s="60">
        <f t="shared" si="67"/>
        <v>145642.98999999993</v>
      </c>
      <c r="O310" s="60">
        <f t="shared" si="68"/>
        <v>0</v>
      </c>
      <c r="R310" s="60">
        <f t="shared" si="69"/>
        <v>1</v>
      </c>
      <c r="S310" s="60">
        <f t="shared" si="70"/>
        <v>304</v>
      </c>
      <c r="U310" s="88">
        <f>+1!F310</f>
        <v>354.87</v>
      </c>
      <c r="W310" s="60">
        <f t="shared" si="61"/>
        <v>148.01</v>
      </c>
    </row>
    <row r="311" spans="1:23" ht="11.25">
      <c r="A311" s="61">
        <f t="shared" si="57"/>
        <v>9252</v>
      </c>
      <c r="B311" s="62">
        <f t="shared" si="62"/>
        <v>301</v>
      </c>
      <c r="C311" s="60">
        <f t="shared" si="58"/>
        <v>1013.38</v>
      </c>
      <c r="D311" s="60">
        <f t="shared" si="63"/>
        <v>1013.37</v>
      </c>
      <c r="E311" s="83">
        <f t="shared" si="64"/>
        <v>1013.37</v>
      </c>
      <c r="F311" s="60">
        <f t="shared" si="59"/>
        <v>203.84</v>
      </c>
      <c r="G311" s="75">
        <f t="shared" si="60"/>
        <v>0</v>
      </c>
      <c r="H311" s="75">
        <f t="shared" si="60"/>
        <v>0</v>
      </c>
      <c r="I311" s="75">
        <f t="shared" si="60"/>
        <v>0</v>
      </c>
      <c r="J311" s="75">
        <f t="shared" si="60"/>
        <v>0</v>
      </c>
      <c r="K311" s="75">
        <f t="shared" si="60"/>
        <v>0</v>
      </c>
      <c r="L311" s="60">
        <f t="shared" si="65"/>
        <v>809.53</v>
      </c>
      <c r="M311" s="60">
        <f t="shared" si="66"/>
        <v>53547.48000000003</v>
      </c>
      <c r="N311" s="60">
        <f t="shared" si="67"/>
        <v>146452.51999999993</v>
      </c>
      <c r="O311" s="60">
        <f t="shared" si="68"/>
        <v>0</v>
      </c>
      <c r="R311" s="60">
        <f t="shared" si="69"/>
        <v>1</v>
      </c>
      <c r="S311" s="60">
        <f t="shared" si="70"/>
        <v>305</v>
      </c>
      <c r="U311" s="88">
        <f>+1!F311</f>
        <v>349.94</v>
      </c>
      <c r="W311" s="60">
        <f t="shared" si="61"/>
        <v>146.1</v>
      </c>
    </row>
    <row r="312" spans="1:23" ht="11.25">
      <c r="A312" s="61">
        <f t="shared" si="57"/>
        <v>9283</v>
      </c>
      <c r="B312" s="62">
        <f t="shared" si="62"/>
        <v>302</v>
      </c>
      <c r="C312" s="60">
        <f t="shared" si="58"/>
        <v>1013.38</v>
      </c>
      <c r="D312" s="60">
        <f t="shared" si="63"/>
        <v>1013.37</v>
      </c>
      <c r="E312" s="83">
        <f t="shared" si="64"/>
        <v>1013.37</v>
      </c>
      <c r="F312" s="60">
        <f t="shared" si="59"/>
        <v>200.8</v>
      </c>
      <c r="G312" s="75">
        <f t="shared" si="60"/>
        <v>0</v>
      </c>
      <c r="H312" s="75">
        <f t="shared" si="60"/>
        <v>0</v>
      </c>
      <c r="I312" s="75">
        <f t="shared" si="60"/>
        <v>0</v>
      </c>
      <c r="J312" s="75">
        <f t="shared" si="60"/>
        <v>0</v>
      </c>
      <c r="K312" s="75">
        <f t="shared" si="60"/>
        <v>0</v>
      </c>
      <c r="L312" s="60">
        <f t="shared" si="65"/>
        <v>812.5699999999999</v>
      </c>
      <c r="M312" s="60">
        <f t="shared" si="66"/>
        <v>52734.91000000003</v>
      </c>
      <c r="N312" s="60">
        <f t="shared" si="67"/>
        <v>147265.08999999994</v>
      </c>
      <c r="O312" s="60">
        <f t="shared" si="68"/>
        <v>0</v>
      </c>
      <c r="R312" s="60">
        <f t="shared" si="69"/>
        <v>1</v>
      </c>
      <c r="S312" s="60">
        <f t="shared" si="70"/>
        <v>306</v>
      </c>
      <c r="U312" s="88">
        <f>+1!F312</f>
        <v>344.99</v>
      </c>
      <c r="W312" s="60">
        <f t="shared" si="61"/>
        <v>144.19</v>
      </c>
    </row>
    <row r="313" spans="1:23" ht="11.25">
      <c r="A313" s="61">
        <f t="shared" si="57"/>
        <v>9313</v>
      </c>
      <c r="B313" s="62">
        <f t="shared" si="62"/>
        <v>303</v>
      </c>
      <c r="C313" s="60">
        <f t="shared" si="58"/>
        <v>1013.38</v>
      </c>
      <c r="D313" s="60">
        <f t="shared" si="63"/>
        <v>1013.37</v>
      </c>
      <c r="E313" s="83">
        <f t="shared" si="64"/>
        <v>1013.37</v>
      </c>
      <c r="F313" s="60">
        <f t="shared" si="59"/>
        <v>197.76</v>
      </c>
      <c r="G313" s="75">
        <f t="shared" si="60"/>
        <v>0</v>
      </c>
      <c r="H313" s="75">
        <f t="shared" si="60"/>
        <v>0</v>
      </c>
      <c r="I313" s="75">
        <f t="shared" si="60"/>
        <v>0</v>
      </c>
      <c r="J313" s="75">
        <f t="shared" si="60"/>
        <v>0</v>
      </c>
      <c r="K313" s="75">
        <f t="shared" si="60"/>
        <v>0</v>
      </c>
      <c r="L313" s="60">
        <f t="shared" si="65"/>
        <v>815.61</v>
      </c>
      <c r="M313" s="60">
        <f t="shared" si="66"/>
        <v>51919.30000000003</v>
      </c>
      <c r="N313" s="60">
        <f t="shared" si="67"/>
        <v>148080.69999999992</v>
      </c>
      <c r="O313" s="60">
        <f t="shared" si="68"/>
        <v>0</v>
      </c>
      <c r="R313" s="60">
        <f t="shared" si="69"/>
        <v>1</v>
      </c>
      <c r="S313" s="60">
        <f t="shared" si="70"/>
        <v>307</v>
      </c>
      <c r="U313" s="88">
        <f>+1!F313</f>
        <v>340.01</v>
      </c>
      <c r="W313" s="60">
        <f t="shared" si="61"/>
        <v>142.25</v>
      </c>
    </row>
    <row r="314" spans="1:23" ht="11.25">
      <c r="A314" s="61">
        <f t="shared" si="57"/>
        <v>9344</v>
      </c>
      <c r="B314" s="62">
        <f t="shared" si="62"/>
        <v>304</v>
      </c>
      <c r="C314" s="60">
        <f t="shared" si="58"/>
        <v>1013.38</v>
      </c>
      <c r="D314" s="60">
        <f t="shared" si="63"/>
        <v>1013.37</v>
      </c>
      <c r="E314" s="83">
        <f t="shared" si="64"/>
        <v>1013.37</v>
      </c>
      <c r="F314" s="60">
        <f t="shared" si="59"/>
        <v>194.7</v>
      </c>
      <c r="G314" s="75">
        <f t="shared" si="60"/>
        <v>0</v>
      </c>
      <c r="H314" s="75">
        <f t="shared" si="60"/>
        <v>0</v>
      </c>
      <c r="I314" s="75">
        <f t="shared" si="60"/>
        <v>0</v>
      </c>
      <c r="J314" s="75">
        <f t="shared" si="60"/>
        <v>0</v>
      </c>
      <c r="K314" s="75">
        <f t="shared" si="60"/>
        <v>0</v>
      </c>
      <c r="L314" s="60">
        <f t="shared" si="65"/>
        <v>818.6700000000001</v>
      </c>
      <c r="M314" s="60">
        <f t="shared" si="66"/>
        <v>51100.630000000034</v>
      </c>
      <c r="N314" s="60">
        <f t="shared" si="67"/>
        <v>148899.36999999994</v>
      </c>
      <c r="O314" s="60">
        <f t="shared" si="68"/>
        <v>0</v>
      </c>
      <c r="R314" s="60">
        <f t="shared" si="69"/>
        <v>1</v>
      </c>
      <c r="S314" s="60">
        <f t="shared" si="70"/>
        <v>308</v>
      </c>
      <c r="U314" s="88">
        <f>+1!F314</f>
        <v>335.01</v>
      </c>
      <c r="W314" s="60">
        <f t="shared" si="61"/>
        <v>140.31</v>
      </c>
    </row>
    <row r="315" spans="1:23" ht="11.25">
      <c r="A315" s="61">
        <f t="shared" si="57"/>
        <v>9375</v>
      </c>
      <c r="B315" s="62">
        <f t="shared" si="62"/>
        <v>305</v>
      </c>
      <c r="C315" s="60">
        <f t="shared" si="58"/>
        <v>1013.38</v>
      </c>
      <c r="D315" s="60">
        <f t="shared" si="63"/>
        <v>1013.37</v>
      </c>
      <c r="E315" s="83">
        <f t="shared" si="64"/>
        <v>1013.37</v>
      </c>
      <c r="F315" s="60">
        <f t="shared" si="59"/>
        <v>191.63</v>
      </c>
      <c r="G315" s="75">
        <f t="shared" si="60"/>
        <v>0</v>
      </c>
      <c r="H315" s="75">
        <f t="shared" si="60"/>
        <v>0</v>
      </c>
      <c r="I315" s="75">
        <f t="shared" si="60"/>
        <v>0</v>
      </c>
      <c r="J315" s="75">
        <f t="shared" si="60"/>
        <v>0</v>
      </c>
      <c r="K315" s="75">
        <f t="shared" si="60"/>
        <v>0</v>
      </c>
      <c r="L315" s="60">
        <f t="shared" si="65"/>
        <v>821.74</v>
      </c>
      <c r="M315" s="60">
        <f t="shared" si="66"/>
        <v>50278.890000000036</v>
      </c>
      <c r="N315" s="60">
        <f t="shared" si="67"/>
        <v>149721.10999999993</v>
      </c>
      <c r="O315" s="60">
        <f t="shared" si="68"/>
        <v>0</v>
      </c>
      <c r="R315" s="60">
        <f t="shared" si="69"/>
        <v>1</v>
      </c>
      <c r="S315" s="60">
        <f t="shared" si="70"/>
        <v>309</v>
      </c>
      <c r="U315" s="88">
        <f>+1!F315</f>
        <v>329.98</v>
      </c>
      <c r="W315" s="60">
        <f t="shared" si="61"/>
        <v>138.35000000000002</v>
      </c>
    </row>
    <row r="316" spans="1:23" ht="11.25">
      <c r="A316" s="61">
        <f t="shared" si="57"/>
        <v>9405</v>
      </c>
      <c r="B316" s="62">
        <f t="shared" si="62"/>
        <v>306</v>
      </c>
      <c r="C316" s="60">
        <f t="shared" si="58"/>
        <v>1013.38</v>
      </c>
      <c r="D316" s="60">
        <f t="shared" si="63"/>
        <v>1013.37</v>
      </c>
      <c r="E316" s="83">
        <f t="shared" si="64"/>
        <v>1013.37</v>
      </c>
      <c r="F316" s="60">
        <f t="shared" si="59"/>
        <v>188.55</v>
      </c>
      <c r="G316" s="75">
        <f t="shared" si="60"/>
        <v>0</v>
      </c>
      <c r="H316" s="75">
        <f t="shared" si="60"/>
        <v>0</v>
      </c>
      <c r="I316" s="75">
        <f t="shared" si="60"/>
        <v>0</v>
      </c>
      <c r="J316" s="75">
        <f t="shared" si="60"/>
        <v>0</v>
      </c>
      <c r="K316" s="75">
        <f t="shared" si="60"/>
        <v>0</v>
      </c>
      <c r="L316" s="60">
        <f t="shared" si="65"/>
        <v>824.8199999999999</v>
      </c>
      <c r="M316" s="60">
        <f t="shared" si="66"/>
        <v>49454.070000000036</v>
      </c>
      <c r="N316" s="60">
        <f t="shared" si="67"/>
        <v>150545.92999999993</v>
      </c>
      <c r="O316" s="60">
        <f t="shared" si="68"/>
        <v>0</v>
      </c>
      <c r="R316" s="60">
        <f t="shared" si="69"/>
        <v>1</v>
      </c>
      <c r="S316" s="60">
        <f t="shared" si="70"/>
        <v>310</v>
      </c>
      <c r="U316" s="88">
        <f>+1!F316</f>
        <v>324.92</v>
      </c>
      <c r="W316" s="60">
        <f t="shared" si="61"/>
        <v>136.37</v>
      </c>
    </row>
    <row r="317" spans="1:23" ht="11.25">
      <c r="A317" s="61">
        <f t="shared" si="57"/>
        <v>9436</v>
      </c>
      <c r="B317" s="62">
        <f t="shared" si="62"/>
        <v>307</v>
      </c>
      <c r="C317" s="60">
        <f t="shared" si="58"/>
        <v>1013.38</v>
      </c>
      <c r="D317" s="60">
        <f t="shared" si="63"/>
        <v>1013.37</v>
      </c>
      <c r="E317" s="83">
        <f t="shared" si="64"/>
        <v>1013.37</v>
      </c>
      <c r="F317" s="60">
        <f t="shared" si="59"/>
        <v>185.45</v>
      </c>
      <c r="G317" s="75">
        <f t="shared" si="60"/>
        <v>0</v>
      </c>
      <c r="H317" s="75">
        <f t="shared" si="60"/>
        <v>0</v>
      </c>
      <c r="I317" s="75">
        <f t="shared" si="60"/>
        <v>0</v>
      </c>
      <c r="J317" s="75">
        <f t="shared" si="60"/>
        <v>0</v>
      </c>
      <c r="K317" s="75">
        <f t="shared" si="60"/>
        <v>0</v>
      </c>
      <c r="L317" s="60">
        <f t="shared" si="65"/>
        <v>827.9200000000001</v>
      </c>
      <c r="M317" s="60">
        <f t="shared" si="66"/>
        <v>48626.15000000004</v>
      </c>
      <c r="N317" s="60">
        <f t="shared" si="67"/>
        <v>151373.84999999995</v>
      </c>
      <c r="O317" s="60">
        <f t="shared" si="68"/>
        <v>0</v>
      </c>
      <c r="R317" s="60">
        <f t="shared" si="69"/>
        <v>1</v>
      </c>
      <c r="S317" s="60">
        <f t="shared" si="70"/>
        <v>311</v>
      </c>
      <c r="U317" s="88">
        <f>+1!F317</f>
        <v>319.83</v>
      </c>
      <c r="W317" s="60">
        <f t="shared" si="61"/>
        <v>134.38</v>
      </c>
    </row>
    <row r="318" spans="1:23" ht="11.25">
      <c r="A318" s="61">
        <f t="shared" si="57"/>
        <v>9466</v>
      </c>
      <c r="B318" s="62">
        <f t="shared" si="62"/>
        <v>308</v>
      </c>
      <c r="C318" s="60">
        <f t="shared" si="58"/>
        <v>1013.38</v>
      </c>
      <c r="D318" s="60">
        <f t="shared" si="63"/>
        <v>1013.37</v>
      </c>
      <c r="E318" s="83">
        <f t="shared" si="64"/>
        <v>1013.37</v>
      </c>
      <c r="F318" s="60">
        <f t="shared" si="59"/>
        <v>182.35</v>
      </c>
      <c r="G318" s="75">
        <f t="shared" si="60"/>
        <v>0</v>
      </c>
      <c r="H318" s="75">
        <f t="shared" si="60"/>
        <v>0</v>
      </c>
      <c r="I318" s="75">
        <f t="shared" si="60"/>
        <v>0</v>
      </c>
      <c r="J318" s="75">
        <f t="shared" si="60"/>
        <v>0</v>
      </c>
      <c r="K318" s="75">
        <f t="shared" si="60"/>
        <v>0</v>
      </c>
      <c r="L318" s="60">
        <f t="shared" si="65"/>
        <v>831.02</v>
      </c>
      <c r="M318" s="60">
        <f t="shared" si="66"/>
        <v>47795.13000000004</v>
      </c>
      <c r="N318" s="60">
        <f t="shared" si="67"/>
        <v>152204.86999999994</v>
      </c>
      <c r="O318" s="60">
        <f t="shared" si="68"/>
        <v>0</v>
      </c>
      <c r="P318" s="60">
        <f>SUM(F307:F318)</f>
        <v>2390.5699999999997</v>
      </c>
      <c r="Q318" s="60">
        <f>SUM(L307:L318)</f>
        <v>9769.869999999999</v>
      </c>
      <c r="R318" s="60">
        <f t="shared" si="69"/>
        <v>1</v>
      </c>
      <c r="S318" s="60">
        <f t="shared" si="70"/>
        <v>312</v>
      </c>
      <c r="U318" s="88">
        <f>+1!F318</f>
        <v>314.71</v>
      </c>
      <c r="W318" s="60">
        <f t="shared" si="61"/>
        <v>132.35999999999999</v>
      </c>
    </row>
    <row r="319" spans="1:23" ht="11.25">
      <c r="A319" s="61">
        <f t="shared" si="57"/>
        <v>9497</v>
      </c>
      <c r="B319" s="62">
        <f t="shared" si="62"/>
        <v>309</v>
      </c>
      <c r="C319" s="60">
        <f t="shared" si="58"/>
        <v>1013.38</v>
      </c>
      <c r="D319" s="60">
        <f t="shared" si="63"/>
        <v>1013.37</v>
      </c>
      <c r="E319" s="83">
        <f t="shared" si="64"/>
        <v>1013.37</v>
      </c>
      <c r="F319" s="60">
        <f t="shared" si="59"/>
        <v>179.23</v>
      </c>
      <c r="G319" s="75">
        <f aca="true" t="shared" si="71" ref="G319:K369">G318</f>
        <v>0</v>
      </c>
      <c r="H319" s="75">
        <f t="shared" si="71"/>
        <v>0</v>
      </c>
      <c r="I319" s="75">
        <f t="shared" si="71"/>
        <v>0</v>
      </c>
      <c r="J319" s="75">
        <f t="shared" si="71"/>
        <v>0</v>
      </c>
      <c r="K319" s="75">
        <f t="shared" si="71"/>
        <v>0</v>
      </c>
      <c r="L319" s="60">
        <f t="shared" si="65"/>
        <v>834.14</v>
      </c>
      <c r="M319" s="60">
        <f t="shared" si="66"/>
        <v>46960.99000000004</v>
      </c>
      <c r="N319" s="60">
        <f t="shared" si="67"/>
        <v>153039.00999999995</v>
      </c>
      <c r="O319" s="60">
        <f t="shared" si="68"/>
        <v>0</v>
      </c>
      <c r="R319" s="60">
        <f t="shared" si="69"/>
        <v>1</v>
      </c>
      <c r="S319" s="60">
        <f t="shared" si="70"/>
        <v>313</v>
      </c>
      <c r="U319" s="88">
        <f>+1!F319</f>
        <v>309.57</v>
      </c>
      <c r="W319" s="60">
        <f t="shared" si="61"/>
        <v>130.34</v>
      </c>
    </row>
    <row r="320" spans="1:23" ht="11.25">
      <c r="A320" s="61">
        <f t="shared" si="57"/>
        <v>9528</v>
      </c>
      <c r="B320" s="62">
        <f t="shared" si="62"/>
        <v>310</v>
      </c>
      <c r="C320" s="60">
        <f t="shared" si="58"/>
        <v>1013.38</v>
      </c>
      <c r="D320" s="60">
        <f t="shared" si="63"/>
        <v>1013.37</v>
      </c>
      <c r="E320" s="83">
        <f t="shared" si="64"/>
        <v>1013.37</v>
      </c>
      <c r="F320" s="60">
        <f t="shared" si="59"/>
        <v>176.1</v>
      </c>
      <c r="G320" s="75">
        <f t="shared" si="71"/>
        <v>0</v>
      </c>
      <c r="H320" s="75">
        <f t="shared" si="71"/>
        <v>0</v>
      </c>
      <c r="I320" s="75">
        <f t="shared" si="71"/>
        <v>0</v>
      </c>
      <c r="J320" s="75">
        <f t="shared" si="71"/>
        <v>0</v>
      </c>
      <c r="K320" s="75">
        <f t="shared" si="71"/>
        <v>0</v>
      </c>
      <c r="L320" s="60">
        <f t="shared" si="65"/>
        <v>837.27</v>
      </c>
      <c r="M320" s="60">
        <f t="shared" si="66"/>
        <v>46123.720000000045</v>
      </c>
      <c r="N320" s="60">
        <f t="shared" si="67"/>
        <v>153876.27999999994</v>
      </c>
      <c r="O320" s="60">
        <f t="shared" si="68"/>
        <v>0</v>
      </c>
      <c r="R320" s="60">
        <f t="shared" si="69"/>
        <v>1</v>
      </c>
      <c r="S320" s="60">
        <f t="shared" si="70"/>
        <v>314</v>
      </c>
      <c r="U320" s="88">
        <f>+1!F320</f>
        <v>304.4</v>
      </c>
      <c r="W320" s="60">
        <f t="shared" si="61"/>
        <v>128.29999999999998</v>
      </c>
    </row>
    <row r="321" spans="1:23" ht="11.25">
      <c r="A321" s="61">
        <f t="shared" si="57"/>
        <v>9556</v>
      </c>
      <c r="B321" s="62">
        <f t="shared" si="62"/>
        <v>311</v>
      </c>
      <c r="C321" s="60">
        <f t="shared" si="58"/>
        <v>1013.38</v>
      </c>
      <c r="D321" s="60">
        <f t="shared" si="63"/>
        <v>1013.37</v>
      </c>
      <c r="E321" s="83">
        <f t="shared" si="64"/>
        <v>1013.37</v>
      </c>
      <c r="F321" s="60">
        <f t="shared" si="59"/>
        <v>172.96</v>
      </c>
      <c r="G321" s="75">
        <f t="shared" si="71"/>
        <v>0</v>
      </c>
      <c r="H321" s="75">
        <f t="shared" si="71"/>
        <v>0</v>
      </c>
      <c r="I321" s="75">
        <f t="shared" si="71"/>
        <v>0</v>
      </c>
      <c r="J321" s="75">
        <f t="shared" si="71"/>
        <v>0</v>
      </c>
      <c r="K321" s="75">
        <f t="shared" si="71"/>
        <v>0</v>
      </c>
      <c r="L321" s="60">
        <f t="shared" si="65"/>
        <v>840.41</v>
      </c>
      <c r="M321" s="60">
        <f t="shared" si="66"/>
        <v>45283.31000000004</v>
      </c>
      <c r="N321" s="60">
        <f t="shared" si="67"/>
        <v>154716.68999999994</v>
      </c>
      <c r="O321" s="60">
        <f t="shared" si="68"/>
        <v>0</v>
      </c>
      <c r="R321" s="60">
        <f t="shared" si="69"/>
        <v>1</v>
      </c>
      <c r="S321" s="60">
        <f t="shared" si="70"/>
        <v>315</v>
      </c>
      <c r="U321" s="88">
        <f>+1!F321</f>
        <v>299.2</v>
      </c>
      <c r="W321" s="60">
        <f t="shared" si="61"/>
        <v>126.23999999999998</v>
      </c>
    </row>
    <row r="322" spans="1:23" ht="11.25">
      <c r="A322" s="61">
        <f t="shared" si="57"/>
        <v>9587</v>
      </c>
      <c r="B322" s="62">
        <f t="shared" si="62"/>
        <v>312</v>
      </c>
      <c r="C322" s="60">
        <f t="shared" si="58"/>
        <v>1013.38</v>
      </c>
      <c r="D322" s="60">
        <f t="shared" si="63"/>
        <v>1013.37</v>
      </c>
      <c r="E322" s="83">
        <f t="shared" si="64"/>
        <v>1013.37</v>
      </c>
      <c r="F322" s="60">
        <f t="shared" si="59"/>
        <v>169.81</v>
      </c>
      <c r="G322" s="75">
        <f t="shared" si="71"/>
        <v>0</v>
      </c>
      <c r="H322" s="75">
        <f t="shared" si="71"/>
        <v>0</v>
      </c>
      <c r="I322" s="75">
        <f t="shared" si="71"/>
        <v>0</v>
      </c>
      <c r="J322" s="75">
        <f t="shared" si="71"/>
        <v>0</v>
      </c>
      <c r="K322" s="75">
        <f t="shared" si="71"/>
        <v>0</v>
      </c>
      <c r="L322" s="60">
        <f t="shared" si="65"/>
        <v>843.56</v>
      </c>
      <c r="M322" s="60">
        <f t="shared" si="66"/>
        <v>44439.750000000044</v>
      </c>
      <c r="N322" s="60">
        <f t="shared" si="67"/>
        <v>155560.24999999994</v>
      </c>
      <c r="O322" s="60">
        <f t="shared" si="68"/>
        <v>0</v>
      </c>
      <c r="R322" s="60">
        <f t="shared" si="69"/>
        <v>1</v>
      </c>
      <c r="S322" s="60">
        <f t="shared" si="70"/>
        <v>316</v>
      </c>
      <c r="U322" s="88">
        <f>+1!F322</f>
        <v>293.97</v>
      </c>
      <c r="W322" s="60">
        <f t="shared" si="61"/>
        <v>124.16000000000003</v>
      </c>
    </row>
    <row r="323" spans="1:23" ht="11.25">
      <c r="A323" s="61">
        <f t="shared" si="57"/>
        <v>9617</v>
      </c>
      <c r="B323" s="62">
        <f t="shared" si="62"/>
        <v>313</v>
      </c>
      <c r="C323" s="60">
        <f t="shared" si="58"/>
        <v>1013.38</v>
      </c>
      <c r="D323" s="60">
        <f t="shared" si="63"/>
        <v>1013.37</v>
      </c>
      <c r="E323" s="83">
        <f t="shared" si="64"/>
        <v>1013.37</v>
      </c>
      <c r="F323" s="60">
        <f t="shared" si="59"/>
        <v>166.65</v>
      </c>
      <c r="G323" s="75">
        <f t="shared" si="71"/>
        <v>0</v>
      </c>
      <c r="H323" s="75">
        <f t="shared" si="71"/>
        <v>0</v>
      </c>
      <c r="I323" s="75">
        <f t="shared" si="71"/>
        <v>0</v>
      </c>
      <c r="J323" s="75">
        <f t="shared" si="71"/>
        <v>0</v>
      </c>
      <c r="K323" s="75">
        <f t="shared" si="71"/>
        <v>0</v>
      </c>
      <c r="L323" s="60">
        <f t="shared" si="65"/>
        <v>846.72</v>
      </c>
      <c r="M323" s="60">
        <f t="shared" si="66"/>
        <v>43593.03000000004</v>
      </c>
      <c r="N323" s="60">
        <f t="shared" si="67"/>
        <v>156406.96999999994</v>
      </c>
      <c r="O323" s="60">
        <f t="shared" si="68"/>
        <v>0</v>
      </c>
      <c r="R323" s="60">
        <f t="shared" si="69"/>
        <v>1</v>
      </c>
      <c r="S323" s="60">
        <f t="shared" si="70"/>
        <v>317</v>
      </c>
      <c r="U323" s="88">
        <f>+1!F323</f>
        <v>288.72</v>
      </c>
      <c r="W323" s="60">
        <f t="shared" si="61"/>
        <v>122.07000000000002</v>
      </c>
    </row>
    <row r="324" spans="1:23" ht="11.25">
      <c r="A324" s="61">
        <f t="shared" si="57"/>
        <v>9648</v>
      </c>
      <c r="B324" s="62">
        <f t="shared" si="62"/>
        <v>314</v>
      </c>
      <c r="C324" s="60">
        <f t="shared" si="58"/>
        <v>1013.38</v>
      </c>
      <c r="D324" s="60">
        <f t="shared" si="63"/>
        <v>1013.37</v>
      </c>
      <c r="E324" s="83">
        <f t="shared" si="64"/>
        <v>1013.37</v>
      </c>
      <c r="F324" s="60">
        <f t="shared" si="59"/>
        <v>163.47</v>
      </c>
      <c r="G324" s="75">
        <f t="shared" si="71"/>
        <v>0</v>
      </c>
      <c r="H324" s="75">
        <f t="shared" si="71"/>
        <v>0</v>
      </c>
      <c r="I324" s="75">
        <f t="shared" si="71"/>
        <v>0</v>
      </c>
      <c r="J324" s="75">
        <f t="shared" si="71"/>
        <v>0</v>
      </c>
      <c r="K324" s="75">
        <f t="shared" si="71"/>
        <v>0</v>
      </c>
      <c r="L324" s="60">
        <f t="shared" si="65"/>
        <v>849.9</v>
      </c>
      <c r="M324" s="60">
        <f t="shared" si="66"/>
        <v>42743.13000000004</v>
      </c>
      <c r="N324" s="60">
        <f t="shared" si="67"/>
        <v>157256.86999999994</v>
      </c>
      <c r="O324" s="60">
        <f t="shared" si="68"/>
        <v>0</v>
      </c>
      <c r="R324" s="60">
        <f t="shared" si="69"/>
        <v>1</v>
      </c>
      <c r="S324" s="60">
        <f t="shared" si="70"/>
        <v>318</v>
      </c>
      <c r="U324" s="88">
        <f>+1!F324</f>
        <v>283.44</v>
      </c>
      <c r="W324" s="60">
        <f t="shared" si="61"/>
        <v>119.97</v>
      </c>
    </row>
    <row r="325" spans="1:23" ht="11.25">
      <c r="A325" s="61">
        <f t="shared" si="57"/>
        <v>9678</v>
      </c>
      <c r="B325" s="62">
        <f t="shared" si="62"/>
        <v>315</v>
      </c>
      <c r="C325" s="60">
        <f t="shared" si="58"/>
        <v>1013.38</v>
      </c>
      <c r="D325" s="60">
        <f t="shared" si="63"/>
        <v>1013.37</v>
      </c>
      <c r="E325" s="83">
        <f t="shared" si="64"/>
        <v>1013.37</v>
      </c>
      <c r="F325" s="60">
        <f t="shared" si="59"/>
        <v>160.29</v>
      </c>
      <c r="G325" s="75">
        <f t="shared" si="71"/>
        <v>0</v>
      </c>
      <c r="H325" s="75">
        <f t="shared" si="71"/>
        <v>0</v>
      </c>
      <c r="I325" s="75">
        <f t="shared" si="71"/>
        <v>0</v>
      </c>
      <c r="J325" s="75">
        <f t="shared" si="71"/>
        <v>0</v>
      </c>
      <c r="K325" s="75">
        <f t="shared" si="71"/>
        <v>0</v>
      </c>
      <c r="L325" s="60">
        <f t="shared" si="65"/>
        <v>853.08</v>
      </c>
      <c r="M325" s="60">
        <f t="shared" si="66"/>
        <v>41890.05000000004</v>
      </c>
      <c r="N325" s="60">
        <f t="shared" si="67"/>
        <v>158109.94999999992</v>
      </c>
      <c r="O325" s="60">
        <f t="shared" si="68"/>
        <v>0</v>
      </c>
      <c r="R325" s="60">
        <f t="shared" si="69"/>
        <v>1</v>
      </c>
      <c r="S325" s="60">
        <f t="shared" si="70"/>
        <v>319</v>
      </c>
      <c r="U325" s="88">
        <f>+1!F325</f>
        <v>278.12</v>
      </c>
      <c r="W325" s="60">
        <f t="shared" si="61"/>
        <v>117.83000000000001</v>
      </c>
    </row>
    <row r="326" spans="1:23" ht="11.25">
      <c r="A326" s="61">
        <f t="shared" si="57"/>
        <v>9709</v>
      </c>
      <c r="B326" s="62">
        <f t="shared" si="62"/>
        <v>316</v>
      </c>
      <c r="C326" s="60">
        <f t="shared" si="58"/>
        <v>1013.38</v>
      </c>
      <c r="D326" s="60">
        <f t="shared" si="63"/>
        <v>1013.37</v>
      </c>
      <c r="E326" s="83">
        <f t="shared" si="64"/>
        <v>1013.37</v>
      </c>
      <c r="F326" s="60">
        <f t="shared" si="59"/>
        <v>157.09</v>
      </c>
      <c r="G326" s="75">
        <f t="shared" si="71"/>
        <v>0</v>
      </c>
      <c r="H326" s="75">
        <f t="shared" si="71"/>
        <v>0</v>
      </c>
      <c r="I326" s="75">
        <f t="shared" si="71"/>
        <v>0</v>
      </c>
      <c r="J326" s="75">
        <f t="shared" si="71"/>
        <v>0</v>
      </c>
      <c r="K326" s="75">
        <f t="shared" si="71"/>
        <v>0</v>
      </c>
      <c r="L326" s="60">
        <f t="shared" si="65"/>
        <v>856.28</v>
      </c>
      <c r="M326" s="60">
        <f t="shared" si="66"/>
        <v>41033.77000000004</v>
      </c>
      <c r="N326" s="60">
        <f t="shared" si="67"/>
        <v>158966.22999999992</v>
      </c>
      <c r="O326" s="60">
        <f t="shared" si="68"/>
        <v>0</v>
      </c>
      <c r="R326" s="60">
        <f t="shared" si="69"/>
        <v>1</v>
      </c>
      <c r="S326" s="60">
        <f t="shared" si="70"/>
        <v>320</v>
      </c>
      <c r="U326" s="88">
        <f>+1!F326</f>
        <v>272.78</v>
      </c>
      <c r="W326" s="60">
        <f t="shared" si="61"/>
        <v>115.68999999999997</v>
      </c>
    </row>
    <row r="327" spans="1:23" ht="11.25">
      <c r="A327" s="61">
        <f t="shared" si="57"/>
        <v>9740</v>
      </c>
      <c r="B327" s="62">
        <f t="shared" si="62"/>
        <v>317</v>
      </c>
      <c r="C327" s="60">
        <f t="shared" si="58"/>
        <v>1013.38</v>
      </c>
      <c r="D327" s="60">
        <f t="shared" si="63"/>
        <v>1013.37</v>
      </c>
      <c r="E327" s="83">
        <f t="shared" si="64"/>
        <v>1013.37</v>
      </c>
      <c r="F327" s="60">
        <f t="shared" si="59"/>
        <v>153.88</v>
      </c>
      <c r="G327" s="75">
        <f t="shared" si="71"/>
        <v>0</v>
      </c>
      <c r="H327" s="75">
        <f t="shared" si="71"/>
        <v>0</v>
      </c>
      <c r="I327" s="75">
        <f t="shared" si="71"/>
        <v>0</v>
      </c>
      <c r="J327" s="75">
        <f t="shared" si="71"/>
        <v>0</v>
      </c>
      <c r="K327" s="75">
        <f t="shared" si="71"/>
        <v>0</v>
      </c>
      <c r="L327" s="60">
        <f t="shared" si="65"/>
        <v>859.49</v>
      </c>
      <c r="M327" s="60">
        <f t="shared" si="66"/>
        <v>40174.28000000004</v>
      </c>
      <c r="N327" s="60">
        <f t="shared" si="67"/>
        <v>159825.7199999999</v>
      </c>
      <c r="O327" s="60">
        <f t="shared" si="68"/>
        <v>0</v>
      </c>
      <c r="R327" s="60">
        <f t="shared" si="69"/>
        <v>1</v>
      </c>
      <c r="S327" s="60">
        <f t="shared" si="70"/>
        <v>321</v>
      </c>
      <c r="U327" s="88">
        <f>+1!F327</f>
        <v>267.41</v>
      </c>
      <c r="W327" s="60">
        <f t="shared" si="61"/>
        <v>113.53000000000003</v>
      </c>
    </row>
    <row r="328" spans="1:23" ht="11.25">
      <c r="A328" s="61">
        <f t="shared" si="57"/>
        <v>9770</v>
      </c>
      <c r="B328" s="62">
        <f t="shared" si="62"/>
        <v>318</v>
      </c>
      <c r="C328" s="60">
        <f t="shared" si="58"/>
        <v>1013.38</v>
      </c>
      <c r="D328" s="60">
        <f t="shared" si="63"/>
        <v>1013.37</v>
      </c>
      <c r="E328" s="83">
        <f t="shared" si="64"/>
        <v>1013.37</v>
      </c>
      <c r="F328" s="60">
        <f t="shared" si="59"/>
        <v>150.65</v>
      </c>
      <c r="G328" s="75">
        <f t="shared" si="71"/>
        <v>0</v>
      </c>
      <c r="H328" s="75">
        <f t="shared" si="71"/>
        <v>0</v>
      </c>
      <c r="I328" s="75">
        <f t="shared" si="71"/>
        <v>0</v>
      </c>
      <c r="J328" s="75">
        <f t="shared" si="71"/>
        <v>0</v>
      </c>
      <c r="K328" s="75">
        <f t="shared" si="71"/>
        <v>0</v>
      </c>
      <c r="L328" s="60">
        <f t="shared" si="65"/>
        <v>862.72</v>
      </c>
      <c r="M328" s="60">
        <f t="shared" si="66"/>
        <v>39311.56000000004</v>
      </c>
      <c r="N328" s="60">
        <f t="shared" si="67"/>
        <v>160688.43999999992</v>
      </c>
      <c r="O328" s="60">
        <f t="shared" si="68"/>
        <v>0</v>
      </c>
      <c r="R328" s="60">
        <f t="shared" si="69"/>
        <v>1</v>
      </c>
      <c r="S328" s="60">
        <f t="shared" si="70"/>
        <v>322</v>
      </c>
      <c r="U328" s="88">
        <f>+1!F328</f>
        <v>262.01</v>
      </c>
      <c r="W328" s="60">
        <f t="shared" si="61"/>
        <v>111.35999999999999</v>
      </c>
    </row>
    <row r="329" spans="1:23" ht="11.25">
      <c r="A329" s="61">
        <f t="shared" si="57"/>
        <v>9801</v>
      </c>
      <c r="B329" s="62">
        <f t="shared" si="62"/>
        <v>319</v>
      </c>
      <c r="C329" s="60">
        <f t="shared" si="58"/>
        <v>1013.38</v>
      </c>
      <c r="D329" s="60">
        <f t="shared" si="63"/>
        <v>1013.37</v>
      </c>
      <c r="E329" s="83">
        <f t="shared" si="64"/>
        <v>1013.37</v>
      </c>
      <c r="F329" s="60">
        <f t="shared" si="59"/>
        <v>147.42</v>
      </c>
      <c r="G329" s="75">
        <f t="shared" si="71"/>
        <v>0</v>
      </c>
      <c r="H329" s="75">
        <f t="shared" si="71"/>
        <v>0</v>
      </c>
      <c r="I329" s="75">
        <f t="shared" si="71"/>
        <v>0</v>
      </c>
      <c r="J329" s="75">
        <f t="shared" si="71"/>
        <v>0</v>
      </c>
      <c r="K329" s="75">
        <f t="shared" si="71"/>
        <v>0</v>
      </c>
      <c r="L329" s="60">
        <f t="shared" si="65"/>
        <v>865.95</v>
      </c>
      <c r="M329" s="60">
        <f t="shared" si="66"/>
        <v>38445.610000000044</v>
      </c>
      <c r="N329" s="60">
        <f t="shared" si="67"/>
        <v>161554.38999999993</v>
      </c>
      <c r="O329" s="60">
        <f t="shared" si="68"/>
        <v>0</v>
      </c>
      <c r="R329" s="60">
        <f t="shared" si="69"/>
        <v>1</v>
      </c>
      <c r="S329" s="60">
        <f t="shared" si="70"/>
        <v>323</v>
      </c>
      <c r="U329" s="88">
        <f>+1!F329</f>
        <v>256.59</v>
      </c>
      <c r="W329" s="60">
        <f t="shared" si="61"/>
        <v>109.16999999999999</v>
      </c>
    </row>
    <row r="330" spans="1:23" ht="11.25">
      <c r="A330" s="61">
        <f t="shared" si="57"/>
        <v>9831</v>
      </c>
      <c r="B330" s="62">
        <f t="shared" si="62"/>
        <v>320</v>
      </c>
      <c r="C330" s="60">
        <f t="shared" si="58"/>
        <v>1013.38</v>
      </c>
      <c r="D330" s="60">
        <f t="shared" si="63"/>
        <v>1013.37</v>
      </c>
      <c r="E330" s="83">
        <f t="shared" si="64"/>
        <v>1013.37</v>
      </c>
      <c r="F330" s="60">
        <f t="shared" si="59"/>
        <v>144.17</v>
      </c>
      <c r="G330" s="75">
        <f t="shared" si="71"/>
        <v>0</v>
      </c>
      <c r="H330" s="75">
        <f t="shared" si="71"/>
        <v>0</v>
      </c>
      <c r="I330" s="75">
        <f t="shared" si="71"/>
        <v>0</v>
      </c>
      <c r="J330" s="75">
        <f t="shared" si="71"/>
        <v>0</v>
      </c>
      <c r="K330" s="75">
        <f t="shared" si="71"/>
        <v>0</v>
      </c>
      <c r="L330" s="60">
        <f t="shared" si="65"/>
        <v>869.2</v>
      </c>
      <c r="M330" s="60">
        <f t="shared" si="66"/>
        <v>37576.41000000005</v>
      </c>
      <c r="N330" s="60">
        <f t="shared" si="67"/>
        <v>162423.58999999994</v>
      </c>
      <c r="O330" s="60">
        <f t="shared" si="68"/>
        <v>0</v>
      </c>
      <c r="P330" s="60">
        <f>SUM(F319:F330)</f>
        <v>1941.7199999999998</v>
      </c>
      <c r="Q330" s="60">
        <f>SUM(L319:L330)</f>
        <v>10218.72</v>
      </c>
      <c r="R330" s="60">
        <f t="shared" si="69"/>
        <v>1</v>
      </c>
      <c r="S330" s="60">
        <f t="shared" si="70"/>
        <v>324</v>
      </c>
      <c r="U330" s="88">
        <f>+1!F330</f>
        <v>251.13</v>
      </c>
      <c r="W330" s="60">
        <f t="shared" si="61"/>
        <v>106.96000000000001</v>
      </c>
    </row>
    <row r="331" spans="1:23" ht="11.25">
      <c r="A331" s="61">
        <f aca="true" t="shared" si="72" ref="A331:A370">DATE(Year,S331,Day)</f>
        <v>9862</v>
      </c>
      <c r="B331" s="62">
        <f t="shared" si="62"/>
        <v>321</v>
      </c>
      <c r="C331" s="60">
        <f t="shared" si="58"/>
        <v>1013.38</v>
      </c>
      <c r="D331" s="60">
        <f t="shared" si="63"/>
        <v>1013.37</v>
      </c>
      <c r="E331" s="83">
        <f t="shared" si="64"/>
        <v>1013.37</v>
      </c>
      <c r="F331" s="60">
        <f t="shared" si="59"/>
        <v>140.91</v>
      </c>
      <c r="G331" s="75">
        <f t="shared" si="71"/>
        <v>0</v>
      </c>
      <c r="H331" s="75">
        <f t="shared" si="71"/>
        <v>0</v>
      </c>
      <c r="I331" s="75">
        <f t="shared" si="71"/>
        <v>0</v>
      </c>
      <c r="J331" s="75">
        <f t="shared" si="71"/>
        <v>0</v>
      </c>
      <c r="K331" s="75">
        <f t="shared" si="71"/>
        <v>0</v>
      </c>
      <c r="L331" s="60">
        <f t="shared" si="65"/>
        <v>872.46</v>
      </c>
      <c r="M331" s="60">
        <f t="shared" si="66"/>
        <v>36703.95000000005</v>
      </c>
      <c r="N331" s="60">
        <f t="shared" si="67"/>
        <v>163296.04999999993</v>
      </c>
      <c r="O331" s="60">
        <f t="shared" si="68"/>
        <v>0</v>
      </c>
      <c r="R331" s="60">
        <f t="shared" si="69"/>
        <v>1</v>
      </c>
      <c r="S331" s="60">
        <f t="shared" si="70"/>
        <v>325</v>
      </c>
      <c r="U331" s="88">
        <f>+1!F331</f>
        <v>245.64</v>
      </c>
      <c r="W331" s="60">
        <f t="shared" si="61"/>
        <v>104.72999999999999</v>
      </c>
    </row>
    <row r="332" spans="1:23" ht="11.25">
      <c r="A332" s="61">
        <f t="shared" si="72"/>
        <v>9893</v>
      </c>
      <c r="B332" s="62">
        <f t="shared" si="62"/>
        <v>322</v>
      </c>
      <c r="C332" s="60">
        <f aca="true" t="shared" si="73" ref="C332:C370">ROUND(PMT(Rate/12,Length+1-B332,-M331),2)</f>
        <v>1013.38</v>
      </c>
      <c r="D332" s="60">
        <f t="shared" si="63"/>
        <v>1013.37</v>
      </c>
      <c r="E332" s="83">
        <f t="shared" si="64"/>
        <v>1013.37</v>
      </c>
      <c r="F332" s="60">
        <f aca="true" t="shared" si="74" ref="F332:F370">ROUND(IF(M331&lt;=0,0,M331*(Rate/12)),2)</f>
        <v>137.64</v>
      </c>
      <c r="G332" s="75">
        <f t="shared" si="71"/>
        <v>0</v>
      </c>
      <c r="H332" s="75">
        <f t="shared" si="71"/>
        <v>0</v>
      </c>
      <c r="I332" s="75">
        <f t="shared" si="71"/>
        <v>0</v>
      </c>
      <c r="J332" s="75">
        <f t="shared" si="71"/>
        <v>0</v>
      </c>
      <c r="K332" s="75">
        <f t="shared" si="71"/>
        <v>0</v>
      </c>
      <c r="L332" s="60">
        <f t="shared" si="65"/>
        <v>875.73</v>
      </c>
      <c r="M332" s="60">
        <f t="shared" si="66"/>
        <v>35828.220000000045</v>
      </c>
      <c r="N332" s="60">
        <f t="shared" si="67"/>
        <v>164171.77999999994</v>
      </c>
      <c r="O332" s="60">
        <f t="shared" si="68"/>
        <v>0</v>
      </c>
      <c r="R332" s="60">
        <f t="shared" si="69"/>
        <v>1</v>
      </c>
      <c r="S332" s="60">
        <f t="shared" si="70"/>
        <v>326</v>
      </c>
      <c r="U332" s="88">
        <f>+1!F332</f>
        <v>240.12</v>
      </c>
      <c r="W332" s="60">
        <f aca="true" t="shared" si="75" ref="W332:W370">+U332-F332</f>
        <v>102.48000000000002</v>
      </c>
    </row>
    <row r="333" spans="1:23" ht="11.25">
      <c r="A333" s="61">
        <f t="shared" si="72"/>
        <v>9921</v>
      </c>
      <c r="B333" s="62">
        <f aca="true" t="shared" si="76" ref="B333:B370">B332+1</f>
        <v>323</v>
      </c>
      <c r="C333" s="60">
        <f t="shared" si="73"/>
        <v>1013.38</v>
      </c>
      <c r="D333" s="60">
        <f aca="true" t="shared" si="77" ref="D333:D369">$C$11+G333+H333+I333+J333+K333</f>
        <v>1013.37</v>
      </c>
      <c r="E333" s="83">
        <f aca="true" t="shared" si="78" ref="E333:E370">D333</f>
        <v>1013.37</v>
      </c>
      <c r="F333" s="60">
        <f t="shared" si="74"/>
        <v>134.36</v>
      </c>
      <c r="G333" s="75">
        <f t="shared" si="71"/>
        <v>0</v>
      </c>
      <c r="H333" s="75">
        <f t="shared" si="71"/>
        <v>0</v>
      </c>
      <c r="I333" s="75">
        <f t="shared" si="71"/>
        <v>0</v>
      </c>
      <c r="J333" s="75">
        <f t="shared" si="71"/>
        <v>0</v>
      </c>
      <c r="K333" s="75">
        <f t="shared" si="71"/>
        <v>0</v>
      </c>
      <c r="L333" s="60">
        <f aca="true" t="shared" si="79" ref="L333:L370">E333-F333-G333-H333-I333-J333-K333</f>
        <v>879.01</v>
      </c>
      <c r="M333" s="60">
        <f aca="true" t="shared" si="80" ref="M333:M370">M332-L333</f>
        <v>34949.21000000004</v>
      </c>
      <c r="N333" s="60">
        <f aca="true" t="shared" si="81" ref="N333:N370">N332+L333</f>
        <v>165050.78999999995</v>
      </c>
      <c r="O333" s="60">
        <f aca="true" t="shared" si="82" ref="O333:O370">E333-D333</f>
        <v>0</v>
      </c>
      <c r="R333" s="60">
        <f aca="true" t="shared" si="83" ref="R333:R370">IF(M332&gt;0,1,0)</f>
        <v>1</v>
      </c>
      <c r="S333" s="60">
        <f aca="true" t="shared" si="84" ref="S333:S370">S332+1</f>
        <v>327</v>
      </c>
      <c r="U333" s="88">
        <f>+1!F333</f>
        <v>234.58</v>
      </c>
      <c r="W333" s="60">
        <f t="shared" si="75"/>
        <v>100.22</v>
      </c>
    </row>
    <row r="334" spans="1:23" ht="11.25">
      <c r="A334" s="61">
        <f t="shared" si="72"/>
        <v>9952</v>
      </c>
      <c r="B334" s="62">
        <f t="shared" si="76"/>
        <v>324</v>
      </c>
      <c r="C334" s="60">
        <f t="shared" si="73"/>
        <v>1013.39</v>
      </c>
      <c r="D334" s="60">
        <f t="shared" si="77"/>
        <v>1013.37</v>
      </c>
      <c r="E334" s="83">
        <f t="shared" si="78"/>
        <v>1013.37</v>
      </c>
      <c r="F334" s="60">
        <f t="shared" si="74"/>
        <v>131.06</v>
      </c>
      <c r="G334" s="75">
        <f t="shared" si="71"/>
        <v>0</v>
      </c>
      <c r="H334" s="75">
        <f t="shared" si="71"/>
        <v>0</v>
      </c>
      <c r="I334" s="75">
        <f t="shared" si="71"/>
        <v>0</v>
      </c>
      <c r="J334" s="75">
        <f t="shared" si="71"/>
        <v>0</v>
      </c>
      <c r="K334" s="75">
        <f t="shared" si="71"/>
        <v>0</v>
      </c>
      <c r="L334" s="60">
        <f t="shared" si="79"/>
        <v>882.31</v>
      </c>
      <c r="M334" s="60">
        <f t="shared" si="80"/>
        <v>34066.900000000045</v>
      </c>
      <c r="N334" s="60">
        <f t="shared" si="81"/>
        <v>165933.09999999995</v>
      </c>
      <c r="O334" s="60">
        <f t="shared" si="82"/>
        <v>0</v>
      </c>
      <c r="R334" s="60">
        <f t="shared" si="83"/>
        <v>1</v>
      </c>
      <c r="S334" s="60">
        <f t="shared" si="84"/>
        <v>328</v>
      </c>
      <c r="U334" s="88">
        <f>+1!F334</f>
        <v>229</v>
      </c>
      <c r="W334" s="60">
        <f t="shared" si="75"/>
        <v>97.94</v>
      </c>
    </row>
    <row r="335" spans="1:23" ht="11.25">
      <c r="A335" s="61">
        <f t="shared" si="72"/>
        <v>9982</v>
      </c>
      <c r="B335" s="62">
        <f t="shared" si="76"/>
        <v>325</v>
      </c>
      <c r="C335" s="60">
        <f t="shared" si="73"/>
        <v>1013.39</v>
      </c>
      <c r="D335" s="60">
        <f t="shared" si="77"/>
        <v>1013.37</v>
      </c>
      <c r="E335" s="83">
        <f t="shared" si="78"/>
        <v>1013.37</v>
      </c>
      <c r="F335" s="60">
        <f t="shared" si="74"/>
        <v>127.75</v>
      </c>
      <c r="G335" s="75">
        <f t="shared" si="71"/>
        <v>0</v>
      </c>
      <c r="H335" s="75">
        <f t="shared" si="71"/>
        <v>0</v>
      </c>
      <c r="I335" s="75">
        <f t="shared" si="71"/>
        <v>0</v>
      </c>
      <c r="J335" s="75">
        <f t="shared" si="71"/>
        <v>0</v>
      </c>
      <c r="K335" s="75">
        <f t="shared" si="71"/>
        <v>0</v>
      </c>
      <c r="L335" s="60">
        <f t="shared" si="79"/>
        <v>885.62</v>
      </c>
      <c r="M335" s="60">
        <f t="shared" si="80"/>
        <v>33181.28000000004</v>
      </c>
      <c r="N335" s="60">
        <f t="shared" si="81"/>
        <v>166818.71999999994</v>
      </c>
      <c r="O335" s="60">
        <f t="shared" si="82"/>
        <v>0</v>
      </c>
      <c r="R335" s="60">
        <f t="shared" si="83"/>
        <v>1</v>
      </c>
      <c r="S335" s="60">
        <f t="shared" si="84"/>
        <v>329</v>
      </c>
      <c r="U335" s="88">
        <f>+1!F335</f>
        <v>223.39</v>
      </c>
      <c r="W335" s="60">
        <f t="shared" si="75"/>
        <v>95.63999999999999</v>
      </c>
    </row>
    <row r="336" spans="1:23" ht="11.25">
      <c r="A336" s="61">
        <f t="shared" si="72"/>
        <v>10013</v>
      </c>
      <c r="B336" s="62">
        <f t="shared" si="76"/>
        <v>326</v>
      </c>
      <c r="C336" s="60">
        <f t="shared" si="73"/>
        <v>1013.39</v>
      </c>
      <c r="D336" s="60">
        <f t="shared" si="77"/>
        <v>1013.37</v>
      </c>
      <c r="E336" s="83">
        <f t="shared" si="78"/>
        <v>1013.37</v>
      </c>
      <c r="F336" s="60">
        <f t="shared" si="74"/>
        <v>124.43</v>
      </c>
      <c r="G336" s="75">
        <f t="shared" si="71"/>
        <v>0</v>
      </c>
      <c r="H336" s="75">
        <f t="shared" si="71"/>
        <v>0</v>
      </c>
      <c r="I336" s="75">
        <f t="shared" si="71"/>
        <v>0</v>
      </c>
      <c r="J336" s="75">
        <f t="shared" si="71"/>
        <v>0</v>
      </c>
      <c r="K336" s="75">
        <f t="shared" si="71"/>
        <v>0</v>
      </c>
      <c r="L336" s="60">
        <f t="shared" si="79"/>
        <v>888.94</v>
      </c>
      <c r="M336" s="60">
        <f t="shared" si="80"/>
        <v>32292.340000000044</v>
      </c>
      <c r="N336" s="60">
        <f t="shared" si="81"/>
        <v>167707.65999999995</v>
      </c>
      <c r="O336" s="60">
        <f t="shared" si="82"/>
        <v>0</v>
      </c>
      <c r="R336" s="60">
        <f t="shared" si="83"/>
        <v>1</v>
      </c>
      <c r="S336" s="60">
        <f t="shared" si="84"/>
        <v>330</v>
      </c>
      <c r="U336" s="88">
        <f>+1!F336</f>
        <v>217.76</v>
      </c>
      <c r="W336" s="60">
        <f t="shared" si="75"/>
        <v>93.32999999999998</v>
      </c>
    </row>
    <row r="337" spans="1:23" ht="11.25">
      <c r="A337" s="61">
        <f t="shared" si="72"/>
        <v>10043</v>
      </c>
      <c r="B337" s="62">
        <f t="shared" si="76"/>
        <v>327</v>
      </c>
      <c r="C337" s="60">
        <f t="shared" si="73"/>
        <v>1013.39</v>
      </c>
      <c r="D337" s="60">
        <f t="shared" si="77"/>
        <v>1013.37</v>
      </c>
      <c r="E337" s="83">
        <f t="shared" si="78"/>
        <v>1013.37</v>
      </c>
      <c r="F337" s="60">
        <f t="shared" si="74"/>
        <v>121.1</v>
      </c>
      <c r="G337" s="75">
        <f t="shared" si="71"/>
        <v>0</v>
      </c>
      <c r="H337" s="75">
        <f t="shared" si="71"/>
        <v>0</v>
      </c>
      <c r="I337" s="75">
        <f t="shared" si="71"/>
        <v>0</v>
      </c>
      <c r="J337" s="75">
        <f t="shared" si="71"/>
        <v>0</v>
      </c>
      <c r="K337" s="75">
        <f t="shared" si="71"/>
        <v>0</v>
      </c>
      <c r="L337" s="60">
        <f t="shared" si="79"/>
        <v>892.27</v>
      </c>
      <c r="M337" s="60">
        <f t="shared" si="80"/>
        <v>31400.070000000043</v>
      </c>
      <c r="N337" s="60">
        <f t="shared" si="81"/>
        <v>168599.92999999993</v>
      </c>
      <c r="O337" s="60">
        <f t="shared" si="82"/>
        <v>0</v>
      </c>
      <c r="R337" s="60">
        <f t="shared" si="83"/>
        <v>1</v>
      </c>
      <c r="S337" s="60">
        <f t="shared" si="84"/>
        <v>331</v>
      </c>
      <c r="U337" s="88">
        <f>+1!F337</f>
        <v>212.09</v>
      </c>
      <c r="W337" s="60">
        <f t="shared" si="75"/>
        <v>90.99000000000001</v>
      </c>
    </row>
    <row r="338" spans="1:23" ht="11.25">
      <c r="A338" s="61">
        <f t="shared" si="72"/>
        <v>10074</v>
      </c>
      <c r="B338" s="62">
        <f t="shared" si="76"/>
        <v>328</v>
      </c>
      <c r="C338" s="60">
        <f t="shared" si="73"/>
        <v>1013.39</v>
      </c>
      <c r="D338" s="60">
        <f t="shared" si="77"/>
        <v>1013.37</v>
      </c>
      <c r="E338" s="83">
        <f t="shared" si="78"/>
        <v>1013.37</v>
      </c>
      <c r="F338" s="60">
        <f t="shared" si="74"/>
        <v>117.75</v>
      </c>
      <c r="G338" s="75">
        <f t="shared" si="71"/>
        <v>0</v>
      </c>
      <c r="H338" s="75">
        <f t="shared" si="71"/>
        <v>0</v>
      </c>
      <c r="I338" s="75">
        <f t="shared" si="71"/>
        <v>0</v>
      </c>
      <c r="J338" s="75">
        <f t="shared" si="71"/>
        <v>0</v>
      </c>
      <c r="K338" s="75">
        <f t="shared" si="71"/>
        <v>0</v>
      </c>
      <c r="L338" s="60">
        <f t="shared" si="79"/>
        <v>895.62</v>
      </c>
      <c r="M338" s="60">
        <f t="shared" si="80"/>
        <v>30504.450000000044</v>
      </c>
      <c r="N338" s="60">
        <f t="shared" si="81"/>
        <v>169495.54999999993</v>
      </c>
      <c r="O338" s="60">
        <f t="shared" si="82"/>
        <v>0</v>
      </c>
      <c r="R338" s="60">
        <f t="shared" si="83"/>
        <v>1</v>
      </c>
      <c r="S338" s="60">
        <f t="shared" si="84"/>
        <v>332</v>
      </c>
      <c r="U338" s="88">
        <f>+1!F338</f>
        <v>206.39</v>
      </c>
      <c r="W338" s="60">
        <f t="shared" si="75"/>
        <v>88.63999999999999</v>
      </c>
    </row>
    <row r="339" spans="1:23" ht="11.25">
      <c r="A339" s="61">
        <f t="shared" si="72"/>
        <v>10105</v>
      </c>
      <c r="B339" s="62">
        <f t="shared" si="76"/>
        <v>329</v>
      </c>
      <c r="C339" s="60">
        <f t="shared" si="73"/>
        <v>1013.39</v>
      </c>
      <c r="D339" s="60">
        <f t="shared" si="77"/>
        <v>1013.37</v>
      </c>
      <c r="E339" s="83">
        <f t="shared" si="78"/>
        <v>1013.37</v>
      </c>
      <c r="F339" s="60">
        <f t="shared" si="74"/>
        <v>114.39</v>
      </c>
      <c r="G339" s="75">
        <f t="shared" si="71"/>
        <v>0</v>
      </c>
      <c r="H339" s="75">
        <f t="shared" si="71"/>
        <v>0</v>
      </c>
      <c r="I339" s="75">
        <f t="shared" si="71"/>
        <v>0</v>
      </c>
      <c r="J339" s="75">
        <f t="shared" si="71"/>
        <v>0</v>
      </c>
      <c r="K339" s="75">
        <f t="shared" si="71"/>
        <v>0</v>
      </c>
      <c r="L339" s="60">
        <f t="shared" si="79"/>
        <v>898.98</v>
      </c>
      <c r="M339" s="60">
        <f t="shared" si="80"/>
        <v>29605.470000000045</v>
      </c>
      <c r="N339" s="60">
        <f t="shared" si="81"/>
        <v>170394.52999999994</v>
      </c>
      <c r="O339" s="60">
        <f t="shared" si="82"/>
        <v>0</v>
      </c>
      <c r="R339" s="60">
        <f t="shared" si="83"/>
        <v>1</v>
      </c>
      <c r="S339" s="60">
        <f t="shared" si="84"/>
        <v>333</v>
      </c>
      <c r="U339" s="88">
        <f>+1!F339</f>
        <v>200.66</v>
      </c>
      <c r="W339" s="60">
        <f t="shared" si="75"/>
        <v>86.27</v>
      </c>
    </row>
    <row r="340" spans="1:23" ht="11.25">
      <c r="A340" s="61">
        <f t="shared" si="72"/>
        <v>10135</v>
      </c>
      <c r="B340" s="62">
        <f t="shared" si="76"/>
        <v>330</v>
      </c>
      <c r="C340" s="60">
        <f t="shared" si="73"/>
        <v>1013.39</v>
      </c>
      <c r="D340" s="60">
        <f t="shared" si="77"/>
        <v>1013.37</v>
      </c>
      <c r="E340" s="83">
        <f t="shared" si="78"/>
        <v>1013.37</v>
      </c>
      <c r="F340" s="60">
        <f t="shared" si="74"/>
        <v>111.02</v>
      </c>
      <c r="G340" s="75">
        <f t="shared" si="71"/>
        <v>0</v>
      </c>
      <c r="H340" s="75">
        <f t="shared" si="71"/>
        <v>0</v>
      </c>
      <c r="I340" s="75">
        <f t="shared" si="71"/>
        <v>0</v>
      </c>
      <c r="J340" s="75">
        <f t="shared" si="71"/>
        <v>0</v>
      </c>
      <c r="K340" s="75">
        <f t="shared" si="71"/>
        <v>0</v>
      </c>
      <c r="L340" s="60">
        <f t="shared" si="79"/>
        <v>902.35</v>
      </c>
      <c r="M340" s="60">
        <f t="shared" si="80"/>
        <v>28703.120000000046</v>
      </c>
      <c r="N340" s="60">
        <f t="shared" si="81"/>
        <v>171296.87999999995</v>
      </c>
      <c r="O340" s="60">
        <f t="shared" si="82"/>
        <v>0</v>
      </c>
      <c r="R340" s="60">
        <f t="shared" si="83"/>
        <v>1</v>
      </c>
      <c r="S340" s="60">
        <f t="shared" si="84"/>
        <v>334</v>
      </c>
      <c r="U340" s="88">
        <f>+1!F340</f>
        <v>194.9</v>
      </c>
      <c r="W340" s="60">
        <f t="shared" si="75"/>
        <v>83.88000000000001</v>
      </c>
    </row>
    <row r="341" spans="1:23" ht="11.25">
      <c r="A341" s="61">
        <f t="shared" si="72"/>
        <v>10166</v>
      </c>
      <c r="B341" s="62">
        <f t="shared" si="76"/>
        <v>331</v>
      </c>
      <c r="C341" s="60">
        <f t="shared" si="73"/>
        <v>1013.39</v>
      </c>
      <c r="D341" s="60">
        <f t="shared" si="77"/>
        <v>1013.37</v>
      </c>
      <c r="E341" s="83">
        <f t="shared" si="78"/>
        <v>1013.37</v>
      </c>
      <c r="F341" s="60">
        <f t="shared" si="74"/>
        <v>107.64</v>
      </c>
      <c r="G341" s="75">
        <f t="shared" si="71"/>
        <v>0</v>
      </c>
      <c r="H341" s="75">
        <f t="shared" si="71"/>
        <v>0</v>
      </c>
      <c r="I341" s="75">
        <f t="shared" si="71"/>
        <v>0</v>
      </c>
      <c r="J341" s="75">
        <f t="shared" si="71"/>
        <v>0</v>
      </c>
      <c r="K341" s="75">
        <f t="shared" si="71"/>
        <v>0</v>
      </c>
      <c r="L341" s="60">
        <f t="shared" si="79"/>
        <v>905.73</v>
      </c>
      <c r="M341" s="60">
        <f t="shared" si="80"/>
        <v>27797.390000000047</v>
      </c>
      <c r="N341" s="60">
        <f t="shared" si="81"/>
        <v>172202.60999999996</v>
      </c>
      <c r="O341" s="60">
        <f t="shared" si="82"/>
        <v>0</v>
      </c>
      <c r="R341" s="60">
        <f t="shared" si="83"/>
        <v>1</v>
      </c>
      <c r="S341" s="60">
        <f t="shared" si="84"/>
        <v>335</v>
      </c>
      <c r="U341" s="88">
        <f>+1!F341</f>
        <v>189.11</v>
      </c>
      <c r="W341" s="60">
        <f t="shared" si="75"/>
        <v>81.47000000000001</v>
      </c>
    </row>
    <row r="342" spans="1:23" ht="11.25">
      <c r="A342" s="61">
        <f t="shared" si="72"/>
        <v>10196</v>
      </c>
      <c r="B342" s="62">
        <f t="shared" si="76"/>
        <v>332</v>
      </c>
      <c r="C342" s="60">
        <f t="shared" si="73"/>
        <v>1013.39</v>
      </c>
      <c r="D342" s="60">
        <f t="shared" si="77"/>
        <v>1013.37</v>
      </c>
      <c r="E342" s="83">
        <f t="shared" si="78"/>
        <v>1013.37</v>
      </c>
      <c r="F342" s="60">
        <f t="shared" si="74"/>
        <v>104.24</v>
      </c>
      <c r="G342" s="75">
        <f t="shared" si="71"/>
        <v>0</v>
      </c>
      <c r="H342" s="75">
        <f t="shared" si="71"/>
        <v>0</v>
      </c>
      <c r="I342" s="75">
        <f t="shared" si="71"/>
        <v>0</v>
      </c>
      <c r="J342" s="75">
        <f t="shared" si="71"/>
        <v>0</v>
      </c>
      <c r="K342" s="75">
        <f t="shared" si="71"/>
        <v>0</v>
      </c>
      <c r="L342" s="60">
        <f t="shared" si="79"/>
        <v>909.13</v>
      </c>
      <c r="M342" s="60">
        <f t="shared" si="80"/>
        <v>26888.260000000046</v>
      </c>
      <c r="N342" s="60">
        <f t="shared" si="81"/>
        <v>173111.73999999996</v>
      </c>
      <c r="O342" s="60">
        <f t="shared" si="82"/>
        <v>0</v>
      </c>
      <c r="P342" s="60">
        <f>SUM(F331:F342)</f>
        <v>1472.2900000000002</v>
      </c>
      <c r="Q342" s="60">
        <f>SUM(L331:L342)</f>
        <v>10688.15</v>
      </c>
      <c r="R342" s="60">
        <f t="shared" si="83"/>
        <v>1</v>
      </c>
      <c r="S342" s="60">
        <f t="shared" si="84"/>
        <v>336</v>
      </c>
      <c r="U342" s="88">
        <f>+1!F342</f>
        <v>183.29</v>
      </c>
      <c r="W342" s="60">
        <f t="shared" si="75"/>
        <v>79.05</v>
      </c>
    </row>
    <row r="343" spans="1:23" ht="11.25">
      <c r="A343" s="61">
        <f t="shared" si="72"/>
        <v>10227</v>
      </c>
      <c r="B343" s="62">
        <f t="shared" si="76"/>
        <v>333</v>
      </c>
      <c r="C343" s="60">
        <f t="shared" si="73"/>
        <v>1013.39</v>
      </c>
      <c r="D343" s="60">
        <f t="shared" si="77"/>
        <v>1013.37</v>
      </c>
      <c r="E343" s="83">
        <f t="shared" si="78"/>
        <v>1013.37</v>
      </c>
      <c r="F343" s="60">
        <f t="shared" si="74"/>
        <v>100.83</v>
      </c>
      <c r="G343" s="75">
        <f t="shared" si="71"/>
        <v>0</v>
      </c>
      <c r="H343" s="75">
        <f t="shared" si="71"/>
        <v>0</v>
      </c>
      <c r="I343" s="75">
        <f t="shared" si="71"/>
        <v>0</v>
      </c>
      <c r="J343" s="75">
        <f t="shared" si="71"/>
        <v>0</v>
      </c>
      <c r="K343" s="75">
        <f t="shared" si="71"/>
        <v>0</v>
      </c>
      <c r="L343" s="60">
        <f t="shared" si="79"/>
        <v>912.54</v>
      </c>
      <c r="M343" s="60">
        <f t="shared" si="80"/>
        <v>25975.720000000045</v>
      </c>
      <c r="N343" s="60">
        <f t="shared" si="81"/>
        <v>174024.27999999997</v>
      </c>
      <c r="O343" s="60">
        <f t="shared" si="82"/>
        <v>0</v>
      </c>
      <c r="R343" s="60">
        <f t="shared" si="83"/>
        <v>1</v>
      </c>
      <c r="S343" s="60">
        <f t="shared" si="84"/>
        <v>337</v>
      </c>
      <c r="U343" s="88">
        <f>+1!F343</f>
        <v>177.43</v>
      </c>
      <c r="W343" s="60">
        <f t="shared" si="75"/>
        <v>76.60000000000001</v>
      </c>
    </row>
    <row r="344" spans="1:23" ht="11.25">
      <c r="A344" s="61">
        <f t="shared" si="72"/>
        <v>10258</v>
      </c>
      <c r="B344" s="62">
        <f t="shared" si="76"/>
        <v>334</v>
      </c>
      <c r="C344" s="60">
        <f t="shared" si="73"/>
        <v>1013.39</v>
      </c>
      <c r="D344" s="60">
        <f t="shared" si="77"/>
        <v>1013.37</v>
      </c>
      <c r="E344" s="83">
        <f t="shared" si="78"/>
        <v>1013.37</v>
      </c>
      <c r="F344" s="60">
        <f t="shared" si="74"/>
        <v>97.41</v>
      </c>
      <c r="G344" s="75">
        <f t="shared" si="71"/>
        <v>0</v>
      </c>
      <c r="H344" s="75">
        <f t="shared" si="71"/>
        <v>0</v>
      </c>
      <c r="I344" s="75">
        <f t="shared" si="71"/>
        <v>0</v>
      </c>
      <c r="J344" s="75">
        <f t="shared" si="71"/>
        <v>0</v>
      </c>
      <c r="K344" s="75">
        <f t="shared" si="71"/>
        <v>0</v>
      </c>
      <c r="L344" s="60">
        <f t="shared" si="79"/>
        <v>915.96</v>
      </c>
      <c r="M344" s="60">
        <f t="shared" si="80"/>
        <v>25059.760000000046</v>
      </c>
      <c r="N344" s="60">
        <f t="shared" si="81"/>
        <v>174940.23999999996</v>
      </c>
      <c r="O344" s="60">
        <f t="shared" si="82"/>
        <v>0</v>
      </c>
      <c r="R344" s="60">
        <f t="shared" si="83"/>
        <v>1</v>
      </c>
      <c r="S344" s="60">
        <f t="shared" si="84"/>
        <v>338</v>
      </c>
      <c r="U344" s="88">
        <f>+1!F344</f>
        <v>171.54</v>
      </c>
      <c r="W344" s="60">
        <f t="shared" si="75"/>
        <v>74.13</v>
      </c>
    </row>
    <row r="345" spans="1:23" ht="11.25">
      <c r="A345" s="61">
        <f t="shared" si="72"/>
        <v>10287</v>
      </c>
      <c r="B345" s="62">
        <f t="shared" si="76"/>
        <v>335</v>
      </c>
      <c r="C345" s="60">
        <f t="shared" si="73"/>
        <v>1013.39</v>
      </c>
      <c r="D345" s="60">
        <f t="shared" si="77"/>
        <v>1013.37</v>
      </c>
      <c r="E345" s="83">
        <f t="shared" si="78"/>
        <v>1013.37</v>
      </c>
      <c r="F345" s="60">
        <f t="shared" si="74"/>
        <v>93.97</v>
      </c>
      <c r="G345" s="75">
        <f t="shared" si="71"/>
        <v>0</v>
      </c>
      <c r="H345" s="75">
        <f t="shared" si="71"/>
        <v>0</v>
      </c>
      <c r="I345" s="75">
        <f t="shared" si="71"/>
        <v>0</v>
      </c>
      <c r="J345" s="75">
        <f t="shared" si="71"/>
        <v>0</v>
      </c>
      <c r="K345" s="75">
        <f t="shared" si="71"/>
        <v>0</v>
      </c>
      <c r="L345" s="60">
        <f t="shared" si="79"/>
        <v>919.4</v>
      </c>
      <c r="M345" s="60">
        <f t="shared" si="80"/>
        <v>24140.360000000044</v>
      </c>
      <c r="N345" s="60">
        <f t="shared" si="81"/>
        <v>175859.63999999996</v>
      </c>
      <c r="O345" s="60">
        <f t="shared" si="82"/>
        <v>0</v>
      </c>
      <c r="R345" s="60">
        <f t="shared" si="83"/>
        <v>1</v>
      </c>
      <c r="S345" s="60">
        <f t="shared" si="84"/>
        <v>339</v>
      </c>
      <c r="U345" s="88">
        <f>+1!F345</f>
        <v>165.63</v>
      </c>
      <c r="W345" s="60">
        <f t="shared" si="75"/>
        <v>71.66</v>
      </c>
    </row>
    <row r="346" spans="1:23" ht="11.25">
      <c r="A346" s="61">
        <f t="shared" si="72"/>
        <v>10318</v>
      </c>
      <c r="B346" s="62">
        <f t="shared" si="76"/>
        <v>336</v>
      </c>
      <c r="C346" s="60">
        <f t="shared" si="73"/>
        <v>1013.39</v>
      </c>
      <c r="D346" s="60">
        <f t="shared" si="77"/>
        <v>1013.37</v>
      </c>
      <c r="E346" s="83">
        <f t="shared" si="78"/>
        <v>1013.37</v>
      </c>
      <c r="F346" s="60">
        <f t="shared" si="74"/>
        <v>90.53</v>
      </c>
      <c r="G346" s="75">
        <f t="shared" si="71"/>
        <v>0</v>
      </c>
      <c r="H346" s="75">
        <f t="shared" si="71"/>
        <v>0</v>
      </c>
      <c r="I346" s="75">
        <f t="shared" si="71"/>
        <v>0</v>
      </c>
      <c r="J346" s="75">
        <f t="shared" si="71"/>
        <v>0</v>
      </c>
      <c r="K346" s="75">
        <f t="shared" si="71"/>
        <v>0</v>
      </c>
      <c r="L346" s="60">
        <f t="shared" si="79"/>
        <v>922.84</v>
      </c>
      <c r="M346" s="60">
        <f t="shared" si="80"/>
        <v>23217.520000000044</v>
      </c>
      <c r="N346" s="60">
        <f t="shared" si="81"/>
        <v>176782.47999999995</v>
      </c>
      <c r="O346" s="60">
        <f t="shared" si="82"/>
        <v>0</v>
      </c>
      <c r="R346" s="60">
        <f t="shared" si="83"/>
        <v>1</v>
      </c>
      <c r="S346" s="60">
        <f t="shared" si="84"/>
        <v>340</v>
      </c>
      <c r="U346" s="88">
        <f>+1!F346</f>
        <v>159.68</v>
      </c>
      <c r="W346" s="60">
        <f t="shared" si="75"/>
        <v>69.15</v>
      </c>
    </row>
    <row r="347" spans="1:23" ht="11.25">
      <c r="A347" s="61">
        <f t="shared" si="72"/>
        <v>10348</v>
      </c>
      <c r="B347" s="62">
        <f t="shared" si="76"/>
        <v>337</v>
      </c>
      <c r="C347" s="60">
        <f t="shared" si="73"/>
        <v>1013.39</v>
      </c>
      <c r="D347" s="60">
        <f t="shared" si="77"/>
        <v>1013.37</v>
      </c>
      <c r="E347" s="83">
        <f t="shared" si="78"/>
        <v>1013.37</v>
      </c>
      <c r="F347" s="60">
        <f t="shared" si="74"/>
        <v>87.07</v>
      </c>
      <c r="G347" s="75">
        <f t="shared" si="71"/>
        <v>0</v>
      </c>
      <c r="H347" s="75">
        <f t="shared" si="71"/>
        <v>0</v>
      </c>
      <c r="I347" s="75">
        <f t="shared" si="71"/>
        <v>0</v>
      </c>
      <c r="J347" s="75">
        <f t="shared" si="71"/>
        <v>0</v>
      </c>
      <c r="K347" s="75">
        <f t="shared" si="71"/>
        <v>0</v>
      </c>
      <c r="L347" s="60">
        <f t="shared" si="79"/>
        <v>926.3</v>
      </c>
      <c r="M347" s="60">
        <f t="shared" si="80"/>
        <v>22291.220000000045</v>
      </c>
      <c r="N347" s="60">
        <f t="shared" si="81"/>
        <v>177708.77999999994</v>
      </c>
      <c r="O347" s="60">
        <f t="shared" si="82"/>
        <v>0</v>
      </c>
      <c r="R347" s="60">
        <f t="shared" si="83"/>
        <v>1</v>
      </c>
      <c r="S347" s="60">
        <f t="shared" si="84"/>
        <v>341</v>
      </c>
      <c r="U347" s="88">
        <f>+1!F347</f>
        <v>153.69</v>
      </c>
      <c r="W347" s="60">
        <f t="shared" si="75"/>
        <v>66.62</v>
      </c>
    </row>
    <row r="348" spans="1:23" ht="11.25">
      <c r="A348" s="61">
        <f t="shared" si="72"/>
        <v>10379</v>
      </c>
      <c r="B348" s="62">
        <f t="shared" si="76"/>
        <v>338</v>
      </c>
      <c r="C348" s="60">
        <f t="shared" si="73"/>
        <v>1013.4</v>
      </c>
      <c r="D348" s="60">
        <f t="shared" si="77"/>
        <v>1013.37</v>
      </c>
      <c r="E348" s="83">
        <f t="shared" si="78"/>
        <v>1013.37</v>
      </c>
      <c r="F348" s="60">
        <f t="shared" si="74"/>
        <v>83.59</v>
      </c>
      <c r="G348" s="75">
        <f t="shared" si="71"/>
        <v>0</v>
      </c>
      <c r="H348" s="75">
        <f t="shared" si="71"/>
        <v>0</v>
      </c>
      <c r="I348" s="75">
        <f t="shared" si="71"/>
        <v>0</v>
      </c>
      <c r="J348" s="75">
        <f t="shared" si="71"/>
        <v>0</v>
      </c>
      <c r="K348" s="75">
        <f t="shared" si="71"/>
        <v>0</v>
      </c>
      <c r="L348" s="60">
        <f t="shared" si="79"/>
        <v>929.78</v>
      </c>
      <c r="M348" s="60">
        <f t="shared" si="80"/>
        <v>21361.440000000046</v>
      </c>
      <c r="N348" s="60">
        <f t="shared" si="81"/>
        <v>178638.55999999994</v>
      </c>
      <c r="O348" s="60">
        <f t="shared" si="82"/>
        <v>0</v>
      </c>
      <c r="R348" s="60">
        <f t="shared" si="83"/>
        <v>1</v>
      </c>
      <c r="S348" s="60">
        <f t="shared" si="84"/>
        <v>342</v>
      </c>
      <c r="U348" s="88">
        <f>+1!F348</f>
        <v>147.68</v>
      </c>
      <c r="W348" s="60">
        <f t="shared" si="75"/>
        <v>64.09</v>
      </c>
    </row>
    <row r="349" spans="1:23" ht="11.25">
      <c r="A349" s="61">
        <f t="shared" si="72"/>
        <v>10409</v>
      </c>
      <c r="B349" s="62">
        <f t="shared" si="76"/>
        <v>339</v>
      </c>
      <c r="C349" s="60">
        <f t="shared" si="73"/>
        <v>1013.4</v>
      </c>
      <c r="D349" s="60">
        <f t="shared" si="77"/>
        <v>1013.37</v>
      </c>
      <c r="E349" s="83">
        <f t="shared" si="78"/>
        <v>1013.37</v>
      </c>
      <c r="F349" s="60">
        <f t="shared" si="74"/>
        <v>80.11</v>
      </c>
      <c r="G349" s="75">
        <f t="shared" si="71"/>
        <v>0</v>
      </c>
      <c r="H349" s="75">
        <f t="shared" si="71"/>
        <v>0</v>
      </c>
      <c r="I349" s="75">
        <f t="shared" si="71"/>
        <v>0</v>
      </c>
      <c r="J349" s="75">
        <f t="shared" si="71"/>
        <v>0</v>
      </c>
      <c r="K349" s="75">
        <f t="shared" si="71"/>
        <v>0</v>
      </c>
      <c r="L349" s="60">
        <f t="shared" si="79"/>
        <v>933.26</v>
      </c>
      <c r="M349" s="60">
        <f t="shared" si="80"/>
        <v>20428.180000000048</v>
      </c>
      <c r="N349" s="60">
        <f t="shared" si="81"/>
        <v>179571.81999999995</v>
      </c>
      <c r="O349" s="60">
        <f t="shared" si="82"/>
        <v>0</v>
      </c>
      <c r="R349" s="60">
        <f t="shared" si="83"/>
        <v>1</v>
      </c>
      <c r="S349" s="60">
        <f t="shared" si="84"/>
        <v>343</v>
      </c>
      <c r="U349" s="88">
        <f>+1!F349</f>
        <v>141.63</v>
      </c>
      <c r="W349" s="60">
        <f t="shared" si="75"/>
        <v>61.519999999999996</v>
      </c>
    </row>
    <row r="350" spans="1:23" ht="11.25">
      <c r="A350" s="61">
        <f t="shared" si="72"/>
        <v>10440</v>
      </c>
      <c r="B350" s="62">
        <f t="shared" si="76"/>
        <v>340</v>
      </c>
      <c r="C350" s="60">
        <f t="shared" si="73"/>
        <v>1013.4</v>
      </c>
      <c r="D350" s="60">
        <f t="shared" si="77"/>
        <v>1013.37</v>
      </c>
      <c r="E350" s="83">
        <f t="shared" si="78"/>
        <v>1013.37</v>
      </c>
      <c r="F350" s="60">
        <f t="shared" si="74"/>
        <v>76.61</v>
      </c>
      <c r="G350" s="75">
        <f t="shared" si="71"/>
        <v>0</v>
      </c>
      <c r="H350" s="75">
        <f t="shared" si="71"/>
        <v>0</v>
      </c>
      <c r="I350" s="75">
        <f t="shared" si="71"/>
        <v>0</v>
      </c>
      <c r="J350" s="75">
        <f t="shared" si="71"/>
        <v>0</v>
      </c>
      <c r="K350" s="75">
        <f t="shared" si="71"/>
        <v>0</v>
      </c>
      <c r="L350" s="60">
        <f t="shared" si="79"/>
        <v>936.76</v>
      </c>
      <c r="M350" s="60">
        <f t="shared" si="80"/>
        <v>19491.42000000005</v>
      </c>
      <c r="N350" s="60">
        <f t="shared" si="81"/>
        <v>180508.57999999996</v>
      </c>
      <c r="O350" s="60">
        <f t="shared" si="82"/>
        <v>0</v>
      </c>
      <c r="R350" s="60">
        <f t="shared" si="83"/>
        <v>1</v>
      </c>
      <c r="S350" s="60">
        <f t="shared" si="84"/>
        <v>344</v>
      </c>
      <c r="U350" s="88">
        <f>+1!F350</f>
        <v>135.55</v>
      </c>
      <c r="W350" s="60">
        <f t="shared" si="75"/>
        <v>58.94000000000001</v>
      </c>
    </row>
    <row r="351" spans="1:23" ht="11.25">
      <c r="A351" s="61">
        <f t="shared" si="72"/>
        <v>10471</v>
      </c>
      <c r="B351" s="62">
        <f t="shared" si="76"/>
        <v>341</v>
      </c>
      <c r="C351" s="60">
        <f t="shared" si="73"/>
        <v>1013.4</v>
      </c>
      <c r="D351" s="60">
        <f t="shared" si="77"/>
        <v>1013.37</v>
      </c>
      <c r="E351" s="83">
        <f t="shared" si="78"/>
        <v>1013.37</v>
      </c>
      <c r="F351" s="60">
        <f t="shared" si="74"/>
        <v>73.09</v>
      </c>
      <c r="G351" s="75">
        <f t="shared" si="71"/>
        <v>0</v>
      </c>
      <c r="H351" s="75">
        <f t="shared" si="71"/>
        <v>0</v>
      </c>
      <c r="I351" s="75">
        <f t="shared" si="71"/>
        <v>0</v>
      </c>
      <c r="J351" s="75">
        <f t="shared" si="71"/>
        <v>0</v>
      </c>
      <c r="K351" s="75">
        <f t="shared" si="71"/>
        <v>0</v>
      </c>
      <c r="L351" s="60">
        <f t="shared" si="79"/>
        <v>940.28</v>
      </c>
      <c r="M351" s="60">
        <f t="shared" si="80"/>
        <v>18551.14000000005</v>
      </c>
      <c r="N351" s="60">
        <f t="shared" si="81"/>
        <v>181448.85999999996</v>
      </c>
      <c r="O351" s="60">
        <f t="shared" si="82"/>
        <v>0</v>
      </c>
      <c r="R351" s="60">
        <f t="shared" si="83"/>
        <v>1</v>
      </c>
      <c r="S351" s="60">
        <f t="shared" si="84"/>
        <v>345</v>
      </c>
      <c r="U351" s="88">
        <f>+1!F351</f>
        <v>129.44</v>
      </c>
      <c r="W351" s="60">
        <f t="shared" si="75"/>
        <v>56.349999999999994</v>
      </c>
    </row>
    <row r="352" spans="1:23" ht="11.25">
      <c r="A352" s="61">
        <f t="shared" si="72"/>
        <v>10501</v>
      </c>
      <c r="B352" s="62">
        <f t="shared" si="76"/>
        <v>342</v>
      </c>
      <c r="C352" s="60">
        <f t="shared" si="73"/>
        <v>1013.4</v>
      </c>
      <c r="D352" s="60">
        <f t="shared" si="77"/>
        <v>1013.37</v>
      </c>
      <c r="E352" s="83">
        <f t="shared" si="78"/>
        <v>1013.37</v>
      </c>
      <c r="F352" s="60">
        <f t="shared" si="74"/>
        <v>69.57</v>
      </c>
      <c r="G352" s="75">
        <f t="shared" si="71"/>
        <v>0</v>
      </c>
      <c r="H352" s="75">
        <f t="shared" si="71"/>
        <v>0</v>
      </c>
      <c r="I352" s="75">
        <f t="shared" si="71"/>
        <v>0</v>
      </c>
      <c r="J352" s="75">
        <f t="shared" si="71"/>
        <v>0</v>
      </c>
      <c r="K352" s="75">
        <f t="shared" si="71"/>
        <v>0</v>
      </c>
      <c r="L352" s="60">
        <f t="shared" si="79"/>
        <v>943.8</v>
      </c>
      <c r="M352" s="60">
        <f t="shared" si="80"/>
        <v>17607.34000000005</v>
      </c>
      <c r="N352" s="60">
        <f t="shared" si="81"/>
        <v>182392.65999999995</v>
      </c>
      <c r="O352" s="60">
        <f t="shared" si="82"/>
        <v>0</v>
      </c>
      <c r="R352" s="60">
        <f t="shared" si="83"/>
        <v>1</v>
      </c>
      <c r="S352" s="60">
        <f t="shared" si="84"/>
        <v>346</v>
      </c>
      <c r="U352" s="88">
        <f>+1!F352</f>
        <v>123.29</v>
      </c>
      <c r="W352" s="60">
        <f t="shared" si="75"/>
        <v>53.72000000000001</v>
      </c>
    </row>
    <row r="353" spans="1:23" ht="11.25">
      <c r="A353" s="61">
        <f t="shared" si="72"/>
        <v>10532</v>
      </c>
      <c r="B353" s="62">
        <f t="shared" si="76"/>
        <v>343</v>
      </c>
      <c r="C353" s="60">
        <f t="shared" si="73"/>
        <v>1013.4</v>
      </c>
      <c r="D353" s="60">
        <f t="shared" si="77"/>
        <v>1013.37</v>
      </c>
      <c r="E353" s="83">
        <f t="shared" si="78"/>
        <v>1013.37</v>
      </c>
      <c r="F353" s="60">
        <f t="shared" si="74"/>
        <v>66.03</v>
      </c>
      <c r="G353" s="75">
        <f t="shared" si="71"/>
        <v>0</v>
      </c>
      <c r="H353" s="75">
        <f t="shared" si="71"/>
        <v>0</v>
      </c>
      <c r="I353" s="75">
        <f t="shared" si="71"/>
        <v>0</v>
      </c>
      <c r="J353" s="75">
        <f t="shared" si="71"/>
        <v>0</v>
      </c>
      <c r="K353" s="75">
        <f t="shared" si="71"/>
        <v>0</v>
      </c>
      <c r="L353" s="60">
        <f t="shared" si="79"/>
        <v>947.34</v>
      </c>
      <c r="M353" s="60">
        <f t="shared" si="80"/>
        <v>16660.00000000005</v>
      </c>
      <c r="N353" s="60">
        <f t="shared" si="81"/>
        <v>183339.99999999994</v>
      </c>
      <c r="O353" s="60">
        <f t="shared" si="82"/>
        <v>0</v>
      </c>
      <c r="R353" s="60">
        <f t="shared" si="83"/>
        <v>1</v>
      </c>
      <c r="S353" s="60">
        <f t="shared" si="84"/>
        <v>347</v>
      </c>
      <c r="U353" s="88">
        <f>+1!F353</f>
        <v>117.11</v>
      </c>
      <c r="W353" s="60">
        <f t="shared" si="75"/>
        <v>51.08</v>
      </c>
    </row>
    <row r="354" spans="1:23" ht="11.25">
      <c r="A354" s="61">
        <f t="shared" si="72"/>
        <v>10562</v>
      </c>
      <c r="B354" s="62">
        <f t="shared" si="76"/>
        <v>344</v>
      </c>
      <c r="C354" s="60">
        <f t="shared" si="73"/>
        <v>1013.41</v>
      </c>
      <c r="D354" s="60">
        <f t="shared" si="77"/>
        <v>1013.37</v>
      </c>
      <c r="E354" s="83">
        <f t="shared" si="78"/>
        <v>1013.37</v>
      </c>
      <c r="F354" s="60">
        <f t="shared" si="74"/>
        <v>62.48</v>
      </c>
      <c r="G354" s="75">
        <f t="shared" si="71"/>
        <v>0</v>
      </c>
      <c r="H354" s="75">
        <f t="shared" si="71"/>
        <v>0</v>
      </c>
      <c r="I354" s="75">
        <f t="shared" si="71"/>
        <v>0</v>
      </c>
      <c r="J354" s="75">
        <f t="shared" si="71"/>
        <v>0</v>
      </c>
      <c r="K354" s="75">
        <f t="shared" si="71"/>
        <v>0</v>
      </c>
      <c r="L354" s="60">
        <f t="shared" si="79"/>
        <v>950.89</v>
      </c>
      <c r="M354" s="60">
        <f t="shared" si="80"/>
        <v>15709.110000000052</v>
      </c>
      <c r="N354" s="60">
        <f t="shared" si="81"/>
        <v>184290.88999999996</v>
      </c>
      <c r="O354" s="60">
        <f t="shared" si="82"/>
        <v>0</v>
      </c>
      <c r="P354" s="60">
        <f>SUM(F343:F354)</f>
        <v>981.29</v>
      </c>
      <c r="Q354" s="60">
        <f>SUM(L343:L354)</f>
        <v>11179.15</v>
      </c>
      <c r="R354" s="60">
        <f t="shared" si="83"/>
        <v>1</v>
      </c>
      <c r="S354" s="60">
        <f t="shared" si="84"/>
        <v>348</v>
      </c>
      <c r="U354" s="88">
        <f>+1!F354</f>
        <v>110.9</v>
      </c>
      <c r="W354" s="60">
        <f t="shared" si="75"/>
        <v>48.42000000000001</v>
      </c>
    </row>
    <row r="355" spans="1:23" ht="11.25">
      <c r="A355" s="61">
        <f t="shared" si="72"/>
        <v>10593</v>
      </c>
      <c r="B355" s="62">
        <f t="shared" si="76"/>
        <v>345</v>
      </c>
      <c r="C355" s="60">
        <f t="shared" si="73"/>
        <v>1013.41</v>
      </c>
      <c r="D355" s="60">
        <f t="shared" si="77"/>
        <v>1013.37</v>
      </c>
      <c r="E355" s="83">
        <f t="shared" si="78"/>
        <v>1013.37</v>
      </c>
      <c r="F355" s="60">
        <f t="shared" si="74"/>
        <v>58.91</v>
      </c>
      <c r="G355" s="75">
        <f t="shared" si="71"/>
        <v>0</v>
      </c>
      <c r="H355" s="75">
        <f t="shared" si="71"/>
        <v>0</v>
      </c>
      <c r="I355" s="75">
        <f t="shared" si="71"/>
        <v>0</v>
      </c>
      <c r="J355" s="75">
        <f t="shared" si="71"/>
        <v>0</v>
      </c>
      <c r="K355" s="75">
        <f t="shared" si="71"/>
        <v>0</v>
      </c>
      <c r="L355" s="60">
        <f t="shared" si="79"/>
        <v>954.46</v>
      </c>
      <c r="M355" s="60">
        <f t="shared" si="80"/>
        <v>14754.650000000052</v>
      </c>
      <c r="N355" s="60">
        <f t="shared" si="81"/>
        <v>185245.34999999995</v>
      </c>
      <c r="O355" s="60">
        <f t="shared" si="82"/>
        <v>0</v>
      </c>
      <c r="R355" s="60">
        <f t="shared" si="83"/>
        <v>1</v>
      </c>
      <c r="S355" s="60">
        <f t="shared" si="84"/>
        <v>349</v>
      </c>
      <c r="U355" s="88">
        <f>+1!F355</f>
        <v>104.65</v>
      </c>
      <c r="W355" s="60">
        <f t="shared" si="75"/>
        <v>45.74000000000001</v>
      </c>
    </row>
    <row r="356" spans="1:23" ht="11.25">
      <c r="A356" s="61">
        <f t="shared" si="72"/>
        <v>10624</v>
      </c>
      <c r="B356" s="62">
        <f t="shared" si="76"/>
        <v>346</v>
      </c>
      <c r="C356" s="60">
        <f t="shared" si="73"/>
        <v>1013.41</v>
      </c>
      <c r="D356" s="60">
        <f t="shared" si="77"/>
        <v>1013.37</v>
      </c>
      <c r="E356" s="83">
        <f t="shared" si="78"/>
        <v>1013.37</v>
      </c>
      <c r="F356" s="60">
        <f t="shared" si="74"/>
        <v>55.33</v>
      </c>
      <c r="G356" s="75">
        <f t="shared" si="71"/>
        <v>0</v>
      </c>
      <c r="H356" s="75">
        <f t="shared" si="71"/>
        <v>0</v>
      </c>
      <c r="I356" s="75">
        <f t="shared" si="71"/>
        <v>0</v>
      </c>
      <c r="J356" s="75">
        <f t="shared" si="71"/>
        <v>0</v>
      </c>
      <c r="K356" s="75">
        <f t="shared" si="71"/>
        <v>0</v>
      </c>
      <c r="L356" s="60">
        <f t="shared" si="79"/>
        <v>958.04</v>
      </c>
      <c r="M356" s="60">
        <f t="shared" si="80"/>
        <v>13796.610000000052</v>
      </c>
      <c r="N356" s="60">
        <f t="shared" si="81"/>
        <v>186203.38999999996</v>
      </c>
      <c r="O356" s="60">
        <f t="shared" si="82"/>
        <v>0</v>
      </c>
      <c r="R356" s="60">
        <f t="shared" si="83"/>
        <v>1</v>
      </c>
      <c r="S356" s="60">
        <f t="shared" si="84"/>
        <v>350</v>
      </c>
      <c r="U356" s="88">
        <f>+1!F356</f>
        <v>98.37</v>
      </c>
      <c r="W356" s="60">
        <f t="shared" si="75"/>
        <v>43.040000000000006</v>
      </c>
    </row>
    <row r="357" spans="1:23" ht="11.25">
      <c r="A357" s="61">
        <f t="shared" si="72"/>
        <v>10652</v>
      </c>
      <c r="B357" s="62">
        <f t="shared" si="76"/>
        <v>347</v>
      </c>
      <c r="C357" s="60">
        <f t="shared" si="73"/>
        <v>1013.41</v>
      </c>
      <c r="D357" s="60">
        <f t="shared" si="77"/>
        <v>1013.37</v>
      </c>
      <c r="E357" s="83">
        <f t="shared" si="78"/>
        <v>1013.37</v>
      </c>
      <c r="F357" s="60">
        <f t="shared" si="74"/>
        <v>51.74</v>
      </c>
      <c r="G357" s="75">
        <f t="shared" si="71"/>
        <v>0</v>
      </c>
      <c r="H357" s="75">
        <f t="shared" si="71"/>
        <v>0</v>
      </c>
      <c r="I357" s="75">
        <f t="shared" si="71"/>
        <v>0</v>
      </c>
      <c r="J357" s="75">
        <f t="shared" si="71"/>
        <v>0</v>
      </c>
      <c r="K357" s="75">
        <f t="shared" si="71"/>
        <v>0</v>
      </c>
      <c r="L357" s="60">
        <f t="shared" si="79"/>
        <v>961.63</v>
      </c>
      <c r="M357" s="60">
        <f t="shared" si="80"/>
        <v>12834.980000000052</v>
      </c>
      <c r="N357" s="60">
        <f t="shared" si="81"/>
        <v>187165.01999999996</v>
      </c>
      <c r="O357" s="60">
        <f t="shared" si="82"/>
        <v>0</v>
      </c>
      <c r="R357" s="60">
        <f t="shared" si="83"/>
        <v>1</v>
      </c>
      <c r="S357" s="60">
        <f t="shared" si="84"/>
        <v>351</v>
      </c>
      <c r="U357" s="88">
        <f>+1!F357</f>
        <v>92.06</v>
      </c>
      <c r="W357" s="60">
        <f t="shared" si="75"/>
        <v>40.32</v>
      </c>
    </row>
    <row r="358" spans="1:23" ht="11.25">
      <c r="A358" s="61">
        <f t="shared" si="72"/>
        <v>10683</v>
      </c>
      <c r="B358" s="62">
        <f t="shared" si="76"/>
        <v>348</v>
      </c>
      <c r="C358" s="60">
        <f t="shared" si="73"/>
        <v>1013.42</v>
      </c>
      <c r="D358" s="60">
        <f t="shared" si="77"/>
        <v>1013.37</v>
      </c>
      <c r="E358" s="83">
        <f t="shared" si="78"/>
        <v>1013.37</v>
      </c>
      <c r="F358" s="60">
        <f t="shared" si="74"/>
        <v>48.13</v>
      </c>
      <c r="G358" s="75">
        <f t="shared" si="71"/>
        <v>0</v>
      </c>
      <c r="H358" s="75">
        <f t="shared" si="71"/>
        <v>0</v>
      </c>
      <c r="I358" s="75">
        <f t="shared" si="71"/>
        <v>0</v>
      </c>
      <c r="J358" s="75">
        <f t="shared" si="71"/>
        <v>0</v>
      </c>
      <c r="K358" s="75">
        <f t="shared" si="71"/>
        <v>0</v>
      </c>
      <c r="L358" s="60">
        <f t="shared" si="79"/>
        <v>965.24</v>
      </c>
      <c r="M358" s="60">
        <f t="shared" si="80"/>
        <v>11869.740000000053</v>
      </c>
      <c r="N358" s="60">
        <f t="shared" si="81"/>
        <v>188130.25999999995</v>
      </c>
      <c r="O358" s="60">
        <f t="shared" si="82"/>
        <v>0</v>
      </c>
      <c r="R358" s="60">
        <f t="shared" si="83"/>
        <v>1</v>
      </c>
      <c r="S358" s="60">
        <f t="shared" si="84"/>
        <v>352</v>
      </c>
      <c r="U358" s="88">
        <f>+1!F358</f>
        <v>85.71</v>
      </c>
      <c r="W358" s="60">
        <f t="shared" si="75"/>
        <v>37.57999999999999</v>
      </c>
    </row>
    <row r="359" spans="1:23" ht="11.25">
      <c r="A359" s="61">
        <f t="shared" si="72"/>
        <v>10713</v>
      </c>
      <c r="B359" s="62">
        <f t="shared" si="76"/>
        <v>349</v>
      </c>
      <c r="C359" s="60">
        <f t="shared" si="73"/>
        <v>1013.42</v>
      </c>
      <c r="D359" s="60">
        <f t="shared" si="77"/>
        <v>1013.37</v>
      </c>
      <c r="E359" s="83">
        <f t="shared" si="78"/>
        <v>1013.37</v>
      </c>
      <c r="F359" s="60">
        <f t="shared" si="74"/>
        <v>44.51</v>
      </c>
      <c r="G359" s="75">
        <f t="shared" si="71"/>
        <v>0</v>
      </c>
      <c r="H359" s="75">
        <f t="shared" si="71"/>
        <v>0</v>
      </c>
      <c r="I359" s="75">
        <f t="shared" si="71"/>
        <v>0</v>
      </c>
      <c r="J359" s="75">
        <f t="shared" si="71"/>
        <v>0</v>
      </c>
      <c r="K359" s="75">
        <f t="shared" si="71"/>
        <v>0</v>
      </c>
      <c r="L359" s="60">
        <f t="shared" si="79"/>
        <v>968.86</v>
      </c>
      <c r="M359" s="60">
        <f t="shared" si="80"/>
        <v>10900.880000000052</v>
      </c>
      <c r="N359" s="60">
        <f t="shared" si="81"/>
        <v>189099.11999999994</v>
      </c>
      <c r="O359" s="60">
        <f t="shared" si="82"/>
        <v>0</v>
      </c>
      <c r="R359" s="60">
        <f t="shared" si="83"/>
        <v>1</v>
      </c>
      <c r="S359" s="60">
        <f t="shared" si="84"/>
        <v>353</v>
      </c>
      <c r="U359" s="88">
        <f>+1!F359</f>
        <v>79.32</v>
      </c>
      <c r="W359" s="60">
        <f t="shared" si="75"/>
        <v>34.809999999999995</v>
      </c>
    </row>
    <row r="360" spans="1:23" ht="11.25">
      <c r="A360" s="61">
        <f t="shared" si="72"/>
        <v>10744</v>
      </c>
      <c r="B360" s="62">
        <f t="shared" si="76"/>
        <v>350</v>
      </c>
      <c r="C360" s="60">
        <f t="shared" si="73"/>
        <v>1013.43</v>
      </c>
      <c r="D360" s="60">
        <f t="shared" si="77"/>
        <v>1013.37</v>
      </c>
      <c r="E360" s="83">
        <f t="shared" si="78"/>
        <v>1013.37</v>
      </c>
      <c r="F360" s="60">
        <f t="shared" si="74"/>
        <v>40.88</v>
      </c>
      <c r="G360" s="75">
        <f t="shared" si="71"/>
        <v>0</v>
      </c>
      <c r="H360" s="75">
        <f t="shared" si="71"/>
        <v>0</v>
      </c>
      <c r="I360" s="75">
        <f t="shared" si="71"/>
        <v>0</v>
      </c>
      <c r="J360" s="75">
        <f t="shared" si="71"/>
        <v>0</v>
      </c>
      <c r="K360" s="75">
        <f t="shared" si="71"/>
        <v>0</v>
      </c>
      <c r="L360" s="60">
        <f t="shared" si="79"/>
        <v>972.49</v>
      </c>
      <c r="M360" s="60">
        <f t="shared" si="80"/>
        <v>9928.390000000052</v>
      </c>
      <c r="N360" s="60">
        <f t="shared" si="81"/>
        <v>190071.60999999993</v>
      </c>
      <c r="O360" s="60">
        <f t="shared" si="82"/>
        <v>0</v>
      </c>
      <c r="R360" s="60">
        <f t="shared" si="83"/>
        <v>1</v>
      </c>
      <c r="S360" s="60">
        <f t="shared" si="84"/>
        <v>354</v>
      </c>
      <c r="U360" s="88">
        <f>+1!F360</f>
        <v>72.91</v>
      </c>
      <c r="W360" s="60">
        <f t="shared" si="75"/>
        <v>32.029999999999994</v>
      </c>
    </row>
    <row r="361" spans="1:23" ht="11.25">
      <c r="A361" s="61">
        <f t="shared" si="72"/>
        <v>10774</v>
      </c>
      <c r="B361" s="62">
        <f t="shared" si="76"/>
        <v>351</v>
      </c>
      <c r="C361" s="60">
        <f t="shared" si="73"/>
        <v>1013.43</v>
      </c>
      <c r="D361" s="60">
        <f t="shared" si="77"/>
        <v>1013.37</v>
      </c>
      <c r="E361" s="83">
        <f t="shared" si="78"/>
        <v>1013.37</v>
      </c>
      <c r="F361" s="60">
        <f t="shared" si="74"/>
        <v>37.23</v>
      </c>
      <c r="G361" s="75">
        <f t="shared" si="71"/>
        <v>0</v>
      </c>
      <c r="H361" s="75">
        <f t="shared" si="71"/>
        <v>0</v>
      </c>
      <c r="I361" s="75">
        <f t="shared" si="71"/>
        <v>0</v>
      </c>
      <c r="J361" s="75">
        <f t="shared" si="71"/>
        <v>0</v>
      </c>
      <c r="K361" s="75">
        <f t="shared" si="71"/>
        <v>0</v>
      </c>
      <c r="L361" s="60">
        <f t="shared" si="79"/>
        <v>976.14</v>
      </c>
      <c r="M361" s="60">
        <f t="shared" si="80"/>
        <v>8952.250000000053</v>
      </c>
      <c r="N361" s="60">
        <f t="shared" si="81"/>
        <v>191047.74999999994</v>
      </c>
      <c r="O361" s="60">
        <f t="shared" si="82"/>
        <v>0</v>
      </c>
      <c r="R361" s="60">
        <f t="shared" si="83"/>
        <v>1</v>
      </c>
      <c r="S361" s="60">
        <f t="shared" si="84"/>
        <v>355</v>
      </c>
      <c r="U361" s="88">
        <f>+1!F361</f>
        <v>66.45</v>
      </c>
      <c r="W361" s="60">
        <f t="shared" si="75"/>
        <v>29.220000000000006</v>
      </c>
    </row>
    <row r="362" spans="1:23" ht="11.25">
      <c r="A362" s="61">
        <f t="shared" si="72"/>
        <v>10805</v>
      </c>
      <c r="B362" s="62">
        <f t="shared" si="76"/>
        <v>352</v>
      </c>
      <c r="C362" s="60">
        <f t="shared" si="73"/>
        <v>1013.44</v>
      </c>
      <c r="D362" s="60">
        <f t="shared" si="77"/>
        <v>1013.37</v>
      </c>
      <c r="E362" s="83">
        <f t="shared" si="78"/>
        <v>1013.37</v>
      </c>
      <c r="F362" s="60">
        <f t="shared" si="74"/>
        <v>33.57</v>
      </c>
      <c r="G362" s="75">
        <f t="shared" si="71"/>
        <v>0</v>
      </c>
      <c r="H362" s="75">
        <f t="shared" si="71"/>
        <v>0</v>
      </c>
      <c r="I362" s="75">
        <f t="shared" si="71"/>
        <v>0</v>
      </c>
      <c r="J362" s="75">
        <f t="shared" si="71"/>
        <v>0</v>
      </c>
      <c r="K362" s="75">
        <f t="shared" si="71"/>
        <v>0</v>
      </c>
      <c r="L362" s="60">
        <f t="shared" si="79"/>
        <v>979.8</v>
      </c>
      <c r="M362" s="60">
        <f t="shared" si="80"/>
        <v>7972.450000000053</v>
      </c>
      <c r="N362" s="60">
        <f t="shared" si="81"/>
        <v>192027.54999999993</v>
      </c>
      <c r="O362" s="60">
        <f t="shared" si="82"/>
        <v>0</v>
      </c>
      <c r="R362" s="60">
        <f t="shared" si="83"/>
        <v>1</v>
      </c>
      <c r="S362" s="60">
        <f t="shared" si="84"/>
        <v>356</v>
      </c>
      <c r="U362" s="88">
        <f>+1!F362</f>
        <v>59.97</v>
      </c>
      <c r="W362" s="60">
        <f t="shared" si="75"/>
        <v>26.4</v>
      </c>
    </row>
    <row r="363" spans="1:23" ht="11.25">
      <c r="A363" s="61">
        <f t="shared" si="72"/>
        <v>10836</v>
      </c>
      <c r="B363" s="62">
        <f t="shared" si="76"/>
        <v>353</v>
      </c>
      <c r="C363" s="60">
        <f t="shared" si="73"/>
        <v>1013.45</v>
      </c>
      <c r="D363" s="60">
        <f t="shared" si="77"/>
        <v>1013.37</v>
      </c>
      <c r="E363" s="83">
        <f t="shared" si="78"/>
        <v>1013.37</v>
      </c>
      <c r="F363" s="60">
        <f t="shared" si="74"/>
        <v>29.9</v>
      </c>
      <c r="G363" s="75">
        <f t="shared" si="71"/>
        <v>0</v>
      </c>
      <c r="H363" s="75">
        <f t="shared" si="71"/>
        <v>0</v>
      </c>
      <c r="I363" s="75">
        <f t="shared" si="71"/>
        <v>0</v>
      </c>
      <c r="J363" s="75">
        <f t="shared" si="71"/>
        <v>0</v>
      </c>
      <c r="K363" s="75">
        <f t="shared" si="71"/>
        <v>0</v>
      </c>
      <c r="L363" s="60">
        <f t="shared" si="79"/>
        <v>983.47</v>
      </c>
      <c r="M363" s="60">
        <f t="shared" si="80"/>
        <v>6988.980000000052</v>
      </c>
      <c r="N363" s="60">
        <f t="shared" si="81"/>
        <v>193011.01999999993</v>
      </c>
      <c r="O363" s="60">
        <f t="shared" si="82"/>
        <v>0</v>
      </c>
      <c r="R363" s="60">
        <f t="shared" si="83"/>
        <v>1</v>
      </c>
      <c r="S363" s="60">
        <f t="shared" si="84"/>
        <v>357</v>
      </c>
      <c r="U363" s="88">
        <f>+1!F363</f>
        <v>53.44</v>
      </c>
      <c r="W363" s="60">
        <f t="shared" si="75"/>
        <v>23.54</v>
      </c>
    </row>
    <row r="364" spans="1:23" ht="11.25">
      <c r="A364" s="61">
        <f t="shared" si="72"/>
        <v>10866</v>
      </c>
      <c r="B364" s="62">
        <f t="shared" si="76"/>
        <v>354</v>
      </c>
      <c r="C364" s="60">
        <f t="shared" si="73"/>
        <v>1013.46</v>
      </c>
      <c r="D364" s="60">
        <f t="shared" si="77"/>
        <v>1013.37</v>
      </c>
      <c r="E364" s="83">
        <f t="shared" si="78"/>
        <v>1013.37</v>
      </c>
      <c r="F364" s="60">
        <f t="shared" si="74"/>
        <v>26.21</v>
      </c>
      <c r="G364" s="75">
        <f t="shared" si="71"/>
        <v>0</v>
      </c>
      <c r="H364" s="75">
        <f t="shared" si="71"/>
        <v>0</v>
      </c>
      <c r="I364" s="75">
        <f t="shared" si="71"/>
        <v>0</v>
      </c>
      <c r="J364" s="75">
        <f t="shared" si="71"/>
        <v>0</v>
      </c>
      <c r="K364" s="75">
        <f t="shared" si="71"/>
        <v>0</v>
      </c>
      <c r="L364" s="60">
        <f t="shared" si="79"/>
        <v>987.16</v>
      </c>
      <c r="M364" s="60">
        <f t="shared" si="80"/>
        <v>6001.8200000000525</v>
      </c>
      <c r="N364" s="60">
        <f t="shared" si="81"/>
        <v>193998.17999999993</v>
      </c>
      <c r="O364" s="60">
        <f t="shared" si="82"/>
        <v>0</v>
      </c>
      <c r="R364" s="60">
        <f t="shared" si="83"/>
        <v>1</v>
      </c>
      <c r="S364" s="60">
        <f t="shared" si="84"/>
        <v>358</v>
      </c>
      <c r="U364" s="88">
        <f>+1!F364</f>
        <v>46.89</v>
      </c>
      <c r="W364" s="60">
        <f t="shared" si="75"/>
        <v>20.68</v>
      </c>
    </row>
    <row r="365" spans="1:23" ht="11.25">
      <c r="A365" s="61">
        <f t="shared" si="72"/>
        <v>10897</v>
      </c>
      <c r="B365" s="62">
        <f t="shared" si="76"/>
        <v>355</v>
      </c>
      <c r="C365" s="60">
        <f t="shared" si="73"/>
        <v>1013.47</v>
      </c>
      <c r="D365" s="60">
        <f t="shared" si="77"/>
        <v>1013.37</v>
      </c>
      <c r="E365" s="83">
        <f t="shared" si="78"/>
        <v>1013.37</v>
      </c>
      <c r="F365" s="60">
        <f t="shared" si="74"/>
        <v>22.51</v>
      </c>
      <c r="G365" s="75">
        <f t="shared" si="71"/>
        <v>0</v>
      </c>
      <c r="H365" s="75">
        <f t="shared" si="71"/>
        <v>0</v>
      </c>
      <c r="I365" s="75">
        <f t="shared" si="71"/>
        <v>0</v>
      </c>
      <c r="J365" s="75">
        <f t="shared" si="71"/>
        <v>0</v>
      </c>
      <c r="K365" s="75">
        <f t="shared" si="71"/>
        <v>0</v>
      </c>
      <c r="L365" s="60">
        <f t="shared" si="79"/>
        <v>990.86</v>
      </c>
      <c r="M365" s="60">
        <f t="shared" si="80"/>
        <v>5010.960000000053</v>
      </c>
      <c r="N365" s="60">
        <f t="shared" si="81"/>
        <v>194989.03999999992</v>
      </c>
      <c r="O365" s="60">
        <f t="shared" si="82"/>
        <v>0</v>
      </c>
      <c r="R365" s="60">
        <f t="shared" si="83"/>
        <v>1</v>
      </c>
      <c r="S365" s="60">
        <f t="shared" si="84"/>
        <v>359</v>
      </c>
      <c r="U365" s="88">
        <f>+1!F365</f>
        <v>40.29</v>
      </c>
      <c r="W365" s="60">
        <f t="shared" si="75"/>
        <v>17.779999999999998</v>
      </c>
    </row>
    <row r="366" spans="1:23" ht="11.25">
      <c r="A366" s="61">
        <f t="shared" si="72"/>
        <v>10927</v>
      </c>
      <c r="B366" s="62">
        <f t="shared" si="76"/>
        <v>356</v>
      </c>
      <c r="C366" s="60">
        <f t="shared" si="73"/>
        <v>1013.49</v>
      </c>
      <c r="D366" s="60">
        <f t="shared" si="77"/>
        <v>1013.37</v>
      </c>
      <c r="E366" s="83">
        <f t="shared" si="78"/>
        <v>1013.37</v>
      </c>
      <c r="F366" s="60">
        <f t="shared" si="74"/>
        <v>18.79</v>
      </c>
      <c r="G366" s="75">
        <f t="shared" si="71"/>
        <v>0</v>
      </c>
      <c r="H366" s="75">
        <f t="shared" si="71"/>
        <v>0</v>
      </c>
      <c r="I366" s="75">
        <f t="shared" si="71"/>
        <v>0</v>
      </c>
      <c r="J366" s="75">
        <f t="shared" si="71"/>
        <v>0</v>
      </c>
      <c r="K366" s="75">
        <f t="shared" si="71"/>
        <v>0</v>
      </c>
      <c r="L366" s="60">
        <f t="shared" si="79"/>
        <v>994.58</v>
      </c>
      <c r="M366" s="60">
        <f t="shared" si="80"/>
        <v>4016.380000000053</v>
      </c>
      <c r="N366" s="60">
        <f t="shared" si="81"/>
        <v>195983.6199999999</v>
      </c>
      <c r="O366" s="60">
        <f t="shared" si="82"/>
        <v>0</v>
      </c>
      <c r="P366" s="60">
        <f>SUM(F355:F366)</f>
        <v>467.71</v>
      </c>
      <c r="Q366" s="60">
        <f>SUM(L355:L366)</f>
        <v>11692.73</v>
      </c>
      <c r="R366" s="60">
        <f t="shared" si="83"/>
        <v>1</v>
      </c>
      <c r="S366" s="60">
        <f t="shared" si="84"/>
        <v>360</v>
      </c>
      <c r="U366" s="88">
        <f>+1!F366</f>
        <v>33.66</v>
      </c>
      <c r="W366" s="60">
        <f t="shared" si="75"/>
        <v>14.869999999999997</v>
      </c>
    </row>
    <row r="367" spans="1:23" ht="11.25">
      <c r="A367" s="61">
        <f t="shared" si="72"/>
        <v>10958</v>
      </c>
      <c r="B367" s="62">
        <f t="shared" si="76"/>
        <v>357</v>
      </c>
      <c r="C367" s="60">
        <f t="shared" si="73"/>
        <v>1013.53</v>
      </c>
      <c r="D367" s="60">
        <f t="shared" si="77"/>
        <v>1013.37</v>
      </c>
      <c r="E367" s="83">
        <f t="shared" si="78"/>
        <v>1013.37</v>
      </c>
      <c r="F367" s="60">
        <f t="shared" si="74"/>
        <v>15.06</v>
      </c>
      <c r="G367" s="75">
        <f t="shared" si="71"/>
        <v>0</v>
      </c>
      <c r="H367" s="75">
        <f t="shared" si="71"/>
        <v>0</v>
      </c>
      <c r="I367" s="75">
        <f t="shared" si="71"/>
        <v>0</v>
      </c>
      <c r="J367" s="75">
        <f t="shared" si="71"/>
        <v>0</v>
      </c>
      <c r="K367" s="75">
        <f t="shared" si="71"/>
        <v>0</v>
      </c>
      <c r="L367" s="60">
        <f t="shared" si="79"/>
        <v>998.3100000000001</v>
      </c>
      <c r="M367" s="60">
        <f t="shared" si="80"/>
        <v>3018.070000000053</v>
      </c>
      <c r="N367" s="60">
        <f t="shared" si="81"/>
        <v>196981.9299999999</v>
      </c>
      <c r="O367" s="60">
        <f t="shared" si="82"/>
        <v>0</v>
      </c>
      <c r="R367" s="60">
        <f t="shared" si="83"/>
        <v>1</v>
      </c>
      <c r="S367" s="60">
        <f t="shared" si="84"/>
        <v>361</v>
      </c>
      <c r="U367" s="88">
        <f>+1!F367</f>
        <v>27</v>
      </c>
      <c r="W367" s="60">
        <f t="shared" si="75"/>
        <v>11.94</v>
      </c>
    </row>
    <row r="368" spans="1:23" ht="11.25">
      <c r="A368" s="61">
        <f t="shared" si="72"/>
        <v>10989</v>
      </c>
      <c r="B368" s="62">
        <f t="shared" si="76"/>
        <v>358</v>
      </c>
      <c r="C368" s="60">
        <f t="shared" si="73"/>
        <v>1013.58</v>
      </c>
      <c r="D368" s="60">
        <f t="shared" si="77"/>
        <v>1013.37</v>
      </c>
      <c r="E368" s="83">
        <f t="shared" si="78"/>
        <v>1013.37</v>
      </c>
      <c r="F368" s="60">
        <f t="shared" si="74"/>
        <v>11.32</v>
      </c>
      <c r="G368" s="75">
        <f t="shared" si="71"/>
        <v>0</v>
      </c>
      <c r="H368" s="75">
        <f t="shared" si="71"/>
        <v>0</v>
      </c>
      <c r="I368" s="75">
        <f t="shared" si="71"/>
        <v>0</v>
      </c>
      <c r="J368" s="75">
        <f t="shared" si="71"/>
        <v>0</v>
      </c>
      <c r="K368" s="75">
        <f t="shared" si="71"/>
        <v>0</v>
      </c>
      <c r="L368" s="60">
        <f t="shared" si="79"/>
        <v>1002.05</v>
      </c>
      <c r="M368" s="60">
        <f t="shared" si="80"/>
        <v>2016.020000000053</v>
      </c>
      <c r="N368" s="60">
        <f t="shared" si="81"/>
        <v>197983.9799999999</v>
      </c>
      <c r="O368" s="60">
        <f t="shared" si="82"/>
        <v>0</v>
      </c>
      <c r="R368" s="60">
        <f t="shared" si="83"/>
        <v>1</v>
      </c>
      <c r="S368" s="60">
        <f t="shared" si="84"/>
        <v>362</v>
      </c>
      <c r="U368" s="88">
        <f>+1!F368</f>
        <v>20.3</v>
      </c>
      <c r="W368" s="60">
        <f t="shared" si="75"/>
        <v>8.98</v>
      </c>
    </row>
    <row r="369" spans="1:23" ht="11.25">
      <c r="A369" s="61">
        <f t="shared" si="72"/>
        <v>11017</v>
      </c>
      <c r="B369" s="62">
        <f t="shared" si="76"/>
        <v>359</v>
      </c>
      <c r="C369" s="60">
        <f t="shared" si="73"/>
        <v>1013.68</v>
      </c>
      <c r="D369" s="60">
        <f t="shared" si="77"/>
        <v>1013.37</v>
      </c>
      <c r="E369" s="83">
        <f t="shared" si="78"/>
        <v>1013.37</v>
      </c>
      <c r="F369" s="60">
        <f t="shared" si="74"/>
        <v>7.56</v>
      </c>
      <c r="G369" s="75">
        <f t="shared" si="71"/>
        <v>0</v>
      </c>
      <c r="H369" s="75">
        <f t="shared" si="71"/>
        <v>0</v>
      </c>
      <c r="I369" s="75">
        <f t="shared" si="71"/>
        <v>0</v>
      </c>
      <c r="J369" s="75">
        <f t="shared" si="71"/>
        <v>0</v>
      </c>
      <c r="K369" s="75">
        <f t="shared" si="71"/>
        <v>0</v>
      </c>
      <c r="L369" s="60">
        <f t="shared" si="79"/>
        <v>1005.8100000000001</v>
      </c>
      <c r="M369" s="60">
        <f t="shared" si="80"/>
        <v>1010.2100000000529</v>
      </c>
      <c r="N369" s="60">
        <f t="shared" si="81"/>
        <v>198989.7899999999</v>
      </c>
      <c r="O369" s="60">
        <f t="shared" si="82"/>
        <v>0</v>
      </c>
      <c r="R369" s="60">
        <f t="shared" si="83"/>
        <v>1</v>
      </c>
      <c r="S369" s="60">
        <f t="shared" si="84"/>
        <v>363</v>
      </c>
      <c r="U369" s="88">
        <f>+1!F369</f>
        <v>13.56</v>
      </c>
      <c r="W369" s="60">
        <f t="shared" si="75"/>
        <v>6.000000000000001</v>
      </c>
    </row>
    <row r="370" spans="1:23" ht="11.25">
      <c r="A370" s="61">
        <f t="shared" si="72"/>
        <v>11048</v>
      </c>
      <c r="B370" s="62">
        <f t="shared" si="76"/>
        <v>360</v>
      </c>
      <c r="C370" s="60">
        <f t="shared" si="73"/>
        <v>1014</v>
      </c>
      <c r="D370" s="60">
        <f>M369+F370+G370+H370+I370+J370+K370</f>
        <v>1014.0000000000529</v>
      </c>
      <c r="E370" s="83">
        <f t="shared" si="78"/>
        <v>1014.0000000000529</v>
      </c>
      <c r="F370" s="60">
        <f t="shared" si="74"/>
        <v>3.79</v>
      </c>
      <c r="G370" s="75">
        <f>G369</f>
        <v>0</v>
      </c>
      <c r="H370" s="75">
        <f>H369</f>
        <v>0</v>
      </c>
      <c r="I370" s="75">
        <f>I369</f>
        <v>0</v>
      </c>
      <c r="J370" s="75">
        <f>J369</f>
        <v>0</v>
      </c>
      <c r="K370" s="75">
        <f>K369</f>
        <v>0</v>
      </c>
      <c r="L370" s="60">
        <f t="shared" si="79"/>
        <v>1010.2100000000529</v>
      </c>
      <c r="M370" s="60">
        <f t="shared" si="80"/>
        <v>0</v>
      </c>
      <c r="N370" s="60">
        <f t="shared" si="81"/>
        <v>199999.99999999994</v>
      </c>
      <c r="O370" s="60">
        <f t="shared" si="82"/>
        <v>0</v>
      </c>
      <c r="P370" s="60">
        <f>SUM(F367:F370)</f>
        <v>37.730000000000004</v>
      </c>
      <c r="Q370" s="60">
        <f>SUM(L367:L370)</f>
        <v>4016.380000000053</v>
      </c>
      <c r="R370" s="60">
        <f t="shared" si="83"/>
        <v>1</v>
      </c>
      <c r="S370" s="60">
        <f t="shared" si="84"/>
        <v>364</v>
      </c>
      <c r="U370" s="88">
        <f>+1!F370</f>
        <v>6.79</v>
      </c>
      <c r="W370" s="60">
        <f t="shared" si="75"/>
        <v>3</v>
      </c>
    </row>
    <row r="372" spans="6:23" ht="11.25">
      <c r="F372" s="82"/>
      <c r="U372" s="88">
        <f>SUM(U11:U371)</f>
        <v>255085.81999999983</v>
      </c>
      <c r="W372" s="60">
        <f>SUM(W11:W371)</f>
        <v>90271.99000000002</v>
      </c>
    </row>
  </sheetData>
  <sheetProtection/>
  <printOptions/>
  <pageMargins left="0.42" right="0.38" top="1" bottom="1" header="0.5" footer="0.5"/>
  <pageSetup fitToHeight="2" fitToWidth="1" horizontalDpi="600" verticalDpi="600" orientation="portrait" scale="62"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Y370"/>
  <sheetViews>
    <sheetView zoomScalePageLayoutView="0" workbookViewId="0" topLeftCell="A1">
      <selection activeCell="D4" sqref="D4"/>
    </sheetView>
  </sheetViews>
  <sheetFormatPr defaultColWidth="9.140625" defaultRowHeight="12.75"/>
  <cols>
    <col min="1" max="1" width="10.421875" style="61" bestFit="1" customWidth="1"/>
    <col min="2" max="2" width="4.7109375" style="62" bestFit="1" customWidth="1"/>
    <col min="3" max="3" width="9.421875" style="60" bestFit="1" customWidth="1"/>
    <col min="4" max="4" width="11.00390625" style="60" bestFit="1" customWidth="1"/>
    <col min="5" max="5" width="9.7109375" style="83" customWidth="1"/>
    <col min="6" max="6" width="8.7109375" style="60" bestFit="1" customWidth="1"/>
    <col min="7" max="7" width="5.28125" style="75" hidden="1" customWidth="1"/>
    <col min="8" max="9" width="4.00390625" style="75" hidden="1" customWidth="1"/>
    <col min="10" max="10" width="6.8515625" style="75" hidden="1" customWidth="1"/>
    <col min="11" max="11" width="4.8515625" style="75" hidden="1" customWidth="1"/>
    <col min="12" max="12" width="8.140625" style="60" bestFit="1" customWidth="1"/>
    <col min="13" max="13" width="11.57421875" style="60" bestFit="1" customWidth="1"/>
    <col min="14" max="14" width="9.28125" style="60" bestFit="1" customWidth="1"/>
    <col min="15" max="15" width="6.8515625" style="60" bestFit="1" customWidth="1"/>
    <col min="16" max="16" width="10.421875" style="60" bestFit="1" customWidth="1"/>
    <col min="17" max="17" width="9.28125" style="60" bestFit="1" customWidth="1"/>
    <col min="18" max="18" width="4.7109375" style="60" hidden="1" customWidth="1"/>
    <col min="19" max="19" width="8.57421875" style="60" hidden="1" customWidth="1"/>
    <col min="20" max="20" width="9.140625" style="60" customWidth="1"/>
    <col min="21" max="21" width="9.28125" style="88" bestFit="1" customWidth="1"/>
    <col min="22" max="22" width="9.140625" style="60" customWidth="1"/>
    <col min="23" max="23" width="9.28125" style="60" bestFit="1" customWidth="1"/>
    <col min="24" max="24" width="9.140625" style="60" customWidth="1"/>
    <col min="25" max="25" width="10.140625" style="60" customWidth="1"/>
    <col min="26" max="16384" width="9.140625" style="60" customWidth="1"/>
  </cols>
  <sheetData>
    <row r="1" spans="1:21" ht="11.25">
      <c r="A1" s="196" t="s">
        <v>77</v>
      </c>
      <c r="B1" s="197"/>
      <c r="C1" s="198"/>
      <c r="D1" s="199"/>
      <c r="E1" s="123"/>
      <c r="G1" s="59"/>
      <c r="H1" s="59"/>
      <c r="I1" s="59"/>
      <c r="J1" s="59"/>
      <c r="K1" s="59"/>
      <c r="U1" s="82"/>
    </row>
    <row r="2" spans="1:21" ht="11.25">
      <c r="A2" s="169"/>
      <c r="B2" s="182"/>
      <c r="C2" s="183" t="s">
        <v>78</v>
      </c>
      <c r="D2" s="184">
        <v>360</v>
      </c>
      <c r="E2" s="123"/>
      <c r="G2" s="59"/>
      <c r="H2" s="59"/>
      <c r="I2" s="59"/>
      <c r="J2" s="59"/>
      <c r="K2" s="59"/>
      <c r="S2" s="60">
        <f>DAY(Date)</f>
        <v>1</v>
      </c>
      <c r="U2" s="82"/>
    </row>
    <row r="3" spans="1:21" ht="11.25">
      <c r="A3" s="185"/>
      <c r="B3" s="186"/>
      <c r="C3" s="187" t="s">
        <v>79</v>
      </c>
      <c r="D3" s="188">
        <f>+Amount</f>
        <v>200000</v>
      </c>
      <c r="E3" s="123"/>
      <c r="G3" s="59"/>
      <c r="H3" s="59"/>
      <c r="I3" s="59"/>
      <c r="J3" s="59"/>
      <c r="K3" s="59"/>
      <c r="S3" s="60">
        <f>YEAR(Date)</f>
        <v>2005</v>
      </c>
      <c r="U3" s="82"/>
    </row>
    <row r="4" spans="1:21" ht="11.25">
      <c r="A4" s="185"/>
      <c r="B4" s="186"/>
      <c r="C4" s="187" t="s">
        <v>179</v>
      </c>
      <c r="D4" s="189">
        <v>0.065</v>
      </c>
      <c r="E4" s="123"/>
      <c r="G4" s="59"/>
      <c r="H4" s="59"/>
      <c r="I4" s="59"/>
      <c r="J4" s="59"/>
      <c r="K4" s="59"/>
      <c r="Q4" s="60" t="s">
        <v>107</v>
      </c>
      <c r="U4" s="82"/>
    </row>
    <row r="5" spans="1:21" ht="11.25">
      <c r="A5" s="185"/>
      <c r="B5" s="186"/>
      <c r="C5" s="187" t="s">
        <v>80</v>
      </c>
      <c r="D5" s="190">
        <v>38473</v>
      </c>
      <c r="E5" s="123"/>
      <c r="G5" s="59"/>
      <c r="H5" s="59"/>
      <c r="I5" s="59"/>
      <c r="J5" s="59"/>
      <c r="K5" s="59"/>
      <c r="U5" s="82"/>
    </row>
    <row r="6" spans="1:21" ht="11.25">
      <c r="A6" s="185"/>
      <c r="B6" s="186"/>
      <c r="C6" s="187" t="s">
        <v>81</v>
      </c>
      <c r="D6" s="191">
        <f>SUM(R:R)</f>
        <v>360</v>
      </c>
      <c r="E6" s="123"/>
      <c r="G6" s="59"/>
      <c r="H6" s="59"/>
      <c r="I6" s="59"/>
      <c r="J6" s="59"/>
      <c r="K6" s="59"/>
      <c r="U6" s="82"/>
    </row>
    <row r="7" spans="1:21" ht="11.25">
      <c r="A7" s="192"/>
      <c r="B7" s="193"/>
      <c r="C7" s="194" t="s">
        <v>82</v>
      </c>
      <c r="D7" s="195">
        <f>SUM(F:F)</f>
        <v>255085.81999999983</v>
      </c>
      <c r="E7" s="123"/>
      <c r="G7" s="59"/>
      <c r="H7" s="59"/>
      <c r="I7" s="59"/>
      <c r="J7" s="59"/>
      <c r="K7" s="59"/>
      <c r="U7" s="126" t="s">
        <v>109</v>
      </c>
    </row>
    <row r="8" spans="5:21" ht="11.25">
      <c r="E8" s="123"/>
      <c r="G8" s="59"/>
      <c r="H8" s="59"/>
      <c r="I8" s="59"/>
      <c r="J8" s="59"/>
      <c r="K8" s="59"/>
      <c r="U8" s="127">
        <v>0.065</v>
      </c>
    </row>
    <row r="9" spans="1:23" ht="11.25">
      <c r="A9" s="63" t="s">
        <v>83</v>
      </c>
      <c r="B9" s="64" t="s">
        <v>83</v>
      </c>
      <c r="C9" s="65" t="s">
        <v>84</v>
      </c>
      <c r="D9" s="65" t="s">
        <v>85</v>
      </c>
      <c r="E9" s="124" t="s">
        <v>86</v>
      </c>
      <c r="F9" s="66" t="s">
        <v>87</v>
      </c>
      <c r="G9" s="67"/>
      <c r="H9" s="67"/>
      <c r="I9" s="67"/>
      <c r="J9" s="67"/>
      <c r="K9" s="67"/>
      <c r="L9" s="68"/>
      <c r="M9" s="65" t="s">
        <v>88</v>
      </c>
      <c r="N9" s="65" t="s">
        <v>89</v>
      </c>
      <c r="O9" s="65" t="s">
        <v>90</v>
      </c>
      <c r="P9" s="65" t="s">
        <v>91</v>
      </c>
      <c r="Q9" s="65" t="s">
        <v>91</v>
      </c>
      <c r="R9" s="60" t="s">
        <v>92</v>
      </c>
      <c r="S9" s="60" t="s">
        <v>93</v>
      </c>
      <c r="U9" s="128" t="s">
        <v>87</v>
      </c>
      <c r="W9" s="60" t="s">
        <v>108</v>
      </c>
    </row>
    <row r="10" spans="1:21" ht="12" customHeight="1">
      <c r="A10" s="69" t="s">
        <v>94</v>
      </c>
      <c r="B10" s="70" t="s">
        <v>95</v>
      </c>
      <c r="C10" s="71" t="s">
        <v>96</v>
      </c>
      <c r="D10" s="71" t="s">
        <v>97</v>
      </c>
      <c r="E10" s="125" t="s">
        <v>97</v>
      </c>
      <c r="F10" s="73" t="s">
        <v>72</v>
      </c>
      <c r="G10" s="72" t="s">
        <v>98</v>
      </c>
      <c r="H10" s="72" t="s">
        <v>99</v>
      </c>
      <c r="I10" s="72" t="s">
        <v>100</v>
      </c>
      <c r="J10" s="72" t="s">
        <v>101</v>
      </c>
      <c r="K10" s="72" t="s">
        <v>102</v>
      </c>
      <c r="L10" s="74" t="s">
        <v>103</v>
      </c>
      <c r="M10" s="71" t="s">
        <v>104</v>
      </c>
      <c r="N10" s="71" t="s">
        <v>105</v>
      </c>
      <c r="O10" s="71" t="s">
        <v>103</v>
      </c>
      <c r="P10" s="71" t="s">
        <v>72</v>
      </c>
      <c r="Q10" s="71" t="s">
        <v>103</v>
      </c>
      <c r="R10" s="60" t="s">
        <v>83</v>
      </c>
      <c r="S10" s="60" t="s">
        <v>106</v>
      </c>
      <c r="U10" s="129" t="s">
        <v>72</v>
      </c>
    </row>
    <row r="11" spans="1:23" ht="11.25">
      <c r="A11" s="61">
        <f>DATE(Year1,S11,Day1)</f>
        <v>38473</v>
      </c>
      <c r="B11" s="62">
        <v>1</v>
      </c>
      <c r="C11" s="60">
        <f>ROUND(PMT(Rate1/12,Length1+1-B11,-Amount1),2)</f>
        <v>1264.14</v>
      </c>
      <c r="D11" s="60">
        <f>$C$11+G11+H11+I11+J11+K11</f>
        <v>1264.14</v>
      </c>
      <c r="E11" s="83">
        <f>D11</f>
        <v>1264.14</v>
      </c>
      <c r="F11" s="60">
        <f>ROUND(Amount1*(Rate1/12),2)</f>
        <v>1083.33</v>
      </c>
      <c r="G11" s="75">
        <v>0</v>
      </c>
      <c r="H11" s="75">
        <v>0</v>
      </c>
      <c r="I11" s="75">
        <v>0</v>
      </c>
      <c r="J11" s="75">
        <v>0</v>
      </c>
      <c r="K11" s="75">
        <v>0</v>
      </c>
      <c r="L11" s="60">
        <f>E11-F11-G11-H11-I11-J11-K11</f>
        <v>180.81000000000017</v>
      </c>
      <c r="M11" s="60">
        <f>Amount1-L11</f>
        <v>199819.19</v>
      </c>
      <c r="N11" s="60">
        <f>L11</f>
        <v>180.81000000000017</v>
      </c>
      <c r="O11" s="60">
        <f>E11-D11</f>
        <v>0</v>
      </c>
      <c r="R11" s="60">
        <v>1</v>
      </c>
      <c r="S11" s="60">
        <f>MONTH(Date)</f>
        <v>5</v>
      </c>
      <c r="U11" s="88">
        <f>ROUND(Amount1*(+$U$8/12),2)</f>
        <v>1083.33</v>
      </c>
      <c r="W11" s="60">
        <f>+U11-F11</f>
        <v>0</v>
      </c>
    </row>
    <row r="12" spans="1:23" ht="11.25">
      <c r="A12" s="61">
        <f aca="true" t="shared" si="0" ref="A12:A74">DATE(Year,S12,Day)</f>
        <v>152</v>
      </c>
      <c r="B12" s="62">
        <f>B11+1</f>
        <v>2</v>
      </c>
      <c r="C12" s="60">
        <f aca="true" t="shared" si="1" ref="C12:C75">ROUND(PMT(Rate1/12,Length1+1-B12,-M11),2)</f>
        <v>1264.14</v>
      </c>
      <c r="D12" s="60">
        <f>$C$11+G12+H12+I12+J12+K12</f>
        <v>1264.14</v>
      </c>
      <c r="E12" s="83">
        <f>D12</f>
        <v>1264.14</v>
      </c>
      <c r="F12" s="60">
        <f aca="true" t="shared" si="2" ref="F12:F75">ROUND(IF(M11&lt;=0,0,M11*(Rate1/12)),2)</f>
        <v>1082.35</v>
      </c>
      <c r="G12" s="75">
        <f>G11</f>
        <v>0</v>
      </c>
      <c r="H12" s="75">
        <f>H11</f>
        <v>0</v>
      </c>
      <c r="I12" s="75">
        <f>I11</f>
        <v>0</v>
      </c>
      <c r="J12" s="75">
        <f>J11</f>
        <v>0</v>
      </c>
      <c r="K12" s="75">
        <f>K11</f>
        <v>0</v>
      </c>
      <c r="L12" s="60">
        <f>E12-F12-G12-H12-I12-J12-K12</f>
        <v>181.7900000000002</v>
      </c>
      <c r="M12" s="60">
        <f>M11-L12</f>
        <v>199637.4</v>
      </c>
      <c r="N12" s="60">
        <f>N11+L12</f>
        <v>362.60000000000036</v>
      </c>
      <c r="O12" s="60">
        <f>E12-D12</f>
        <v>0</v>
      </c>
      <c r="R12" s="60">
        <f>IF(M11&gt;0,1,0)</f>
        <v>1</v>
      </c>
      <c r="S12" s="60">
        <f>S11+1</f>
        <v>6</v>
      </c>
      <c r="U12" s="88">
        <f>ROUND(IF(M11&lt;=0,0,M11*(+$U$8/12)),2)</f>
        <v>1082.35</v>
      </c>
      <c r="W12" s="60">
        <f aca="true" t="shared" si="3" ref="W12:W75">+U12-F12</f>
        <v>0</v>
      </c>
    </row>
    <row r="13" spans="1:23" ht="11.25">
      <c r="A13" s="61">
        <f t="shared" si="0"/>
        <v>182</v>
      </c>
      <c r="B13" s="62">
        <f aca="true" t="shared" si="4" ref="B13:B76">B12+1</f>
        <v>3</v>
      </c>
      <c r="C13" s="60">
        <f t="shared" si="1"/>
        <v>1264.14</v>
      </c>
      <c r="D13" s="60">
        <f aca="true" t="shared" si="5" ref="D13:D76">$C$11+G13+H13+I13+J13+K13</f>
        <v>1264.14</v>
      </c>
      <c r="E13" s="83">
        <f aca="true" t="shared" si="6" ref="E13:E76">D13</f>
        <v>1264.14</v>
      </c>
      <c r="F13" s="60">
        <f t="shared" si="2"/>
        <v>1081.37</v>
      </c>
      <c r="G13" s="75">
        <f aca="true" t="shared" si="7" ref="G13:K63">G12</f>
        <v>0</v>
      </c>
      <c r="H13" s="75">
        <f t="shared" si="7"/>
        <v>0</v>
      </c>
      <c r="I13" s="75">
        <f t="shared" si="7"/>
        <v>0</v>
      </c>
      <c r="J13" s="75">
        <f t="shared" si="7"/>
        <v>0</v>
      </c>
      <c r="K13" s="75">
        <f t="shared" si="7"/>
        <v>0</v>
      </c>
      <c r="L13" s="60">
        <f aca="true" t="shared" si="8" ref="L13:L76">E13-F13-G13-H13-I13-J13-K13</f>
        <v>182.7700000000002</v>
      </c>
      <c r="M13" s="60">
        <f aca="true" t="shared" si="9" ref="M13:M76">M12-L13</f>
        <v>199454.63</v>
      </c>
      <c r="N13" s="60">
        <f aca="true" t="shared" si="10" ref="N13:N76">N12+L13</f>
        <v>545.3700000000006</v>
      </c>
      <c r="O13" s="60">
        <f aca="true" t="shared" si="11" ref="O13:O76">E13-D13</f>
        <v>0</v>
      </c>
      <c r="R13" s="60">
        <f aca="true" t="shared" si="12" ref="R13:R76">IF(M12&gt;0,1,0)</f>
        <v>1</v>
      </c>
      <c r="S13" s="60">
        <f aca="true" t="shared" si="13" ref="S13:S76">S12+1</f>
        <v>7</v>
      </c>
      <c r="U13" s="88">
        <f aca="true" t="shared" si="14" ref="U13:U76">ROUND(IF(M12&lt;=0,0,M12*(+$U$8/12)),2)</f>
        <v>1081.37</v>
      </c>
      <c r="W13" s="60">
        <f t="shared" si="3"/>
        <v>0</v>
      </c>
    </row>
    <row r="14" spans="1:23" ht="11.25">
      <c r="A14" s="61">
        <f t="shared" si="0"/>
        <v>213</v>
      </c>
      <c r="B14" s="62">
        <f t="shared" si="4"/>
        <v>4</v>
      </c>
      <c r="C14" s="60">
        <f t="shared" si="1"/>
        <v>1264.14</v>
      </c>
      <c r="D14" s="60">
        <f t="shared" si="5"/>
        <v>1264.14</v>
      </c>
      <c r="E14" s="83">
        <f t="shared" si="6"/>
        <v>1264.14</v>
      </c>
      <c r="F14" s="60">
        <f t="shared" si="2"/>
        <v>1080.38</v>
      </c>
      <c r="G14" s="75">
        <f t="shared" si="7"/>
        <v>0</v>
      </c>
      <c r="H14" s="75">
        <f t="shared" si="7"/>
        <v>0</v>
      </c>
      <c r="I14" s="75">
        <f t="shared" si="7"/>
        <v>0</v>
      </c>
      <c r="J14" s="75">
        <f t="shared" si="7"/>
        <v>0</v>
      </c>
      <c r="K14" s="75">
        <f t="shared" si="7"/>
        <v>0</v>
      </c>
      <c r="L14" s="60">
        <f t="shared" si="8"/>
        <v>183.76</v>
      </c>
      <c r="M14" s="60">
        <f t="shared" si="9"/>
        <v>199270.87</v>
      </c>
      <c r="N14" s="60">
        <f t="shared" si="10"/>
        <v>729.1300000000006</v>
      </c>
      <c r="O14" s="60">
        <f t="shared" si="11"/>
        <v>0</v>
      </c>
      <c r="R14" s="60">
        <f t="shared" si="12"/>
        <v>1</v>
      </c>
      <c r="S14" s="60">
        <f t="shared" si="13"/>
        <v>8</v>
      </c>
      <c r="U14" s="88">
        <f t="shared" si="14"/>
        <v>1080.38</v>
      </c>
      <c r="W14" s="60">
        <f t="shared" si="3"/>
        <v>0</v>
      </c>
    </row>
    <row r="15" spans="1:23" ht="11.25">
      <c r="A15" s="61">
        <f t="shared" si="0"/>
        <v>244</v>
      </c>
      <c r="B15" s="62">
        <f t="shared" si="4"/>
        <v>5</v>
      </c>
      <c r="C15" s="60">
        <f t="shared" si="1"/>
        <v>1264.14</v>
      </c>
      <c r="D15" s="60">
        <f t="shared" si="5"/>
        <v>1264.14</v>
      </c>
      <c r="E15" s="83">
        <f t="shared" si="6"/>
        <v>1264.14</v>
      </c>
      <c r="F15" s="60">
        <f t="shared" si="2"/>
        <v>1079.38</v>
      </c>
      <c r="G15" s="75">
        <f t="shared" si="7"/>
        <v>0</v>
      </c>
      <c r="H15" s="75">
        <f t="shared" si="7"/>
        <v>0</v>
      </c>
      <c r="I15" s="75">
        <f t="shared" si="7"/>
        <v>0</v>
      </c>
      <c r="J15" s="75">
        <f t="shared" si="7"/>
        <v>0</v>
      </c>
      <c r="K15" s="75">
        <f t="shared" si="7"/>
        <v>0</v>
      </c>
      <c r="L15" s="60">
        <f t="shared" si="8"/>
        <v>184.76</v>
      </c>
      <c r="M15" s="60">
        <f t="shared" si="9"/>
        <v>199086.11</v>
      </c>
      <c r="N15" s="60">
        <f t="shared" si="10"/>
        <v>913.8900000000006</v>
      </c>
      <c r="O15" s="60">
        <f t="shared" si="11"/>
        <v>0</v>
      </c>
      <c r="R15" s="60">
        <f t="shared" si="12"/>
        <v>1</v>
      </c>
      <c r="S15" s="60">
        <f t="shared" si="13"/>
        <v>9</v>
      </c>
      <c r="U15" s="88">
        <f t="shared" si="14"/>
        <v>1079.38</v>
      </c>
      <c r="W15" s="60">
        <f t="shared" si="3"/>
        <v>0</v>
      </c>
    </row>
    <row r="16" spans="1:23" ht="11.25">
      <c r="A16" s="61">
        <f t="shared" si="0"/>
        <v>274</v>
      </c>
      <c r="B16" s="62">
        <f t="shared" si="4"/>
        <v>6</v>
      </c>
      <c r="C16" s="60">
        <f t="shared" si="1"/>
        <v>1264.14</v>
      </c>
      <c r="D16" s="60">
        <f t="shared" si="5"/>
        <v>1264.14</v>
      </c>
      <c r="E16" s="83">
        <f t="shared" si="6"/>
        <v>1264.14</v>
      </c>
      <c r="F16" s="60">
        <f t="shared" si="2"/>
        <v>1078.38</v>
      </c>
      <c r="G16" s="75">
        <f t="shared" si="7"/>
        <v>0</v>
      </c>
      <c r="H16" s="75">
        <f t="shared" si="7"/>
        <v>0</v>
      </c>
      <c r="I16" s="75">
        <f t="shared" si="7"/>
        <v>0</v>
      </c>
      <c r="J16" s="75">
        <f t="shared" si="7"/>
        <v>0</v>
      </c>
      <c r="K16" s="75">
        <f t="shared" si="7"/>
        <v>0</v>
      </c>
      <c r="L16" s="60">
        <f t="shared" si="8"/>
        <v>185.76</v>
      </c>
      <c r="M16" s="60">
        <f t="shared" si="9"/>
        <v>198900.34999999998</v>
      </c>
      <c r="N16" s="60">
        <f t="shared" si="10"/>
        <v>1099.6500000000005</v>
      </c>
      <c r="O16" s="60">
        <f t="shared" si="11"/>
        <v>0</v>
      </c>
      <c r="R16" s="60">
        <f t="shared" si="12"/>
        <v>1</v>
      </c>
      <c r="S16" s="60">
        <f t="shared" si="13"/>
        <v>10</v>
      </c>
      <c r="U16" s="88">
        <f t="shared" si="14"/>
        <v>1078.38</v>
      </c>
      <c r="W16" s="60">
        <f t="shared" si="3"/>
        <v>0</v>
      </c>
    </row>
    <row r="17" spans="1:23" ht="11.25">
      <c r="A17" s="61">
        <f t="shared" si="0"/>
        <v>305</v>
      </c>
      <c r="B17" s="62">
        <f t="shared" si="4"/>
        <v>7</v>
      </c>
      <c r="C17" s="60">
        <f t="shared" si="1"/>
        <v>1264.14</v>
      </c>
      <c r="D17" s="60">
        <f t="shared" si="5"/>
        <v>1264.14</v>
      </c>
      <c r="E17" s="83">
        <f t="shared" si="6"/>
        <v>1264.14</v>
      </c>
      <c r="F17" s="60">
        <f t="shared" si="2"/>
        <v>1077.38</v>
      </c>
      <c r="G17" s="75">
        <f t="shared" si="7"/>
        <v>0</v>
      </c>
      <c r="H17" s="75">
        <f t="shared" si="7"/>
        <v>0</v>
      </c>
      <c r="I17" s="75">
        <f t="shared" si="7"/>
        <v>0</v>
      </c>
      <c r="J17" s="75">
        <f t="shared" si="7"/>
        <v>0</v>
      </c>
      <c r="K17" s="75">
        <f t="shared" si="7"/>
        <v>0</v>
      </c>
      <c r="L17" s="60">
        <f t="shared" si="8"/>
        <v>186.76</v>
      </c>
      <c r="M17" s="60">
        <f t="shared" si="9"/>
        <v>198713.58999999997</v>
      </c>
      <c r="N17" s="60">
        <f t="shared" si="10"/>
        <v>1286.4100000000005</v>
      </c>
      <c r="O17" s="60">
        <f t="shared" si="11"/>
        <v>0</v>
      </c>
      <c r="R17" s="60">
        <f t="shared" si="12"/>
        <v>1</v>
      </c>
      <c r="S17" s="60">
        <f t="shared" si="13"/>
        <v>11</v>
      </c>
      <c r="U17" s="88">
        <f t="shared" si="14"/>
        <v>1077.38</v>
      </c>
      <c r="W17" s="60">
        <f t="shared" si="3"/>
        <v>0</v>
      </c>
    </row>
    <row r="18" spans="1:23" ht="11.25">
      <c r="A18" s="61">
        <f t="shared" si="0"/>
        <v>335</v>
      </c>
      <c r="B18" s="62">
        <f t="shared" si="4"/>
        <v>8</v>
      </c>
      <c r="C18" s="60">
        <f t="shared" si="1"/>
        <v>1264.14</v>
      </c>
      <c r="D18" s="60">
        <f t="shared" si="5"/>
        <v>1264.14</v>
      </c>
      <c r="E18" s="83">
        <f t="shared" si="6"/>
        <v>1264.14</v>
      </c>
      <c r="F18" s="60">
        <f t="shared" si="2"/>
        <v>1076.37</v>
      </c>
      <c r="G18" s="75">
        <f t="shared" si="7"/>
        <v>0</v>
      </c>
      <c r="H18" s="75">
        <f t="shared" si="7"/>
        <v>0</v>
      </c>
      <c r="I18" s="75">
        <f t="shared" si="7"/>
        <v>0</v>
      </c>
      <c r="J18" s="75">
        <f t="shared" si="7"/>
        <v>0</v>
      </c>
      <c r="K18" s="75">
        <f t="shared" si="7"/>
        <v>0</v>
      </c>
      <c r="L18" s="60">
        <f t="shared" si="8"/>
        <v>187.7700000000002</v>
      </c>
      <c r="M18" s="60">
        <f t="shared" si="9"/>
        <v>198525.81999999998</v>
      </c>
      <c r="N18" s="60">
        <f t="shared" si="10"/>
        <v>1474.1800000000007</v>
      </c>
      <c r="O18" s="60">
        <f t="shared" si="11"/>
        <v>0</v>
      </c>
      <c r="P18" s="60">
        <f>SUM(F11:F18)</f>
        <v>8638.94</v>
      </c>
      <c r="Q18" s="60">
        <f>SUM(L11:L18)</f>
        <v>1474.1800000000007</v>
      </c>
      <c r="R18" s="60">
        <f t="shared" si="12"/>
        <v>1</v>
      </c>
      <c r="S18" s="60">
        <f t="shared" si="13"/>
        <v>12</v>
      </c>
      <c r="U18" s="88">
        <f t="shared" si="14"/>
        <v>1076.37</v>
      </c>
      <c r="W18" s="60">
        <f t="shared" si="3"/>
        <v>0</v>
      </c>
    </row>
    <row r="19" spans="1:23" ht="11.25">
      <c r="A19" s="61">
        <f t="shared" si="0"/>
        <v>366</v>
      </c>
      <c r="B19" s="62">
        <f t="shared" si="4"/>
        <v>9</v>
      </c>
      <c r="C19" s="60">
        <f t="shared" si="1"/>
        <v>1264.14</v>
      </c>
      <c r="D19" s="60">
        <f t="shared" si="5"/>
        <v>1264.14</v>
      </c>
      <c r="E19" s="83">
        <f t="shared" si="6"/>
        <v>1264.14</v>
      </c>
      <c r="F19" s="60">
        <f t="shared" si="2"/>
        <v>1075.35</v>
      </c>
      <c r="G19" s="75">
        <f t="shared" si="7"/>
        <v>0</v>
      </c>
      <c r="H19" s="75">
        <f t="shared" si="7"/>
        <v>0</v>
      </c>
      <c r="I19" s="75">
        <f t="shared" si="7"/>
        <v>0</v>
      </c>
      <c r="J19" s="75">
        <f t="shared" si="7"/>
        <v>0</v>
      </c>
      <c r="K19" s="75">
        <f t="shared" si="7"/>
        <v>0</v>
      </c>
      <c r="L19" s="60">
        <f t="shared" si="8"/>
        <v>188.7900000000002</v>
      </c>
      <c r="M19" s="60">
        <f t="shared" si="9"/>
        <v>198337.02999999997</v>
      </c>
      <c r="N19" s="60">
        <f t="shared" si="10"/>
        <v>1662.970000000001</v>
      </c>
      <c r="O19" s="60">
        <f t="shared" si="11"/>
        <v>0</v>
      </c>
      <c r="R19" s="60">
        <f t="shared" si="12"/>
        <v>1</v>
      </c>
      <c r="S19" s="60">
        <f t="shared" si="13"/>
        <v>13</v>
      </c>
      <c r="U19" s="88">
        <f t="shared" si="14"/>
        <v>1075.35</v>
      </c>
      <c r="W19" s="60">
        <f t="shared" si="3"/>
        <v>0</v>
      </c>
    </row>
    <row r="20" spans="1:23" ht="11.25">
      <c r="A20" s="61">
        <f t="shared" si="0"/>
        <v>397</v>
      </c>
      <c r="B20" s="62">
        <f t="shared" si="4"/>
        <v>10</v>
      </c>
      <c r="C20" s="60">
        <f t="shared" si="1"/>
        <v>1264.14</v>
      </c>
      <c r="D20" s="60">
        <f t="shared" si="5"/>
        <v>1264.14</v>
      </c>
      <c r="E20" s="83">
        <f t="shared" si="6"/>
        <v>1264.14</v>
      </c>
      <c r="F20" s="60">
        <f t="shared" si="2"/>
        <v>1074.33</v>
      </c>
      <c r="G20" s="75">
        <f t="shared" si="7"/>
        <v>0</v>
      </c>
      <c r="H20" s="75">
        <f t="shared" si="7"/>
        <v>0</v>
      </c>
      <c r="I20" s="75">
        <f t="shared" si="7"/>
        <v>0</v>
      </c>
      <c r="J20" s="75">
        <f t="shared" si="7"/>
        <v>0</v>
      </c>
      <c r="K20" s="75">
        <f t="shared" si="7"/>
        <v>0</v>
      </c>
      <c r="L20" s="60">
        <f t="shared" si="8"/>
        <v>189.81000000000017</v>
      </c>
      <c r="M20" s="60">
        <f t="shared" si="9"/>
        <v>198147.21999999997</v>
      </c>
      <c r="N20" s="60">
        <f t="shared" si="10"/>
        <v>1852.780000000001</v>
      </c>
      <c r="O20" s="60">
        <f t="shared" si="11"/>
        <v>0</v>
      </c>
      <c r="R20" s="60">
        <f t="shared" si="12"/>
        <v>1</v>
      </c>
      <c r="S20" s="60">
        <f t="shared" si="13"/>
        <v>14</v>
      </c>
      <c r="U20" s="88">
        <f t="shared" si="14"/>
        <v>1074.33</v>
      </c>
      <c r="W20" s="60">
        <f t="shared" si="3"/>
        <v>0</v>
      </c>
    </row>
    <row r="21" spans="1:23" ht="11.25">
      <c r="A21" s="61">
        <f t="shared" si="0"/>
        <v>425</v>
      </c>
      <c r="B21" s="62">
        <f t="shared" si="4"/>
        <v>11</v>
      </c>
      <c r="C21" s="60">
        <f t="shared" si="1"/>
        <v>1264.14</v>
      </c>
      <c r="D21" s="60">
        <f t="shared" si="5"/>
        <v>1264.14</v>
      </c>
      <c r="E21" s="83">
        <f t="shared" si="6"/>
        <v>1264.14</v>
      </c>
      <c r="F21" s="60">
        <f t="shared" si="2"/>
        <v>1073.3</v>
      </c>
      <c r="G21" s="75">
        <f t="shared" si="7"/>
        <v>0</v>
      </c>
      <c r="H21" s="75">
        <f t="shared" si="7"/>
        <v>0</v>
      </c>
      <c r="I21" s="75">
        <f t="shared" si="7"/>
        <v>0</v>
      </c>
      <c r="J21" s="75">
        <f t="shared" si="7"/>
        <v>0</v>
      </c>
      <c r="K21" s="75">
        <f t="shared" si="7"/>
        <v>0</v>
      </c>
      <c r="L21" s="60">
        <f t="shared" si="8"/>
        <v>190.84000000000015</v>
      </c>
      <c r="M21" s="60">
        <f t="shared" si="9"/>
        <v>197956.37999999998</v>
      </c>
      <c r="N21" s="60">
        <f t="shared" si="10"/>
        <v>2043.6200000000013</v>
      </c>
      <c r="O21" s="60">
        <f t="shared" si="11"/>
        <v>0</v>
      </c>
      <c r="R21" s="60">
        <f t="shared" si="12"/>
        <v>1</v>
      </c>
      <c r="S21" s="60">
        <f t="shared" si="13"/>
        <v>15</v>
      </c>
      <c r="U21" s="88">
        <f t="shared" si="14"/>
        <v>1073.3</v>
      </c>
      <c r="W21" s="60">
        <f t="shared" si="3"/>
        <v>0</v>
      </c>
    </row>
    <row r="22" spans="1:23" ht="11.25">
      <c r="A22" s="61">
        <f t="shared" si="0"/>
        <v>456</v>
      </c>
      <c r="B22" s="62">
        <f t="shared" si="4"/>
        <v>12</v>
      </c>
      <c r="C22" s="60">
        <f t="shared" si="1"/>
        <v>1264.14</v>
      </c>
      <c r="D22" s="60">
        <f t="shared" si="5"/>
        <v>1264.14</v>
      </c>
      <c r="E22" s="83">
        <f t="shared" si="6"/>
        <v>1264.14</v>
      </c>
      <c r="F22" s="60">
        <f t="shared" si="2"/>
        <v>1072.26</v>
      </c>
      <c r="G22" s="75">
        <f t="shared" si="7"/>
        <v>0</v>
      </c>
      <c r="H22" s="75">
        <f t="shared" si="7"/>
        <v>0</v>
      </c>
      <c r="I22" s="75">
        <f t="shared" si="7"/>
        <v>0</v>
      </c>
      <c r="J22" s="75">
        <f t="shared" si="7"/>
        <v>0</v>
      </c>
      <c r="K22" s="75">
        <f t="shared" si="7"/>
        <v>0</v>
      </c>
      <c r="L22" s="60">
        <f t="shared" si="8"/>
        <v>191.8800000000001</v>
      </c>
      <c r="M22" s="60">
        <f t="shared" si="9"/>
        <v>197764.49999999997</v>
      </c>
      <c r="N22" s="60">
        <f t="shared" si="10"/>
        <v>2235.5000000000014</v>
      </c>
      <c r="O22" s="60">
        <f t="shared" si="11"/>
        <v>0</v>
      </c>
      <c r="R22" s="60">
        <f t="shared" si="12"/>
        <v>1</v>
      </c>
      <c r="S22" s="60">
        <f t="shared" si="13"/>
        <v>16</v>
      </c>
      <c r="U22" s="88">
        <f t="shared" si="14"/>
        <v>1072.26</v>
      </c>
      <c r="W22" s="60">
        <f t="shared" si="3"/>
        <v>0</v>
      </c>
    </row>
    <row r="23" spans="1:23" ht="11.25">
      <c r="A23" s="61">
        <f t="shared" si="0"/>
        <v>486</v>
      </c>
      <c r="B23" s="62">
        <f t="shared" si="4"/>
        <v>13</v>
      </c>
      <c r="C23" s="60">
        <f t="shared" si="1"/>
        <v>1264.14</v>
      </c>
      <c r="D23" s="60">
        <f t="shared" si="5"/>
        <v>1264.14</v>
      </c>
      <c r="E23" s="83">
        <f t="shared" si="6"/>
        <v>1264.14</v>
      </c>
      <c r="F23" s="60">
        <f t="shared" si="2"/>
        <v>1071.22</v>
      </c>
      <c r="G23" s="75">
        <f t="shared" si="7"/>
        <v>0</v>
      </c>
      <c r="H23" s="75">
        <f t="shared" si="7"/>
        <v>0</v>
      </c>
      <c r="I23" s="75">
        <f t="shared" si="7"/>
        <v>0</v>
      </c>
      <c r="J23" s="75">
        <f t="shared" si="7"/>
        <v>0</v>
      </c>
      <c r="K23" s="75">
        <f t="shared" si="7"/>
        <v>0</v>
      </c>
      <c r="L23" s="60">
        <f t="shared" si="8"/>
        <v>192.92000000000007</v>
      </c>
      <c r="M23" s="60">
        <f t="shared" si="9"/>
        <v>197571.57999999996</v>
      </c>
      <c r="N23" s="60">
        <f t="shared" si="10"/>
        <v>2428.4200000000014</v>
      </c>
      <c r="O23" s="60">
        <f t="shared" si="11"/>
        <v>0</v>
      </c>
      <c r="R23" s="60">
        <f t="shared" si="12"/>
        <v>1</v>
      </c>
      <c r="S23" s="60">
        <f t="shared" si="13"/>
        <v>17</v>
      </c>
      <c r="U23" s="88">
        <f t="shared" si="14"/>
        <v>1071.22</v>
      </c>
      <c r="W23" s="60">
        <f t="shared" si="3"/>
        <v>0</v>
      </c>
    </row>
    <row r="24" spans="1:23" ht="11.25">
      <c r="A24" s="61">
        <f t="shared" si="0"/>
        <v>517</v>
      </c>
      <c r="B24" s="62">
        <f t="shared" si="4"/>
        <v>14</v>
      </c>
      <c r="C24" s="60">
        <f t="shared" si="1"/>
        <v>1264.14</v>
      </c>
      <c r="D24" s="60">
        <f t="shared" si="5"/>
        <v>1264.14</v>
      </c>
      <c r="E24" s="83">
        <f t="shared" si="6"/>
        <v>1264.14</v>
      </c>
      <c r="F24" s="60">
        <f t="shared" si="2"/>
        <v>1070.18</v>
      </c>
      <c r="G24" s="75">
        <f t="shared" si="7"/>
        <v>0</v>
      </c>
      <c r="H24" s="75">
        <f t="shared" si="7"/>
        <v>0</v>
      </c>
      <c r="I24" s="75">
        <f t="shared" si="7"/>
        <v>0</v>
      </c>
      <c r="J24" s="75">
        <f t="shared" si="7"/>
        <v>0</v>
      </c>
      <c r="K24" s="75">
        <f t="shared" si="7"/>
        <v>0</v>
      </c>
      <c r="L24" s="60">
        <f t="shared" si="8"/>
        <v>193.96000000000004</v>
      </c>
      <c r="M24" s="60">
        <f t="shared" si="9"/>
        <v>197377.61999999997</v>
      </c>
      <c r="N24" s="60">
        <f t="shared" si="10"/>
        <v>2622.3800000000015</v>
      </c>
      <c r="O24" s="60">
        <f t="shared" si="11"/>
        <v>0</v>
      </c>
      <c r="R24" s="60">
        <f t="shared" si="12"/>
        <v>1</v>
      </c>
      <c r="S24" s="60">
        <f t="shared" si="13"/>
        <v>18</v>
      </c>
      <c r="U24" s="88">
        <f t="shared" si="14"/>
        <v>1070.18</v>
      </c>
      <c r="W24" s="60">
        <f t="shared" si="3"/>
        <v>0</v>
      </c>
    </row>
    <row r="25" spans="1:23" ht="11.25">
      <c r="A25" s="61">
        <f t="shared" si="0"/>
        <v>547</v>
      </c>
      <c r="B25" s="62">
        <f t="shared" si="4"/>
        <v>15</v>
      </c>
      <c r="C25" s="60">
        <f t="shared" si="1"/>
        <v>1264.14</v>
      </c>
      <c r="D25" s="60">
        <f t="shared" si="5"/>
        <v>1264.14</v>
      </c>
      <c r="E25" s="83">
        <f t="shared" si="6"/>
        <v>1264.14</v>
      </c>
      <c r="F25" s="60">
        <f t="shared" si="2"/>
        <v>1069.13</v>
      </c>
      <c r="G25" s="75">
        <f t="shared" si="7"/>
        <v>0</v>
      </c>
      <c r="H25" s="75">
        <f t="shared" si="7"/>
        <v>0</v>
      </c>
      <c r="I25" s="75">
        <f t="shared" si="7"/>
        <v>0</v>
      </c>
      <c r="J25" s="75">
        <f t="shared" si="7"/>
        <v>0</v>
      </c>
      <c r="K25" s="75">
        <f t="shared" si="7"/>
        <v>0</v>
      </c>
      <c r="L25" s="60">
        <f t="shared" si="8"/>
        <v>195.01</v>
      </c>
      <c r="M25" s="60">
        <f t="shared" si="9"/>
        <v>197182.60999999996</v>
      </c>
      <c r="N25" s="60">
        <f t="shared" si="10"/>
        <v>2817.3900000000012</v>
      </c>
      <c r="O25" s="60">
        <f t="shared" si="11"/>
        <v>0</v>
      </c>
      <c r="R25" s="60">
        <f t="shared" si="12"/>
        <v>1</v>
      </c>
      <c r="S25" s="60">
        <f t="shared" si="13"/>
        <v>19</v>
      </c>
      <c r="U25" s="88">
        <f t="shared" si="14"/>
        <v>1069.13</v>
      </c>
      <c r="W25" s="60">
        <f t="shared" si="3"/>
        <v>0</v>
      </c>
    </row>
    <row r="26" spans="1:23" ht="11.25">
      <c r="A26" s="61">
        <f t="shared" si="0"/>
        <v>578</v>
      </c>
      <c r="B26" s="62">
        <f t="shared" si="4"/>
        <v>16</v>
      </c>
      <c r="C26" s="60">
        <f t="shared" si="1"/>
        <v>1264.14</v>
      </c>
      <c r="D26" s="60">
        <f t="shared" si="5"/>
        <v>1264.14</v>
      </c>
      <c r="E26" s="83">
        <f t="shared" si="6"/>
        <v>1264.14</v>
      </c>
      <c r="F26" s="60">
        <f t="shared" si="2"/>
        <v>1068.07</v>
      </c>
      <c r="G26" s="75">
        <f t="shared" si="7"/>
        <v>0</v>
      </c>
      <c r="H26" s="75">
        <f t="shared" si="7"/>
        <v>0</v>
      </c>
      <c r="I26" s="75">
        <f t="shared" si="7"/>
        <v>0</v>
      </c>
      <c r="J26" s="75">
        <f t="shared" si="7"/>
        <v>0</v>
      </c>
      <c r="K26" s="75">
        <f t="shared" si="7"/>
        <v>0</v>
      </c>
      <c r="L26" s="60">
        <f t="shared" si="8"/>
        <v>196.07000000000016</v>
      </c>
      <c r="M26" s="60">
        <f t="shared" si="9"/>
        <v>196986.53999999995</v>
      </c>
      <c r="N26" s="60">
        <f t="shared" si="10"/>
        <v>3013.4600000000014</v>
      </c>
      <c r="O26" s="60">
        <f t="shared" si="11"/>
        <v>0</v>
      </c>
      <c r="R26" s="60">
        <f t="shared" si="12"/>
        <v>1</v>
      </c>
      <c r="S26" s="60">
        <f t="shared" si="13"/>
        <v>20</v>
      </c>
      <c r="U26" s="88">
        <f t="shared" si="14"/>
        <v>1068.07</v>
      </c>
      <c r="W26" s="60">
        <f t="shared" si="3"/>
        <v>0</v>
      </c>
    </row>
    <row r="27" spans="1:23" ht="11.25">
      <c r="A27" s="61">
        <f t="shared" si="0"/>
        <v>609</v>
      </c>
      <c r="B27" s="62">
        <f t="shared" si="4"/>
        <v>17</v>
      </c>
      <c r="C27" s="60">
        <f t="shared" si="1"/>
        <v>1264.14</v>
      </c>
      <c r="D27" s="60">
        <f t="shared" si="5"/>
        <v>1264.14</v>
      </c>
      <c r="E27" s="83">
        <f t="shared" si="6"/>
        <v>1264.14</v>
      </c>
      <c r="F27" s="60">
        <f t="shared" si="2"/>
        <v>1067.01</v>
      </c>
      <c r="G27" s="75">
        <f t="shared" si="7"/>
        <v>0</v>
      </c>
      <c r="H27" s="75">
        <f t="shared" si="7"/>
        <v>0</v>
      </c>
      <c r="I27" s="75">
        <f t="shared" si="7"/>
        <v>0</v>
      </c>
      <c r="J27" s="75">
        <f t="shared" si="7"/>
        <v>0</v>
      </c>
      <c r="K27" s="75">
        <f t="shared" si="7"/>
        <v>0</v>
      </c>
      <c r="L27" s="60">
        <f t="shared" si="8"/>
        <v>197.1300000000001</v>
      </c>
      <c r="M27" s="60">
        <f t="shared" si="9"/>
        <v>196789.40999999995</v>
      </c>
      <c r="N27" s="60">
        <f t="shared" si="10"/>
        <v>3210.5900000000015</v>
      </c>
      <c r="O27" s="60">
        <f t="shared" si="11"/>
        <v>0</v>
      </c>
      <c r="R27" s="60">
        <f t="shared" si="12"/>
        <v>1</v>
      </c>
      <c r="S27" s="60">
        <f t="shared" si="13"/>
        <v>21</v>
      </c>
      <c r="U27" s="88">
        <f t="shared" si="14"/>
        <v>1067.01</v>
      </c>
      <c r="W27" s="60">
        <f t="shared" si="3"/>
        <v>0</v>
      </c>
    </row>
    <row r="28" spans="1:23" ht="11.25">
      <c r="A28" s="61">
        <f t="shared" si="0"/>
        <v>639</v>
      </c>
      <c r="B28" s="62">
        <f t="shared" si="4"/>
        <v>18</v>
      </c>
      <c r="C28" s="60">
        <f t="shared" si="1"/>
        <v>1264.14</v>
      </c>
      <c r="D28" s="60">
        <f t="shared" si="5"/>
        <v>1264.14</v>
      </c>
      <c r="E28" s="83">
        <f t="shared" si="6"/>
        <v>1264.14</v>
      </c>
      <c r="F28" s="60">
        <f t="shared" si="2"/>
        <v>1065.94</v>
      </c>
      <c r="G28" s="75">
        <f t="shared" si="7"/>
        <v>0</v>
      </c>
      <c r="H28" s="75">
        <f t="shared" si="7"/>
        <v>0</v>
      </c>
      <c r="I28" s="75">
        <f t="shared" si="7"/>
        <v>0</v>
      </c>
      <c r="J28" s="75">
        <f t="shared" si="7"/>
        <v>0</v>
      </c>
      <c r="K28" s="75">
        <f t="shared" si="7"/>
        <v>0</v>
      </c>
      <c r="L28" s="60">
        <f t="shared" si="8"/>
        <v>198.20000000000005</v>
      </c>
      <c r="M28" s="60">
        <f t="shared" si="9"/>
        <v>196591.20999999993</v>
      </c>
      <c r="N28" s="60">
        <f t="shared" si="10"/>
        <v>3408.790000000002</v>
      </c>
      <c r="O28" s="60">
        <f t="shared" si="11"/>
        <v>0</v>
      </c>
      <c r="R28" s="60">
        <f t="shared" si="12"/>
        <v>1</v>
      </c>
      <c r="S28" s="60">
        <f t="shared" si="13"/>
        <v>22</v>
      </c>
      <c r="U28" s="88">
        <f t="shared" si="14"/>
        <v>1065.94</v>
      </c>
      <c r="W28" s="60">
        <f t="shared" si="3"/>
        <v>0</v>
      </c>
    </row>
    <row r="29" spans="1:23" ht="11.25">
      <c r="A29" s="61">
        <f t="shared" si="0"/>
        <v>670</v>
      </c>
      <c r="B29" s="62">
        <f t="shared" si="4"/>
        <v>19</v>
      </c>
      <c r="C29" s="60">
        <f t="shared" si="1"/>
        <v>1264.14</v>
      </c>
      <c r="D29" s="60">
        <f t="shared" si="5"/>
        <v>1264.14</v>
      </c>
      <c r="E29" s="83">
        <f t="shared" si="6"/>
        <v>1264.14</v>
      </c>
      <c r="F29" s="60">
        <f t="shared" si="2"/>
        <v>1064.87</v>
      </c>
      <c r="G29" s="75">
        <f t="shared" si="7"/>
        <v>0</v>
      </c>
      <c r="H29" s="75">
        <f t="shared" si="7"/>
        <v>0</v>
      </c>
      <c r="I29" s="75">
        <f t="shared" si="7"/>
        <v>0</v>
      </c>
      <c r="J29" s="75">
        <f t="shared" si="7"/>
        <v>0</v>
      </c>
      <c r="K29" s="75">
        <f t="shared" si="7"/>
        <v>0</v>
      </c>
      <c r="L29" s="60">
        <f t="shared" si="8"/>
        <v>199.2700000000002</v>
      </c>
      <c r="M29" s="60">
        <f t="shared" si="9"/>
        <v>196391.93999999994</v>
      </c>
      <c r="N29" s="60">
        <f t="shared" si="10"/>
        <v>3608.060000000002</v>
      </c>
      <c r="O29" s="60">
        <f t="shared" si="11"/>
        <v>0</v>
      </c>
      <c r="R29" s="60">
        <f t="shared" si="12"/>
        <v>1</v>
      </c>
      <c r="S29" s="60">
        <f t="shared" si="13"/>
        <v>23</v>
      </c>
      <c r="U29" s="88">
        <f t="shared" si="14"/>
        <v>1064.87</v>
      </c>
      <c r="W29" s="60">
        <f t="shared" si="3"/>
        <v>0</v>
      </c>
    </row>
    <row r="30" spans="1:23" ht="11.25">
      <c r="A30" s="61">
        <f t="shared" si="0"/>
        <v>700</v>
      </c>
      <c r="B30" s="62">
        <f t="shared" si="4"/>
        <v>20</v>
      </c>
      <c r="C30" s="60">
        <f t="shared" si="1"/>
        <v>1264.14</v>
      </c>
      <c r="D30" s="60">
        <f t="shared" si="5"/>
        <v>1264.14</v>
      </c>
      <c r="E30" s="83">
        <f t="shared" si="6"/>
        <v>1264.14</v>
      </c>
      <c r="F30" s="60">
        <f t="shared" si="2"/>
        <v>1063.79</v>
      </c>
      <c r="G30" s="75">
        <f t="shared" si="7"/>
        <v>0</v>
      </c>
      <c r="H30" s="75">
        <f t="shared" si="7"/>
        <v>0</v>
      </c>
      <c r="I30" s="75">
        <f t="shared" si="7"/>
        <v>0</v>
      </c>
      <c r="J30" s="75">
        <f t="shared" si="7"/>
        <v>0</v>
      </c>
      <c r="K30" s="75">
        <f t="shared" si="7"/>
        <v>0</v>
      </c>
      <c r="L30" s="60">
        <f t="shared" si="8"/>
        <v>200.35000000000014</v>
      </c>
      <c r="M30" s="60">
        <f t="shared" si="9"/>
        <v>196191.58999999994</v>
      </c>
      <c r="N30" s="60">
        <f t="shared" si="10"/>
        <v>3808.4100000000026</v>
      </c>
      <c r="O30" s="60">
        <f t="shared" si="11"/>
        <v>0</v>
      </c>
      <c r="P30" s="60">
        <f>SUM(F19:F30)</f>
        <v>12835.45</v>
      </c>
      <c r="Q30" s="60">
        <f>SUM(L19:L30)</f>
        <v>2334.2300000000014</v>
      </c>
      <c r="R30" s="60">
        <f t="shared" si="12"/>
        <v>1</v>
      </c>
      <c r="S30" s="60">
        <f t="shared" si="13"/>
        <v>24</v>
      </c>
      <c r="U30" s="88">
        <f t="shared" si="14"/>
        <v>1063.79</v>
      </c>
      <c r="W30" s="60">
        <f t="shared" si="3"/>
        <v>0</v>
      </c>
    </row>
    <row r="31" spans="1:23" ht="11.25">
      <c r="A31" s="61">
        <f t="shared" si="0"/>
        <v>731</v>
      </c>
      <c r="B31" s="62">
        <f t="shared" si="4"/>
        <v>21</v>
      </c>
      <c r="C31" s="60">
        <f t="shared" si="1"/>
        <v>1264.14</v>
      </c>
      <c r="D31" s="60">
        <f t="shared" si="5"/>
        <v>1264.14</v>
      </c>
      <c r="E31" s="83">
        <f t="shared" si="6"/>
        <v>1264.14</v>
      </c>
      <c r="F31" s="60">
        <f t="shared" si="2"/>
        <v>1062.7</v>
      </c>
      <c r="G31" s="75">
        <f t="shared" si="7"/>
        <v>0</v>
      </c>
      <c r="H31" s="75">
        <f t="shared" si="7"/>
        <v>0</v>
      </c>
      <c r="I31" s="75">
        <f t="shared" si="7"/>
        <v>0</v>
      </c>
      <c r="J31" s="75">
        <f t="shared" si="7"/>
        <v>0</v>
      </c>
      <c r="K31" s="75">
        <f t="shared" si="7"/>
        <v>0</v>
      </c>
      <c r="L31" s="60">
        <f t="shared" si="8"/>
        <v>201.44000000000005</v>
      </c>
      <c r="M31" s="60">
        <f t="shared" si="9"/>
        <v>195990.14999999994</v>
      </c>
      <c r="N31" s="60">
        <f t="shared" si="10"/>
        <v>4009.8500000000026</v>
      </c>
      <c r="O31" s="60">
        <f t="shared" si="11"/>
        <v>0</v>
      </c>
      <c r="R31" s="60">
        <f t="shared" si="12"/>
        <v>1</v>
      </c>
      <c r="S31" s="60">
        <f t="shared" si="13"/>
        <v>25</v>
      </c>
      <c r="U31" s="88">
        <f t="shared" si="14"/>
        <v>1062.7</v>
      </c>
      <c r="W31" s="60">
        <f t="shared" si="3"/>
        <v>0</v>
      </c>
    </row>
    <row r="32" spans="1:23" ht="11.25">
      <c r="A32" s="61">
        <f t="shared" si="0"/>
        <v>762</v>
      </c>
      <c r="B32" s="62">
        <f t="shared" si="4"/>
        <v>22</v>
      </c>
      <c r="C32" s="60">
        <f t="shared" si="1"/>
        <v>1264.14</v>
      </c>
      <c r="D32" s="60">
        <f t="shared" si="5"/>
        <v>1264.14</v>
      </c>
      <c r="E32" s="83">
        <f t="shared" si="6"/>
        <v>1264.14</v>
      </c>
      <c r="F32" s="60">
        <f t="shared" si="2"/>
        <v>1061.61</v>
      </c>
      <c r="G32" s="75">
        <f t="shared" si="7"/>
        <v>0</v>
      </c>
      <c r="H32" s="75">
        <f t="shared" si="7"/>
        <v>0</v>
      </c>
      <c r="I32" s="75">
        <f t="shared" si="7"/>
        <v>0</v>
      </c>
      <c r="J32" s="75">
        <f t="shared" si="7"/>
        <v>0</v>
      </c>
      <c r="K32" s="75">
        <f t="shared" si="7"/>
        <v>0</v>
      </c>
      <c r="L32" s="60">
        <f t="shared" si="8"/>
        <v>202.5300000000002</v>
      </c>
      <c r="M32" s="60">
        <f t="shared" si="9"/>
        <v>195787.61999999994</v>
      </c>
      <c r="N32" s="60">
        <f t="shared" si="10"/>
        <v>4212.380000000003</v>
      </c>
      <c r="O32" s="60">
        <f t="shared" si="11"/>
        <v>0</v>
      </c>
      <c r="R32" s="60">
        <f t="shared" si="12"/>
        <v>1</v>
      </c>
      <c r="S32" s="60">
        <f t="shared" si="13"/>
        <v>26</v>
      </c>
      <c r="U32" s="88">
        <f t="shared" si="14"/>
        <v>1061.61</v>
      </c>
      <c r="W32" s="60">
        <f t="shared" si="3"/>
        <v>0</v>
      </c>
    </row>
    <row r="33" spans="1:23" ht="11.25">
      <c r="A33" s="61">
        <f t="shared" si="0"/>
        <v>790</v>
      </c>
      <c r="B33" s="62">
        <f t="shared" si="4"/>
        <v>23</v>
      </c>
      <c r="C33" s="60">
        <f t="shared" si="1"/>
        <v>1264.14</v>
      </c>
      <c r="D33" s="60">
        <f t="shared" si="5"/>
        <v>1264.14</v>
      </c>
      <c r="E33" s="83">
        <f t="shared" si="6"/>
        <v>1264.14</v>
      </c>
      <c r="F33" s="60">
        <f t="shared" si="2"/>
        <v>1060.52</v>
      </c>
      <c r="G33" s="75">
        <f t="shared" si="7"/>
        <v>0</v>
      </c>
      <c r="H33" s="75">
        <f t="shared" si="7"/>
        <v>0</v>
      </c>
      <c r="I33" s="75">
        <f t="shared" si="7"/>
        <v>0</v>
      </c>
      <c r="J33" s="75">
        <f t="shared" si="7"/>
        <v>0</v>
      </c>
      <c r="K33" s="75">
        <f t="shared" si="7"/>
        <v>0</v>
      </c>
      <c r="L33" s="60">
        <f t="shared" si="8"/>
        <v>203.62000000000012</v>
      </c>
      <c r="M33" s="60">
        <f t="shared" si="9"/>
        <v>195583.99999999994</v>
      </c>
      <c r="N33" s="60">
        <f t="shared" si="10"/>
        <v>4416.000000000003</v>
      </c>
      <c r="O33" s="60">
        <f t="shared" si="11"/>
        <v>0</v>
      </c>
      <c r="R33" s="60">
        <f t="shared" si="12"/>
        <v>1</v>
      </c>
      <c r="S33" s="60">
        <f t="shared" si="13"/>
        <v>27</v>
      </c>
      <c r="U33" s="88">
        <f t="shared" si="14"/>
        <v>1060.52</v>
      </c>
      <c r="W33" s="60">
        <f t="shared" si="3"/>
        <v>0</v>
      </c>
    </row>
    <row r="34" spans="1:23" ht="11.25">
      <c r="A34" s="61">
        <f t="shared" si="0"/>
        <v>821</v>
      </c>
      <c r="B34" s="62">
        <f t="shared" si="4"/>
        <v>24</v>
      </c>
      <c r="C34" s="60">
        <f t="shared" si="1"/>
        <v>1264.14</v>
      </c>
      <c r="D34" s="60">
        <f t="shared" si="5"/>
        <v>1264.14</v>
      </c>
      <c r="E34" s="83">
        <f t="shared" si="6"/>
        <v>1264.14</v>
      </c>
      <c r="F34" s="60">
        <f t="shared" si="2"/>
        <v>1059.41</v>
      </c>
      <c r="G34" s="75">
        <f t="shared" si="7"/>
        <v>0</v>
      </c>
      <c r="H34" s="75">
        <f t="shared" si="7"/>
        <v>0</v>
      </c>
      <c r="I34" s="75">
        <f t="shared" si="7"/>
        <v>0</v>
      </c>
      <c r="J34" s="75">
        <f t="shared" si="7"/>
        <v>0</v>
      </c>
      <c r="K34" s="75">
        <f t="shared" si="7"/>
        <v>0</v>
      </c>
      <c r="L34" s="60">
        <f t="shared" si="8"/>
        <v>204.73000000000002</v>
      </c>
      <c r="M34" s="60">
        <f t="shared" si="9"/>
        <v>195379.26999999993</v>
      </c>
      <c r="N34" s="60">
        <f t="shared" si="10"/>
        <v>4620.730000000003</v>
      </c>
      <c r="O34" s="60">
        <f t="shared" si="11"/>
        <v>0</v>
      </c>
      <c r="R34" s="60">
        <f t="shared" si="12"/>
        <v>1</v>
      </c>
      <c r="S34" s="60">
        <f t="shared" si="13"/>
        <v>28</v>
      </c>
      <c r="U34" s="88">
        <f t="shared" si="14"/>
        <v>1059.41</v>
      </c>
      <c r="W34" s="60">
        <f t="shared" si="3"/>
        <v>0</v>
      </c>
    </row>
    <row r="35" spans="1:23" ht="11.25">
      <c r="A35" s="61">
        <f t="shared" si="0"/>
        <v>851</v>
      </c>
      <c r="B35" s="62">
        <f t="shared" si="4"/>
        <v>25</v>
      </c>
      <c r="C35" s="60">
        <f t="shared" si="1"/>
        <v>1264.14</v>
      </c>
      <c r="D35" s="60">
        <f t="shared" si="5"/>
        <v>1264.14</v>
      </c>
      <c r="E35" s="83">
        <f t="shared" si="6"/>
        <v>1264.14</v>
      </c>
      <c r="F35" s="60">
        <f t="shared" si="2"/>
        <v>1058.3</v>
      </c>
      <c r="G35" s="75">
        <f t="shared" si="7"/>
        <v>0</v>
      </c>
      <c r="H35" s="75">
        <f t="shared" si="7"/>
        <v>0</v>
      </c>
      <c r="I35" s="75">
        <f t="shared" si="7"/>
        <v>0</v>
      </c>
      <c r="J35" s="75">
        <f t="shared" si="7"/>
        <v>0</v>
      </c>
      <c r="K35" s="75">
        <f t="shared" si="7"/>
        <v>0</v>
      </c>
      <c r="L35" s="60">
        <f t="shared" si="8"/>
        <v>205.84000000000015</v>
      </c>
      <c r="M35" s="60">
        <f t="shared" si="9"/>
        <v>195173.42999999993</v>
      </c>
      <c r="N35" s="60">
        <f t="shared" si="10"/>
        <v>4826.570000000003</v>
      </c>
      <c r="O35" s="60">
        <f t="shared" si="11"/>
        <v>0</v>
      </c>
      <c r="R35" s="60">
        <f t="shared" si="12"/>
        <v>1</v>
      </c>
      <c r="S35" s="60">
        <f t="shared" si="13"/>
        <v>29</v>
      </c>
      <c r="U35" s="88">
        <f t="shared" si="14"/>
        <v>1058.3</v>
      </c>
      <c r="W35" s="60">
        <f t="shared" si="3"/>
        <v>0</v>
      </c>
    </row>
    <row r="36" spans="1:23" ht="11.25">
      <c r="A36" s="61">
        <f t="shared" si="0"/>
        <v>882</v>
      </c>
      <c r="B36" s="62">
        <f t="shared" si="4"/>
        <v>26</v>
      </c>
      <c r="C36" s="60">
        <f t="shared" si="1"/>
        <v>1264.14</v>
      </c>
      <c r="D36" s="60">
        <f t="shared" si="5"/>
        <v>1264.14</v>
      </c>
      <c r="E36" s="83">
        <f t="shared" si="6"/>
        <v>1264.14</v>
      </c>
      <c r="F36" s="60">
        <f t="shared" si="2"/>
        <v>1057.19</v>
      </c>
      <c r="G36" s="75">
        <f t="shared" si="7"/>
        <v>0</v>
      </c>
      <c r="H36" s="75">
        <f t="shared" si="7"/>
        <v>0</v>
      </c>
      <c r="I36" s="75">
        <f t="shared" si="7"/>
        <v>0</v>
      </c>
      <c r="J36" s="75">
        <f t="shared" si="7"/>
        <v>0</v>
      </c>
      <c r="K36" s="75">
        <f t="shared" si="7"/>
        <v>0</v>
      </c>
      <c r="L36" s="60">
        <f t="shared" si="8"/>
        <v>206.95000000000005</v>
      </c>
      <c r="M36" s="60">
        <f t="shared" si="9"/>
        <v>194966.47999999992</v>
      </c>
      <c r="N36" s="60">
        <f t="shared" si="10"/>
        <v>5033.520000000003</v>
      </c>
      <c r="O36" s="60">
        <f t="shared" si="11"/>
        <v>0</v>
      </c>
      <c r="R36" s="60">
        <f t="shared" si="12"/>
        <v>1</v>
      </c>
      <c r="S36" s="60">
        <f t="shared" si="13"/>
        <v>30</v>
      </c>
      <c r="U36" s="88">
        <f t="shared" si="14"/>
        <v>1057.19</v>
      </c>
      <c r="W36" s="60">
        <f t="shared" si="3"/>
        <v>0</v>
      </c>
    </row>
    <row r="37" spans="1:23" ht="11.25">
      <c r="A37" s="61">
        <f t="shared" si="0"/>
        <v>912</v>
      </c>
      <c r="B37" s="62">
        <f t="shared" si="4"/>
        <v>27</v>
      </c>
      <c r="C37" s="60">
        <f t="shared" si="1"/>
        <v>1264.14</v>
      </c>
      <c r="D37" s="60">
        <f t="shared" si="5"/>
        <v>1264.14</v>
      </c>
      <c r="E37" s="83">
        <f t="shared" si="6"/>
        <v>1264.14</v>
      </c>
      <c r="F37" s="60">
        <f t="shared" si="2"/>
        <v>1056.07</v>
      </c>
      <c r="G37" s="75">
        <f t="shared" si="7"/>
        <v>0</v>
      </c>
      <c r="H37" s="75">
        <f t="shared" si="7"/>
        <v>0</v>
      </c>
      <c r="I37" s="75">
        <f t="shared" si="7"/>
        <v>0</v>
      </c>
      <c r="J37" s="75">
        <f t="shared" si="7"/>
        <v>0</v>
      </c>
      <c r="K37" s="75">
        <f t="shared" si="7"/>
        <v>0</v>
      </c>
      <c r="L37" s="60">
        <f t="shared" si="8"/>
        <v>208.07000000000016</v>
      </c>
      <c r="M37" s="60">
        <f t="shared" si="9"/>
        <v>194758.40999999992</v>
      </c>
      <c r="N37" s="60">
        <f t="shared" si="10"/>
        <v>5241.590000000004</v>
      </c>
      <c r="O37" s="60">
        <f t="shared" si="11"/>
        <v>0</v>
      </c>
      <c r="R37" s="60">
        <f t="shared" si="12"/>
        <v>1</v>
      </c>
      <c r="S37" s="60">
        <f t="shared" si="13"/>
        <v>31</v>
      </c>
      <c r="U37" s="88">
        <f t="shared" si="14"/>
        <v>1056.07</v>
      </c>
      <c r="W37" s="60">
        <f t="shared" si="3"/>
        <v>0</v>
      </c>
    </row>
    <row r="38" spans="1:23" ht="11.25">
      <c r="A38" s="61">
        <f t="shared" si="0"/>
        <v>943</v>
      </c>
      <c r="B38" s="62">
        <f t="shared" si="4"/>
        <v>28</v>
      </c>
      <c r="C38" s="60">
        <f t="shared" si="1"/>
        <v>1264.14</v>
      </c>
      <c r="D38" s="60">
        <f t="shared" si="5"/>
        <v>1264.14</v>
      </c>
      <c r="E38" s="83">
        <f t="shared" si="6"/>
        <v>1264.14</v>
      </c>
      <c r="F38" s="60">
        <f t="shared" si="2"/>
        <v>1054.94</v>
      </c>
      <c r="G38" s="75">
        <f t="shared" si="7"/>
        <v>0</v>
      </c>
      <c r="H38" s="75">
        <f t="shared" si="7"/>
        <v>0</v>
      </c>
      <c r="I38" s="75">
        <f t="shared" si="7"/>
        <v>0</v>
      </c>
      <c r="J38" s="75">
        <f t="shared" si="7"/>
        <v>0</v>
      </c>
      <c r="K38" s="75">
        <f t="shared" si="7"/>
        <v>0</v>
      </c>
      <c r="L38" s="60">
        <f t="shared" si="8"/>
        <v>209.20000000000005</v>
      </c>
      <c r="M38" s="60">
        <f t="shared" si="9"/>
        <v>194549.2099999999</v>
      </c>
      <c r="N38" s="60">
        <f t="shared" si="10"/>
        <v>5450.790000000004</v>
      </c>
      <c r="O38" s="60">
        <f t="shared" si="11"/>
        <v>0</v>
      </c>
      <c r="R38" s="60">
        <f t="shared" si="12"/>
        <v>1</v>
      </c>
      <c r="S38" s="60">
        <f t="shared" si="13"/>
        <v>32</v>
      </c>
      <c r="U38" s="88">
        <f t="shared" si="14"/>
        <v>1054.94</v>
      </c>
      <c r="W38" s="60">
        <f t="shared" si="3"/>
        <v>0</v>
      </c>
    </row>
    <row r="39" spans="1:23" ht="11.25">
      <c r="A39" s="61">
        <f t="shared" si="0"/>
        <v>974</v>
      </c>
      <c r="B39" s="62">
        <f t="shared" si="4"/>
        <v>29</v>
      </c>
      <c r="C39" s="60">
        <f t="shared" si="1"/>
        <v>1264.14</v>
      </c>
      <c r="D39" s="60">
        <f t="shared" si="5"/>
        <v>1264.14</v>
      </c>
      <c r="E39" s="83">
        <f t="shared" si="6"/>
        <v>1264.14</v>
      </c>
      <c r="F39" s="60">
        <f t="shared" si="2"/>
        <v>1053.81</v>
      </c>
      <c r="G39" s="75">
        <f t="shared" si="7"/>
        <v>0</v>
      </c>
      <c r="H39" s="75">
        <f t="shared" si="7"/>
        <v>0</v>
      </c>
      <c r="I39" s="75">
        <f t="shared" si="7"/>
        <v>0</v>
      </c>
      <c r="J39" s="75">
        <f t="shared" si="7"/>
        <v>0</v>
      </c>
      <c r="K39" s="75">
        <f t="shared" si="7"/>
        <v>0</v>
      </c>
      <c r="L39" s="60">
        <f t="shared" si="8"/>
        <v>210.33000000000015</v>
      </c>
      <c r="M39" s="60">
        <f t="shared" si="9"/>
        <v>194338.87999999992</v>
      </c>
      <c r="N39" s="60">
        <f t="shared" si="10"/>
        <v>5661.1200000000035</v>
      </c>
      <c r="O39" s="60">
        <f t="shared" si="11"/>
        <v>0</v>
      </c>
      <c r="R39" s="60">
        <f t="shared" si="12"/>
        <v>1</v>
      </c>
      <c r="S39" s="60">
        <f t="shared" si="13"/>
        <v>33</v>
      </c>
      <c r="U39" s="88">
        <f t="shared" si="14"/>
        <v>1053.81</v>
      </c>
      <c r="W39" s="60">
        <f t="shared" si="3"/>
        <v>0</v>
      </c>
    </row>
    <row r="40" spans="1:23" ht="11.25">
      <c r="A40" s="61">
        <f t="shared" si="0"/>
        <v>1004</v>
      </c>
      <c r="B40" s="62">
        <f t="shared" si="4"/>
        <v>30</v>
      </c>
      <c r="C40" s="60">
        <f t="shared" si="1"/>
        <v>1264.14</v>
      </c>
      <c r="D40" s="60">
        <f t="shared" si="5"/>
        <v>1264.14</v>
      </c>
      <c r="E40" s="83">
        <f t="shared" si="6"/>
        <v>1264.14</v>
      </c>
      <c r="F40" s="60">
        <f t="shared" si="2"/>
        <v>1052.67</v>
      </c>
      <c r="G40" s="75">
        <f t="shared" si="7"/>
        <v>0</v>
      </c>
      <c r="H40" s="75">
        <f t="shared" si="7"/>
        <v>0</v>
      </c>
      <c r="I40" s="75">
        <f t="shared" si="7"/>
        <v>0</v>
      </c>
      <c r="J40" s="75">
        <f t="shared" si="7"/>
        <v>0</v>
      </c>
      <c r="K40" s="75">
        <f t="shared" si="7"/>
        <v>0</v>
      </c>
      <c r="L40" s="60">
        <f t="shared" si="8"/>
        <v>211.47000000000003</v>
      </c>
      <c r="M40" s="60">
        <f t="shared" si="9"/>
        <v>194127.40999999992</v>
      </c>
      <c r="N40" s="60">
        <f t="shared" si="10"/>
        <v>5872.590000000004</v>
      </c>
      <c r="O40" s="60">
        <f t="shared" si="11"/>
        <v>0</v>
      </c>
      <c r="R40" s="60">
        <f t="shared" si="12"/>
        <v>1</v>
      </c>
      <c r="S40" s="60">
        <f t="shared" si="13"/>
        <v>34</v>
      </c>
      <c r="U40" s="88">
        <f t="shared" si="14"/>
        <v>1052.67</v>
      </c>
      <c r="W40" s="60">
        <f t="shared" si="3"/>
        <v>0</v>
      </c>
    </row>
    <row r="41" spans="1:23" ht="11.25">
      <c r="A41" s="61">
        <f t="shared" si="0"/>
        <v>1035</v>
      </c>
      <c r="B41" s="62">
        <f t="shared" si="4"/>
        <v>31</v>
      </c>
      <c r="C41" s="60">
        <f t="shared" si="1"/>
        <v>1264.14</v>
      </c>
      <c r="D41" s="60">
        <f t="shared" si="5"/>
        <v>1264.14</v>
      </c>
      <c r="E41" s="83">
        <f t="shared" si="6"/>
        <v>1264.14</v>
      </c>
      <c r="F41" s="60">
        <f t="shared" si="2"/>
        <v>1051.52</v>
      </c>
      <c r="G41" s="75">
        <f t="shared" si="7"/>
        <v>0</v>
      </c>
      <c r="H41" s="75">
        <f t="shared" si="7"/>
        <v>0</v>
      </c>
      <c r="I41" s="75">
        <f t="shared" si="7"/>
        <v>0</v>
      </c>
      <c r="J41" s="75">
        <f t="shared" si="7"/>
        <v>0</v>
      </c>
      <c r="K41" s="75">
        <f t="shared" si="7"/>
        <v>0</v>
      </c>
      <c r="L41" s="60">
        <f t="shared" si="8"/>
        <v>212.62000000000012</v>
      </c>
      <c r="M41" s="60">
        <f t="shared" si="9"/>
        <v>193914.78999999992</v>
      </c>
      <c r="N41" s="60">
        <f t="shared" si="10"/>
        <v>6085.210000000004</v>
      </c>
      <c r="O41" s="60">
        <f t="shared" si="11"/>
        <v>0</v>
      </c>
      <c r="R41" s="60">
        <f t="shared" si="12"/>
        <v>1</v>
      </c>
      <c r="S41" s="60">
        <f t="shared" si="13"/>
        <v>35</v>
      </c>
      <c r="U41" s="88">
        <f t="shared" si="14"/>
        <v>1051.52</v>
      </c>
      <c r="W41" s="60">
        <f t="shared" si="3"/>
        <v>0</v>
      </c>
    </row>
    <row r="42" spans="1:23" ht="11.25">
      <c r="A42" s="61">
        <f t="shared" si="0"/>
        <v>1065</v>
      </c>
      <c r="B42" s="62">
        <f t="shared" si="4"/>
        <v>32</v>
      </c>
      <c r="C42" s="60">
        <f t="shared" si="1"/>
        <v>1264.14</v>
      </c>
      <c r="D42" s="60">
        <f t="shared" si="5"/>
        <v>1264.14</v>
      </c>
      <c r="E42" s="83">
        <f t="shared" si="6"/>
        <v>1264.14</v>
      </c>
      <c r="F42" s="60">
        <f t="shared" si="2"/>
        <v>1050.37</v>
      </c>
      <c r="G42" s="75">
        <f t="shared" si="7"/>
        <v>0</v>
      </c>
      <c r="H42" s="75">
        <f t="shared" si="7"/>
        <v>0</v>
      </c>
      <c r="I42" s="75">
        <f t="shared" si="7"/>
        <v>0</v>
      </c>
      <c r="J42" s="75">
        <f t="shared" si="7"/>
        <v>0</v>
      </c>
      <c r="K42" s="75">
        <f t="shared" si="7"/>
        <v>0</v>
      </c>
      <c r="L42" s="60">
        <f t="shared" si="8"/>
        <v>213.7700000000002</v>
      </c>
      <c r="M42" s="60">
        <f t="shared" si="9"/>
        <v>193701.01999999993</v>
      </c>
      <c r="N42" s="60">
        <f t="shared" si="10"/>
        <v>6298.980000000004</v>
      </c>
      <c r="O42" s="60">
        <f t="shared" si="11"/>
        <v>0</v>
      </c>
      <c r="P42" s="60">
        <f>SUM(F31:F42)</f>
        <v>12679.11</v>
      </c>
      <c r="Q42" s="60">
        <f>SUM(L31:L42)</f>
        <v>2490.5700000000015</v>
      </c>
      <c r="R42" s="60">
        <f t="shared" si="12"/>
        <v>1</v>
      </c>
      <c r="S42" s="60">
        <f t="shared" si="13"/>
        <v>36</v>
      </c>
      <c r="U42" s="88">
        <f t="shared" si="14"/>
        <v>1050.37</v>
      </c>
      <c r="W42" s="60">
        <f t="shared" si="3"/>
        <v>0</v>
      </c>
    </row>
    <row r="43" spans="1:23" ht="11.25">
      <c r="A43" s="61">
        <f t="shared" si="0"/>
        <v>1096</v>
      </c>
      <c r="B43" s="62">
        <f t="shared" si="4"/>
        <v>33</v>
      </c>
      <c r="C43" s="60">
        <f t="shared" si="1"/>
        <v>1264.14</v>
      </c>
      <c r="D43" s="60">
        <f t="shared" si="5"/>
        <v>1264.14</v>
      </c>
      <c r="E43" s="83">
        <f t="shared" si="6"/>
        <v>1264.14</v>
      </c>
      <c r="F43" s="60">
        <f t="shared" si="2"/>
        <v>1049.21</v>
      </c>
      <c r="G43" s="75">
        <f t="shared" si="7"/>
        <v>0</v>
      </c>
      <c r="H43" s="75">
        <f t="shared" si="7"/>
        <v>0</v>
      </c>
      <c r="I43" s="75">
        <f t="shared" si="7"/>
        <v>0</v>
      </c>
      <c r="J43" s="75">
        <f t="shared" si="7"/>
        <v>0</v>
      </c>
      <c r="K43" s="75">
        <f t="shared" si="7"/>
        <v>0</v>
      </c>
      <c r="L43" s="60">
        <f t="shared" si="8"/>
        <v>214.93000000000006</v>
      </c>
      <c r="M43" s="60">
        <f t="shared" si="9"/>
        <v>193486.08999999994</v>
      </c>
      <c r="N43" s="60">
        <f t="shared" si="10"/>
        <v>6513.910000000004</v>
      </c>
      <c r="O43" s="60">
        <f t="shared" si="11"/>
        <v>0</v>
      </c>
      <c r="R43" s="60">
        <f t="shared" si="12"/>
        <v>1</v>
      </c>
      <c r="S43" s="60">
        <f t="shared" si="13"/>
        <v>37</v>
      </c>
      <c r="U43" s="88">
        <f t="shared" si="14"/>
        <v>1049.21</v>
      </c>
      <c r="W43" s="60">
        <f t="shared" si="3"/>
        <v>0</v>
      </c>
    </row>
    <row r="44" spans="1:23" ht="11.25">
      <c r="A44" s="61">
        <f t="shared" si="0"/>
        <v>1127</v>
      </c>
      <c r="B44" s="62">
        <f t="shared" si="4"/>
        <v>34</v>
      </c>
      <c r="C44" s="60">
        <f t="shared" si="1"/>
        <v>1264.13</v>
      </c>
      <c r="D44" s="60">
        <f t="shared" si="5"/>
        <v>1264.14</v>
      </c>
      <c r="E44" s="83">
        <f t="shared" si="6"/>
        <v>1264.14</v>
      </c>
      <c r="F44" s="60">
        <f t="shared" si="2"/>
        <v>1048.05</v>
      </c>
      <c r="G44" s="75">
        <f t="shared" si="7"/>
        <v>0</v>
      </c>
      <c r="H44" s="75">
        <f t="shared" si="7"/>
        <v>0</v>
      </c>
      <c r="I44" s="75">
        <f t="shared" si="7"/>
        <v>0</v>
      </c>
      <c r="J44" s="75">
        <f t="shared" si="7"/>
        <v>0</v>
      </c>
      <c r="K44" s="75">
        <f t="shared" si="7"/>
        <v>0</v>
      </c>
      <c r="L44" s="60">
        <f t="shared" si="8"/>
        <v>216.09000000000015</v>
      </c>
      <c r="M44" s="60">
        <f t="shared" si="9"/>
        <v>193269.99999999994</v>
      </c>
      <c r="N44" s="60">
        <f t="shared" si="10"/>
        <v>6730.000000000005</v>
      </c>
      <c r="O44" s="60">
        <f t="shared" si="11"/>
        <v>0</v>
      </c>
      <c r="R44" s="60">
        <f t="shared" si="12"/>
        <v>1</v>
      </c>
      <c r="S44" s="60">
        <f t="shared" si="13"/>
        <v>38</v>
      </c>
      <c r="U44" s="88">
        <f t="shared" si="14"/>
        <v>1048.05</v>
      </c>
      <c r="W44" s="60">
        <f t="shared" si="3"/>
        <v>0</v>
      </c>
    </row>
    <row r="45" spans="1:23" ht="11.25">
      <c r="A45" s="61">
        <f t="shared" si="0"/>
        <v>1155</v>
      </c>
      <c r="B45" s="62">
        <f t="shared" si="4"/>
        <v>35</v>
      </c>
      <c r="C45" s="60">
        <f t="shared" si="1"/>
        <v>1264.13</v>
      </c>
      <c r="D45" s="60">
        <f t="shared" si="5"/>
        <v>1264.14</v>
      </c>
      <c r="E45" s="83">
        <f t="shared" si="6"/>
        <v>1264.14</v>
      </c>
      <c r="F45" s="60">
        <f t="shared" si="2"/>
        <v>1046.88</v>
      </c>
      <c r="G45" s="75">
        <f t="shared" si="7"/>
        <v>0</v>
      </c>
      <c r="H45" s="75">
        <f t="shared" si="7"/>
        <v>0</v>
      </c>
      <c r="I45" s="75">
        <f t="shared" si="7"/>
        <v>0</v>
      </c>
      <c r="J45" s="75">
        <f t="shared" si="7"/>
        <v>0</v>
      </c>
      <c r="K45" s="75">
        <f t="shared" si="7"/>
        <v>0</v>
      </c>
      <c r="L45" s="60">
        <f t="shared" si="8"/>
        <v>217.26</v>
      </c>
      <c r="M45" s="60">
        <f t="shared" si="9"/>
        <v>193052.73999999993</v>
      </c>
      <c r="N45" s="60">
        <f t="shared" si="10"/>
        <v>6947.260000000005</v>
      </c>
      <c r="O45" s="60">
        <f t="shared" si="11"/>
        <v>0</v>
      </c>
      <c r="R45" s="60">
        <f t="shared" si="12"/>
        <v>1</v>
      </c>
      <c r="S45" s="60">
        <f t="shared" si="13"/>
        <v>39</v>
      </c>
      <c r="U45" s="88">
        <f t="shared" si="14"/>
        <v>1046.88</v>
      </c>
      <c r="W45" s="60">
        <f t="shared" si="3"/>
        <v>0</v>
      </c>
    </row>
    <row r="46" spans="1:23" ht="11.25">
      <c r="A46" s="61">
        <f t="shared" si="0"/>
        <v>1186</v>
      </c>
      <c r="B46" s="62">
        <f t="shared" si="4"/>
        <v>36</v>
      </c>
      <c r="C46" s="60">
        <f t="shared" si="1"/>
        <v>1264.13</v>
      </c>
      <c r="D46" s="60">
        <f t="shared" si="5"/>
        <v>1264.14</v>
      </c>
      <c r="E46" s="83">
        <f t="shared" si="6"/>
        <v>1264.14</v>
      </c>
      <c r="F46" s="60">
        <f t="shared" si="2"/>
        <v>1045.7</v>
      </c>
      <c r="G46" s="75">
        <f t="shared" si="7"/>
        <v>0</v>
      </c>
      <c r="H46" s="75">
        <f t="shared" si="7"/>
        <v>0</v>
      </c>
      <c r="I46" s="75">
        <f t="shared" si="7"/>
        <v>0</v>
      </c>
      <c r="J46" s="75">
        <f t="shared" si="7"/>
        <v>0</v>
      </c>
      <c r="K46" s="75">
        <f t="shared" si="7"/>
        <v>0</v>
      </c>
      <c r="L46" s="60">
        <f t="shared" si="8"/>
        <v>218.44000000000005</v>
      </c>
      <c r="M46" s="60">
        <f t="shared" si="9"/>
        <v>192834.29999999993</v>
      </c>
      <c r="N46" s="60">
        <f t="shared" si="10"/>
        <v>7165.700000000004</v>
      </c>
      <c r="O46" s="60">
        <f t="shared" si="11"/>
        <v>0</v>
      </c>
      <c r="R46" s="60">
        <f t="shared" si="12"/>
        <v>1</v>
      </c>
      <c r="S46" s="60">
        <f t="shared" si="13"/>
        <v>40</v>
      </c>
      <c r="U46" s="88">
        <f t="shared" si="14"/>
        <v>1045.7</v>
      </c>
      <c r="W46" s="60">
        <f t="shared" si="3"/>
        <v>0</v>
      </c>
    </row>
    <row r="47" spans="1:23" ht="11.25">
      <c r="A47" s="61">
        <f t="shared" si="0"/>
        <v>1216</v>
      </c>
      <c r="B47" s="62">
        <f t="shared" si="4"/>
        <v>37</v>
      </c>
      <c r="C47" s="60">
        <f t="shared" si="1"/>
        <v>1264.13</v>
      </c>
      <c r="D47" s="60">
        <f t="shared" si="5"/>
        <v>1264.14</v>
      </c>
      <c r="E47" s="83">
        <f t="shared" si="6"/>
        <v>1264.14</v>
      </c>
      <c r="F47" s="60">
        <f t="shared" si="2"/>
        <v>1044.52</v>
      </c>
      <c r="G47" s="75">
        <f t="shared" si="7"/>
        <v>0</v>
      </c>
      <c r="H47" s="75">
        <f t="shared" si="7"/>
        <v>0</v>
      </c>
      <c r="I47" s="75">
        <f t="shared" si="7"/>
        <v>0</v>
      </c>
      <c r="J47" s="75">
        <f t="shared" si="7"/>
        <v>0</v>
      </c>
      <c r="K47" s="75">
        <f t="shared" si="7"/>
        <v>0</v>
      </c>
      <c r="L47" s="60">
        <f t="shared" si="8"/>
        <v>219.62000000000012</v>
      </c>
      <c r="M47" s="60">
        <f t="shared" si="9"/>
        <v>192614.67999999993</v>
      </c>
      <c r="N47" s="60">
        <f t="shared" si="10"/>
        <v>7385.320000000004</v>
      </c>
      <c r="O47" s="60">
        <f t="shared" si="11"/>
        <v>0</v>
      </c>
      <c r="R47" s="60">
        <f t="shared" si="12"/>
        <v>1</v>
      </c>
      <c r="S47" s="60">
        <f t="shared" si="13"/>
        <v>41</v>
      </c>
      <c r="U47" s="88">
        <f t="shared" si="14"/>
        <v>1044.52</v>
      </c>
      <c r="W47" s="60">
        <f t="shared" si="3"/>
        <v>0</v>
      </c>
    </row>
    <row r="48" spans="1:23" ht="11.25">
      <c r="A48" s="61">
        <f t="shared" si="0"/>
        <v>1247</v>
      </c>
      <c r="B48" s="62">
        <f t="shared" si="4"/>
        <v>38</v>
      </c>
      <c r="C48" s="60">
        <f t="shared" si="1"/>
        <v>1264.13</v>
      </c>
      <c r="D48" s="60">
        <f t="shared" si="5"/>
        <v>1264.14</v>
      </c>
      <c r="E48" s="83">
        <f t="shared" si="6"/>
        <v>1264.14</v>
      </c>
      <c r="F48" s="60">
        <f t="shared" si="2"/>
        <v>1043.33</v>
      </c>
      <c r="G48" s="75">
        <f t="shared" si="7"/>
        <v>0</v>
      </c>
      <c r="H48" s="75">
        <f t="shared" si="7"/>
        <v>0</v>
      </c>
      <c r="I48" s="75">
        <f t="shared" si="7"/>
        <v>0</v>
      </c>
      <c r="J48" s="75">
        <f t="shared" si="7"/>
        <v>0</v>
      </c>
      <c r="K48" s="75">
        <f t="shared" si="7"/>
        <v>0</v>
      </c>
      <c r="L48" s="60">
        <f t="shared" si="8"/>
        <v>220.81000000000017</v>
      </c>
      <c r="M48" s="60">
        <f t="shared" si="9"/>
        <v>192393.86999999994</v>
      </c>
      <c r="N48" s="60">
        <f t="shared" si="10"/>
        <v>7606.130000000005</v>
      </c>
      <c r="O48" s="60">
        <f t="shared" si="11"/>
        <v>0</v>
      </c>
      <c r="R48" s="60">
        <f t="shared" si="12"/>
        <v>1</v>
      </c>
      <c r="S48" s="60">
        <f t="shared" si="13"/>
        <v>42</v>
      </c>
      <c r="U48" s="88">
        <f t="shared" si="14"/>
        <v>1043.33</v>
      </c>
      <c r="W48" s="60">
        <f t="shared" si="3"/>
        <v>0</v>
      </c>
    </row>
    <row r="49" spans="1:23" ht="11.25">
      <c r="A49" s="61">
        <f t="shared" si="0"/>
        <v>1277</v>
      </c>
      <c r="B49" s="62">
        <f t="shared" si="4"/>
        <v>39</v>
      </c>
      <c r="C49" s="60">
        <f t="shared" si="1"/>
        <v>1264.13</v>
      </c>
      <c r="D49" s="60">
        <f t="shared" si="5"/>
        <v>1264.14</v>
      </c>
      <c r="E49" s="83">
        <f t="shared" si="6"/>
        <v>1264.14</v>
      </c>
      <c r="F49" s="60">
        <f t="shared" si="2"/>
        <v>1042.13</v>
      </c>
      <c r="G49" s="75">
        <f t="shared" si="7"/>
        <v>0</v>
      </c>
      <c r="H49" s="75">
        <f t="shared" si="7"/>
        <v>0</v>
      </c>
      <c r="I49" s="75">
        <f t="shared" si="7"/>
        <v>0</v>
      </c>
      <c r="J49" s="75">
        <f t="shared" si="7"/>
        <v>0</v>
      </c>
      <c r="K49" s="75">
        <f t="shared" si="7"/>
        <v>0</v>
      </c>
      <c r="L49" s="60">
        <f t="shared" si="8"/>
        <v>222.01</v>
      </c>
      <c r="M49" s="60">
        <f t="shared" si="9"/>
        <v>192171.85999999993</v>
      </c>
      <c r="N49" s="60">
        <f t="shared" si="10"/>
        <v>7828.140000000005</v>
      </c>
      <c r="O49" s="60">
        <f t="shared" si="11"/>
        <v>0</v>
      </c>
      <c r="R49" s="60">
        <f t="shared" si="12"/>
        <v>1</v>
      </c>
      <c r="S49" s="60">
        <f t="shared" si="13"/>
        <v>43</v>
      </c>
      <c r="U49" s="88">
        <f t="shared" si="14"/>
        <v>1042.13</v>
      </c>
      <c r="W49" s="60">
        <f t="shared" si="3"/>
        <v>0</v>
      </c>
    </row>
    <row r="50" spans="1:23" ht="11.25">
      <c r="A50" s="61">
        <f t="shared" si="0"/>
        <v>1308</v>
      </c>
      <c r="B50" s="62">
        <f t="shared" si="4"/>
        <v>40</v>
      </c>
      <c r="C50" s="60">
        <f t="shared" si="1"/>
        <v>1264.13</v>
      </c>
      <c r="D50" s="60">
        <f t="shared" si="5"/>
        <v>1264.14</v>
      </c>
      <c r="E50" s="83">
        <f t="shared" si="6"/>
        <v>1264.14</v>
      </c>
      <c r="F50" s="60">
        <f t="shared" si="2"/>
        <v>1040.93</v>
      </c>
      <c r="G50" s="75">
        <f t="shared" si="7"/>
        <v>0</v>
      </c>
      <c r="H50" s="75">
        <f t="shared" si="7"/>
        <v>0</v>
      </c>
      <c r="I50" s="75">
        <f t="shared" si="7"/>
        <v>0</v>
      </c>
      <c r="J50" s="75">
        <f t="shared" si="7"/>
        <v>0</v>
      </c>
      <c r="K50" s="75">
        <f t="shared" si="7"/>
        <v>0</v>
      </c>
      <c r="L50" s="60">
        <f t="shared" si="8"/>
        <v>223.21000000000004</v>
      </c>
      <c r="M50" s="60">
        <f t="shared" si="9"/>
        <v>191948.64999999994</v>
      </c>
      <c r="N50" s="60">
        <f t="shared" si="10"/>
        <v>8051.350000000005</v>
      </c>
      <c r="O50" s="60">
        <f t="shared" si="11"/>
        <v>0</v>
      </c>
      <c r="R50" s="60">
        <f t="shared" si="12"/>
        <v>1</v>
      </c>
      <c r="S50" s="60">
        <f t="shared" si="13"/>
        <v>44</v>
      </c>
      <c r="U50" s="88">
        <f t="shared" si="14"/>
        <v>1040.93</v>
      </c>
      <c r="W50" s="60">
        <f t="shared" si="3"/>
        <v>0</v>
      </c>
    </row>
    <row r="51" spans="1:23" ht="11.25">
      <c r="A51" s="61">
        <f t="shared" si="0"/>
        <v>1339</v>
      </c>
      <c r="B51" s="62">
        <f t="shared" si="4"/>
        <v>41</v>
      </c>
      <c r="C51" s="60">
        <f t="shared" si="1"/>
        <v>1264.13</v>
      </c>
      <c r="D51" s="60">
        <f t="shared" si="5"/>
        <v>1264.14</v>
      </c>
      <c r="E51" s="83">
        <f t="shared" si="6"/>
        <v>1264.14</v>
      </c>
      <c r="F51" s="60">
        <f t="shared" si="2"/>
        <v>1039.72</v>
      </c>
      <c r="G51" s="75">
        <f t="shared" si="7"/>
        <v>0</v>
      </c>
      <c r="H51" s="75">
        <f t="shared" si="7"/>
        <v>0</v>
      </c>
      <c r="I51" s="75">
        <f t="shared" si="7"/>
        <v>0</v>
      </c>
      <c r="J51" s="75">
        <f t="shared" si="7"/>
        <v>0</v>
      </c>
      <c r="K51" s="75">
        <f t="shared" si="7"/>
        <v>0</v>
      </c>
      <c r="L51" s="60">
        <f t="shared" si="8"/>
        <v>224.42000000000007</v>
      </c>
      <c r="M51" s="60">
        <f t="shared" si="9"/>
        <v>191724.22999999992</v>
      </c>
      <c r="N51" s="60">
        <f t="shared" si="10"/>
        <v>8275.770000000004</v>
      </c>
      <c r="O51" s="60">
        <f t="shared" si="11"/>
        <v>0</v>
      </c>
      <c r="R51" s="60">
        <f t="shared" si="12"/>
        <v>1</v>
      </c>
      <c r="S51" s="60">
        <f t="shared" si="13"/>
        <v>45</v>
      </c>
      <c r="U51" s="88">
        <f t="shared" si="14"/>
        <v>1039.72</v>
      </c>
      <c r="W51" s="60">
        <f t="shared" si="3"/>
        <v>0</v>
      </c>
    </row>
    <row r="52" spans="1:23" ht="11.25">
      <c r="A52" s="61">
        <f t="shared" si="0"/>
        <v>1369</v>
      </c>
      <c r="B52" s="62">
        <f t="shared" si="4"/>
        <v>42</v>
      </c>
      <c r="C52" s="60">
        <f t="shared" si="1"/>
        <v>1264.13</v>
      </c>
      <c r="D52" s="60">
        <f t="shared" si="5"/>
        <v>1264.14</v>
      </c>
      <c r="E52" s="83">
        <f t="shared" si="6"/>
        <v>1264.14</v>
      </c>
      <c r="F52" s="60">
        <f t="shared" si="2"/>
        <v>1038.51</v>
      </c>
      <c r="G52" s="75">
        <f t="shared" si="7"/>
        <v>0</v>
      </c>
      <c r="H52" s="75">
        <f t="shared" si="7"/>
        <v>0</v>
      </c>
      <c r="I52" s="75">
        <f t="shared" si="7"/>
        <v>0</v>
      </c>
      <c r="J52" s="75">
        <f t="shared" si="7"/>
        <v>0</v>
      </c>
      <c r="K52" s="75">
        <f t="shared" si="7"/>
        <v>0</v>
      </c>
      <c r="L52" s="60">
        <f t="shared" si="8"/>
        <v>225.6300000000001</v>
      </c>
      <c r="M52" s="60">
        <f t="shared" si="9"/>
        <v>191498.59999999992</v>
      </c>
      <c r="N52" s="60">
        <f t="shared" si="10"/>
        <v>8501.400000000005</v>
      </c>
      <c r="O52" s="60">
        <f t="shared" si="11"/>
        <v>0</v>
      </c>
      <c r="R52" s="60">
        <f t="shared" si="12"/>
        <v>1</v>
      </c>
      <c r="S52" s="60">
        <f t="shared" si="13"/>
        <v>46</v>
      </c>
      <c r="U52" s="88">
        <f t="shared" si="14"/>
        <v>1038.51</v>
      </c>
      <c r="W52" s="60">
        <f t="shared" si="3"/>
        <v>0</v>
      </c>
    </row>
    <row r="53" spans="1:23" ht="11.25">
      <c r="A53" s="61">
        <f t="shared" si="0"/>
        <v>1400</v>
      </c>
      <c r="B53" s="62">
        <f t="shared" si="4"/>
        <v>43</v>
      </c>
      <c r="C53" s="60">
        <f t="shared" si="1"/>
        <v>1264.13</v>
      </c>
      <c r="D53" s="60">
        <f t="shared" si="5"/>
        <v>1264.14</v>
      </c>
      <c r="E53" s="83">
        <f t="shared" si="6"/>
        <v>1264.14</v>
      </c>
      <c r="F53" s="60">
        <f t="shared" si="2"/>
        <v>1037.28</v>
      </c>
      <c r="G53" s="75">
        <f t="shared" si="7"/>
        <v>0</v>
      </c>
      <c r="H53" s="75">
        <f t="shared" si="7"/>
        <v>0</v>
      </c>
      <c r="I53" s="75">
        <f t="shared" si="7"/>
        <v>0</v>
      </c>
      <c r="J53" s="75">
        <f t="shared" si="7"/>
        <v>0</v>
      </c>
      <c r="K53" s="75">
        <f t="shared" si="7"/>
        <v>0</v>
      </c>
      <c r="L53" s="60">
        <f t="shared" si="8"/>
        <v>226.86000000000013</v>
      </c>
      <c r="M53" s="60">
        <f t="shared" si="9"/>
        <v>191271.73999999993</v>
      </c>
      <c r="N53" s="60">
        <f t="shared" si="10"/>
        <v>8728.260000000006</v>
      </c>
      <c r="O53" s="60">
        <f t="shared" si="11"/>
        <v>0</v>
      </c>
      <c r="R53" s="60">
        <f t="shared" si="12"/>
        <v>1</v>
      </c>
      <c r="S53" s="60">
        <f t="shared" si="13"/>
        <v>47</v>
      </c>
      <c r="U53" s="88">
        <f t="shared" si="14"/>
        <v>1037.28</v>
      </c>
      <c r="W53" s="60">
        <f t="shared" si="3"/>
        <v>0</v>
      </c>
    </row>
    <row r="54" spans="1:23" ht="11.25">
      <c r="A54" s="61">
        <f t="shared" si="0"/>
        <v>1430</v>
      </c>
      <c r="B54" s="62">
        <f t="shared" si="4"/>
        <v>44</v>
      </c>
      <c r="C54" s="60">
        <f t="shared" si="1"/>
        <v>1264.13</v>
      </c>
      <c r="D54" s="60">
        <f t="shared" si="5"/>
        <v>1264.14</v>
      </c>
      <c r="E54" s="83">
        <f t="shared" si="6"/>
        <v>1264.14</v>
      </c>
      <c r="F54" s="60">
        <f t="shared" si="2"/>
        <v>1036.06</v>
      </c>
      <c r="G54" s="75">
        <f t="shared" si="7"/>
        <v>0</v>
      </c>
      <c r="H54" s="75">
        <f t="shared" si="7"/>
        <v>0</v>
      </c>
      <c r="I54" s="75">
        <f t="shared" si="7"/>
        <v>0</v>
      </c>
      <c r="J54" s="75">
        <f t="shared" si="7"/>
        <v>0</v>
      </c>
      <c r="K54" s="75">
        <f t="shared" si="7"/>
        <v>0</v>
      </c>
      <c r="L54" s="60">
        <f t="shared" si="8"/>
        <v>228.08000000000015</v>
      </c>
      <c r="M54" s="60">
        <f t="shared" si="9"/>
        <v>191043.65999999995</v>
      </c>
      <c r="N54" s="60">
        <f t="shared" si="10"/>
        <v>8956.340000000006</v>
      </c>
      <c r="O54" s="60">
        <f t="shared" si="11"/>
        <v>0</v>
      </c>
      <c r="P54" s="60">
        <f>SUM(F43:F54)</f>
        <v>12512.32</v>
      </c>
      <c r="Q54" s="60">
        <f>SUM(L43:L54)</f>
        <v>2657.3600000000015</v>
      </c>
      <c r="R54" s="60">
        <f t="shared" si="12"/>
        <v>1</v>
      </c>
      <c r="S54" s="60">
        <f t="shared" si="13"/>
        <v>48</v>
      </c>
      <c r="U54" s="88">
        <f t="shared" si="14"/>
        <v>1036.06</v>
      </c>
      <c r="W54" s="60">
        <f t="shared" si="3"/>
        <v>0</v>
      </c>
    </row>
    <row r="55" spans="1:23" ht="11.25">
      <c r="A55" s="61">
        <f t="shared" si="0"/>
        <v>1461</v>
      </c>
      <c r="B55" s="62">
        <f t="shared" si="4"/>
        <v>45</v>
      </c>
      <c r="C55" s="60">
        <f t="shared" si="1"/>
        <v>1264.13</v>
      </c>
      <c r="D55" s="60">
        <f t="shared" si="5"/>
        <v>1264.14</v>
      </c>
      <c r="E55" s="83">
        <f t="shared" si="6"/>
        <v>1264.14</v>
      </c>
      <c r="F55" s="60">
        <f t="shared" si="2"/>
        <v>1034.82</v>
      </c>
      <c r="G55" s="75">
        <f t="shared" si="7"/>
        <v>0</v>
      </c>
      <c r="H55" s="75">
        <f t="shared" si="7"/>
        <v>0</v>
      </c>
      <c r="I55" s="75">
        <f t="shared" si="7"/>
        <v>0</v>
      </c>
      <c r="J55" s="75">
        <f t="shared" si="7"/>
        <v>0</v>
      </c>
      <c r="K55" s="75">
        <f t="shared" si="7"/>
        <v>0</v>
      </c>
      <c r="L55" s="60">
        <f t="shared" si="8"/>
        <v>229.32000000000016</v>
      </c>
      <c r="M55" s="60">
        <f t="shared" si="9"/>
        <v>190814.33999999994</v>
      </c>
      <c r="N55" s="60">
        <f t="shared" si="10"/>
        <v>9185.660000000005</v>
      </c>
      <c r="O55" s="60">
        <f t="shared" si="11"/>
        <v>0</v>
      </c>
      <c r="R55" s="60">
        <f t="shared" si="12"/>
        <v>1</v>
      </c>
      <c r="S55" s="60">
        <f t="shared" si="13"/>
        <v>49</v>
      </c>
      <c r="U55" s="88">
        <f t="shared" si="14"/>
        <v>1034.82</v>
      </c>
      <c r="W55" s="60">
        <f t="shared" si="3"/>
        <v>0</v>
      </c>
    </row>
    <row r="56" spans="1:23" ht="11.25">
      <c r="A56" s="61">
        <f t="shared" si="0"/>
        <v>1492</v>
      </c>
      <c r="B56" s="62">
        <f t="shared" si="4"/>
        <v>46</v>
      </c>
      <c r="C56" s="60">
        <f t="shared" si="1"/>
        <v>1264.13</v>
      </c>
      <c r="D56" s="60">
        <f t="shared" si="5"/>
        <v>1264.14</v>
      </c>
      <c r="E56" s="83">
        <f t="shared" si="6"/>
        <v>1264.14</v>
      </c>
      <c r="F56" s="60">
        <f t="shared" si="2"/>
        <v>1033.58</v>
      </c>
      <c r="G56" s="75">
        <f t="shared" si="7"/>
        <v>0</v>
      </c>
      <c r="H56" s="75">
        <f t="shared" si="7"/>
        <v>0</v>
      </c>
      <c r="I56" s="75">
        <f t="shared" si="7"/>
        <v>0</v>
      </c>
      <c r="J56" s="75">
        <f t="shared" si="7"/>
        <v>0</v>
      </c>
      <c r="K56" s="75">
        <f t="shared" si="7"/>
        <v>0</v>
      </c>
      <c r="L56" s="60">
        <f t="shared" si="8"/>
        <v>230.56000000000017</v>
      </c>
      <c r="M56" s="60">
        <f t="shared" si="9"/>
        <v>190583.77999999994</v>
      </c>
      <c r="N56" s="60">
        <f t="shared" si="10"/>
        <v>9416.220000000005</v>
      </c>
      <c r="O56" s="60">
        <f t="shared" si="11"/>
        <v>0</v>
      </c>
      <c r="R56" s="60">
        <f t="shared" si="12"/>
        <v>1</v>
      </c>
      <c r="S56" s="60">
        <f t="shared" si="13"/>
        <v>50</v>
      </c>
      <c r="U56" s="88">
        <f t="shared" si="14"/>
        <v>1033.58</v>
      </c>
      <c r="W56" s="60">
        <f t="shared" si="3"/>
        <v>0</v>
      </c>
    </row>
    <row r="57" spans="1:25" ht="11.25">
      <c r="A57" s="76">
        <f t="shared" si="0"/>
        <v>1521</v>
      </c>
      <c r="B57" s="77">
        <f t="shared" si="4"/>
        <v>47</v>
      </c>
      <c r="C57" s="60">
        <f t="shared" si="1"/>
        <v>1264.13</v>
      </c>
      <c r="D57" s="78">
        <f t="shared" si="5"/>
        <v>1264.14</v>
      </c>
      <c r="E57" s="83">
        <f t="shared" si="6"/>
        <v>1264.14</v>
      </c>
      <c r="F57" s="60">
        <f t="shared" si="2"/>
        <v>1032.33</v>
      </c>
      <c r="G57" s="79">
        <f t="shared" si="7"/>
        <v>0</v>
      </c>
      <c r="H57" s="79">
        <f t="shared" si="7"/>
        <v>0</v>
      </c>
      <c r="I57" s="79">
        <f t="shared" si="7"/>
        <v>0</v>
      </c>
      <c r="J57" s="79">
        <f t="shared" si="7"/>
        <v>0</v>
      </c>
      <c r="K57" s="79">
        <f t="shared" si="7"/>
        <v>0</v>
      </c>
      <c r="L57" s="78">
        <f t="shared" si="8"/>
        <v>231.81000000000017</v>
      </c>
      <c r="M57" s="78">
        <f t="shared" si="9"/>
        <v>190351.96999999994</v>
      </c>
      <c r="N57" s="78">
        <f t="shared" si="10"/>
        <v>9648.030000000004</v>
      </c>
      <c r="O57" s="78">
        <f t="shared" si="11"/>
        <v>0</v>
      </c>
      <c r="P57" s="78"/>
      <c r="Q57" s="78"/>
      <c r="R57" s="78">
        <f t="shared" si="12"/>
        <v>1</v>
      </c>
      <c r="S57" s="78">
        <f t="shared" si="13"/>
        <v>51</v>
      </c>
      <c r="T57" s="78"/>
      <c r="U57" s="88">
        <f t="shared" si="14"/>
        <v>1032.33</v>
      </c>
      <c r="V57" s="78">
        <v>1</v>
      </c>
      <c r="W57" s="78">
        <f>+U57-F57</f>
        <v>0</v>
      </c>
      <c r="Y57" s="85" t="s">
        <v>110</v>
      </c>
    </row>
    <row r="58" spans="1:23" ht="11.25">
      <c r="A58" s="61">
        <f t="shared" si="0"/>
        <v>1552</v>
      </c>
      <c r="B58" s="62">
        <f t="shared" si="4"/>
        <v>48</v>
      </c>
      <c r="C58" s="60">
        <f t="shared" si="1"/>
        <v>1264.13</v>
      </c>
      <c r="D58" s="60">
        <f t="shared" si="5"/>
        <v>1264.14</v>
      </c>
      <c r="E58" s="83">
        <f t="shared" si="6"/>
        <v>1264.14</v>
      </c>
      <c r="F58" s="60">
        <f t="shared" si="2"/>
        <v>1031.07</v>
      </c>
      <c r="G58" s="75">
        <f t="shared" si="7"/>
        <v>0</v>
      </c>
      <c r="H58" s="75">
        <f t="shared" si="7"/>
        <v>0</v>
      </c>
      <c r="I58" s="75">
        <f t="shared" si="7"/>
        <v>0</v>
      </c>
      <c r="J58" s="75">
        <f t="shared" si="7"/>
        <v>0</v>
      </c>
      <c r="K58" s="75">
        <f t="shared" si="7"/>
        <v>0</v>
      </c>
      <c r="L58" s="60">
        <f t="shared" si="8"/>
        <v>233.07000000000016</v>
      </c>
      <c r="M58" s="60">
        <f t="shared" si="9"/>
        <v>190118.89999999994</v>
      </c>
      <c r="N58" s="60">
        <f t="shared" si="10"/>
        <v>9881.100000000004</v>
      </c>
      <c r="O58" s="60">
        <f t="shared" si="11"/>
        <v>0</v>
      </c>
      <c r="R58" s="60">
        <f t="shared" si="12"/>
        <v>1</v>
      </c>
      <c r="S58" s="60">
        <f t="shared" si="13"/>
        <v>52</v>
      </c>
      <c r="U58" s="88">
        <f t="shared" si="14"/>
        <v>1031.07</v>
      </c>
      <c r="V58" s="60">
        <v>2</v>
      </c>
      <c r="W58" s="60">
        <f t="shared" si="3"/>
        <v>0</v>
      </c>
    </row>
    <row r="59" spans="1:23" ht="11.25">
      <c r="A59" s="61">
        <f t="shared" si="0"/>
        <v>1582</v>
      </c>
      <c r="B59" s="62">
        <f t="shared" si="4"/>
        <v>49</v>
      </c>
      <c r="C59" s="60">
        <f t="shared" si="1"/>
        <v>1264.13</v>
      </c>
      <c r="D59" s="60">
        <f t="shared" si="5"/>
        <v>1264.14</v>
      </c>
      <c r="E59" s="83">
        <f t="shared" si="6"/>
        <v>1264.14</v>
      </c>
      <c r="F59" s="60">
        <f t="shared" si="2"/>
        <v>1029.81</v>
      </c>
      <c r="G59" s="75">
        <f t="shared" si="7"/>
        <v>0</v>
      </c>
      <c r="H59" s="75">
        <f t="shared" si="7"/>
        <v>0</v>
      </c>
      <c r="I59" s="75">
        <f t="shared" si="7"/>
        <v>0</v>
      </c>
      <c r="J59" s="75">
        <f t="shared" si="7"/>
        <v>0</v>
      </c>
      <c r="K59" s="75">
        <f t="shared" si="7"/>
        <v>0</v>
      </c>
      <c r="L59" s="60">
        <f t="shared" si="8"/>
        <v>234.33000000000015</v>
      </c>
      <c r="M59" s="60">
        <f t="shared" si="9"/>
        <v>189884.56999999995</v>
      </c>
      <c r="N59" s="60">
        <f t="shared" si="10"/>
        <v>10115.430000000004</v>
      </c>
      <c r="O59" s="60">
        <f t="shared" si="11"/>
        <v>0</v>
      </c>
      <c r="R59" s="60">
        <f t="shared" si="12"/>
        <v>1</v>
      </c>
      <c r="S59" s="60">
        <f t="shared" si="13"/>
        <v>53</v>
      </c>
      <c r="U59" s="88">
        <f t="shared" si="14"/>
        <v>1029.81</v>
      </c>
      <c r="V59" s="60">
        <v>3</v>
      </c>
      <c r="W59" s="60">
        <f t="shared" si="3"/>
        <v>0</v>
      </c>
    </row>
    <row r="60" spans="1:23" ht="11.25">
      <c r="A60" s="61">
        <f t="shared" si="0"/>
        <v>1613</v>
      </c>
      <c r="B60" s="62">
        <f t="shared" si="4"/>
        <v>50</v>
      </c>
      <c r="C60" s="60">
        <f t="shared" si="1"/>
        <v>1264.13</v>
      </c>
      <c r="D60" s="60">
        <f t="shared" si="5"/>
        <v>1264.14</v>
      </c>
      <c r="E60" s="83">
        <f t="shared" si="6"/>
        <v>1264.14</v>
      </c>
      <c r="F60" s="60">
        <f t="shared" si="2"/>
        <v>1028.54</v>
      </c>
      <c r="G60" s="75">
        <f t="shared" si="7"/>
        <v>0</v>
      </c>
      <c r="H60" s="75">
        <f t="shared" si="7"/>
        <v>0</v>
      </c>
      <c r="I60" s="75">
        <f t="shared" si="7"/>
        <v>0</v>
      </c>
      <c r="J60" s="75">
        <f t="shared" si="7"/>
        <v>0</v>
      </c>
      <c r="K60" s="75">
        <f t="shared" si="7"/>
        <v>0</v>
      </c>
      <c r="L60" s="60">
        <f t="shared" si="8"/>
        <v>235.60000000000014</v>
      </c>
      <c r="M60" s="60">
        <f t="shared" si="9"/>
        <v>189648.96999999994</v>
      </c>
      <c r="N60" s="60">
        <f t="shared" si="10"/>
        <v>10351.030000000004</v>
      </c>
      <c r="O60" s="60">
        <f t="shared" si="11"/>
        <v>0</v>
      </c>
      <c r="R60" s="60">
        <f t="shared" si="12"/>
        <v>1</v>
      </c>
      <c r="S60" s="60">
        <f t="shared" si="13"/>
        <v>54</v>
      </c>
      <c r="U60" s="88">
        <f t="shared" si="14"/>
        <v>1028.54</v>
      </c>
      <c r="V60" s="60">
        <v>4</v>
      </c>
      <c r="W60" s="60">
        <f t="shared" si="3"/>
        <v>0</v>
      </c>
    </row>
    <row r="61" spans="1:23" ht="11.25">
      <c r="A61" s="61">
        <f t="shared" si="0"/>
        <v>1643</v>
      </c>
      <c r="B61" s="62">
        <f t="shared" si="4"/>
        <v>51</v>
      </c>
      <c r="C61" s="60">
        <f t="shared" si="1"/>
        <v>1264.13</v>
      </c>
      <c r="D61" s="60">
        <f t="shared" si="5"/>
        <v>1264.14</v>
      </c>
      <c r="E61" s="83">
        <f t="shared" si="6"/>
        <v>1264.14</v>
      </c>
      <c r="F61" s="60">
        <f t="shared" si="2"/>
        <v>1027.27</v>
      </c>
      <c r="G61" s="75">
        <f t="shared" si="7"/>
        <v>0</v>
      </c>
      <c r="H61" s="75">
        <f t="shared" si="7"/>
        <v>0</v>
      </c>
      <c r="I61" s="75">
        <f t="shared" si="7"/>
        <v>0</v>
      </c>
      <c r="J61" s="75">
        <f t="shared" si="7"/>
        <v>0</v>
      </c>
      <c r="K61" s="75">
        <f t="shared" si="7"/>
        <v>0</v>
      </c>
      <c r="L61" s="60">
        <f t="shared" si="8"/>
        <v>236.87000000000012</v>
      </c>
      <c r="M61" s="60">
        <f t="shared" si="9"/>
        <v>189412.09999999995</v>
      </c>
      <c r="N61" s="60">
        <f t="shared" si="10"/>
        <v>10587.900000000005</v>
      </c>
      <c r="O61" s="60">
        <f t="shared" si="11"/>
        <v>0</v>
      </c>
      <c r="R61" s="60">
        <f t="shared" si="12"/>
        <v>1</v>
      </c>
      <c r="S61" s="60">
        <f t="shared" si="13"/>
        <v>55</v>
      </c>
      <c r="U61" s="88">
        <f t="shared" si="14"/>
        <v>1027.27</v>
      </c>
      <c r="V61" s="60">
        <v>5</v>
      </c>
      <c r="W61" s="60">
        <f t="shared" si="3"/>
        <v>0</v>
      </c>
    </row>
    <row r="62" spans="1:23" ht="11.25">
      <c r="A62" s="61">
        <f t="shared" si="0"/>
        <v>1674</v>
      </c>
      <c r="B62" s="62">
        <f t="shared" si="4"/>
        <v>52</v>
      </c>
      <c r="C62" s="60">
        <f t="shared" si="1"/>
        <v>1264.13</v>
      </c>
      <c r="D62" s="60">
        <f t="shared" si="5"/>
        <v>1264.14</v>
      </c>
      <c r="E62" s="83">
        <f t="shared" si="6"/>
        <v>1264.14</v>
      </c>
      <c r="F62" s="60">
        <f t="shared" si="2"/>
        <v>1025.98</v>
      </c>
      <c r="G62" s="75">
        <f t="shared" si="7"/>
        <v>0</v>
      </c>
      <c r="H62" s="75">
        <f t="shared" si="7"/>
        <v>0</v>
      </c>
      <c r="I62" s="75">
        <f t="shared" si="7"/>
        <v>0</v>
      </c>
      <c r="J62" s="75">
        <f t="shared" si="7"/>
        <v>0</v>
      </c>
      <c r="K62" s="75">
        <f t="shared" si="7"/>
        <v>0</v>
      </c>
      <c r="L62" s="60">
        <f t="shared" si="8"/>
        <v>238.16000000000008</v>
      </c>
      <c r="M62" s="60">
        <f t="shared" si="9"/>
        <v>189173.93999999994</v>
      </c>
      <c r="N62" s="60">
        <f t="shared" si="10"/>
        <v>10826.060000000005</v>
      </c>
      <c r="O62" s="60">
        <f t="shared" si="11"/>
        <v>0</v>
      </c>
      <c r="R62" s="60">
        <f t="shared" si="12"/>
        <v>1</v>
      </c>
      <c r="S62" s="60">
        <f t="shared" si="13"/>
        <v>56</v>
      </c>
      <c r="U62" s="88">
        <f t="shared" si="14"/>
        <v>1025.98</v>
      </c>
      <c r="V62" s="60">
        <v>6</v>
      </c>
      <c r="W62" s="60">
        <f t="shared" si="3"/>
        <v>0</v>
      </c>
    </row>
    <row r="63" spans="1:23" ht="11.25">
      <c r="A63" s="61">
        <f t="shared" si="0"/>
        <v>1705</v>
      </c>
      <c r="B63" s="62">
        <f t="shared" si="4"/>
        <v>53</v>
      </c>
      <c r="C63" s="60">
        <f t="shared" si="1"/>
        <v>1264.13</v>
      </c>
      <c r="D63" s="60">
        <f t="shared" si="5"/>
        <v>1264.14</v>
      </c>
      <c r="E63" s="83">
        <f t="shared" si="6"/>
        <v>1264.14</v>
      </c>
      <c r="F63" s="60">
        <f t="shared" si="2"/>
        <v>1024.69</v>
      </c>
      <c r="G63" s="75">
        <f t="shared" si="7"/>
        <v>0</v>
      </c>
      <c r="H63" s="75">
        <f t="shared" si="7"/>
        <v>0</v>
      </c>
      <c r="I63" s="75">
        <f t="shared" si="7"/>
        <v>0</v>
      </c>
      <c r="J63" s="75">
        <f t="shared" si="7"/>
        <v>0</v>
      </c>
      <c r="K63" s="75">
        <f t="shared" si="7"/>
        <v>0</v>
      </c>
      <c r="L63" s="60">
        <f t="shared" si="8"/>
        <v>239.45000000000005</v>
      </c>
      <c r="M63" s="60">
        <f t="shared" si="9"/>
        <v>188934.48999999993</v>
      </c>
      <c r="N63" s="60">
        <f t="shared" si="10"/>
        <v>11065.510000000006</v>
      </c>
      <c r="O63" s="60">
        <f t="shared" si="11"/>
        <v>0</v>
      </c>
      <c r="R63" s="60">
        <f t="shared" si="12"/>
        <v>1</v>
      </c>
      <c r="S63" s="60">
        <f t="shared" si="13"/>
        <v>57</v>
      </c>
      <c r="U63" s="88">
        <f t="shared" si="14"/>
        <v>1024.69</v>
      </c>
      <c r="V63" s="60">
        <v>7</v>
      </c>
      <c r="W63" s="60">
        <f t="shared" si="3"/>
        <v>0</v>
      </c>
    </row>
    <row r="64" spans="1:23" ht="11.25">
      <c r="A64" s="61">
        <f t="shared" si="0"/>
        <v>1735</v>
      </c>
      <c r="B64" s="62">
        <f t="shared" si="4"/>
        <v>54</v>
      </c>
      <c r="C64" s="60">
        <f t="shared" si="1"/>
        <v>1264.13</v>
      </c>
      <c r="D64" s="60">
        <f t="shared" si="5"/>
        <v>1264.14</v>
      </c>
      <c r="E64" s="83">
        <f t="shared" si="6"/>
        <v>1264.14</v>
      </c>
      <c r="F64" s="60">
        <f t="shared" si="2"/>
        <v>1023.4</v>
      </c>
      <c r="G64" s="75">
        <f aca="true" t="shared" si="15" ref="G64:K114">G63</f>
        <v>0</v>
      </c>
      <c r="H64" s="75">
        <f t="shared" si="15"/>
        <v>0</v>
      </c>
      <c r="I64" s="75">
        <f t="shared" si="15"/>
        <v>0</v>
      </c>
      <c r="J64" s="75">
        <f t="shared" si="15"/>
        <v>0</v>
      </c>
      <c r="K64" s="75">
        <f t="shared" si="15"/>
        <v>0</v>
      </c>
      <c r="L64" s="60">
        <f t="shared" si="8"/>
        <v>240.74000000000012</v>
      </c>
      <c r="M64" s="60">
        <f t="shared" si="9"/>
        <v>188693.74999999994</v>
      </c>
      <c r="N64" s="60">
        <f t="shared" si="10"/>
        <v>11306.250000000005</v>
      </c>
      <c r="O64" s="60">
        <f t="shared" si="11"/>
        <v>0</v>
      </c>
      <c r="R64" s="60">
        <f t="shared" si="12"/>
        <v>1</v>
      </c>
      <c r="S64" s="60">
        <f t="shared" si="13"/>
        <v>58</v>
      </c>
      <c r="U64" s="88">
        <f t="shared" si="14"/>
        <v>1023.4</v>
      </c>
      <c r="V64" s="60">
        <v>8</v>
      </c>
      <c r="W64" s="60">
        <f t="shared" si="3"/>
        <v>0</v>
      </c>
    </row>
    <row r="65" spans="1:23" ht="11.25">
      <c r="A65" s="61">
        <f t="shared" si="0"/>
        <v>1766</v>
      </c>
      <c r="B65" s="62">
        <f t="shared" si="4"/>
        <v>55</v>
      </c>
      <c r="C65" s="60">
        <f t="shared" si="1"/>
        <v>1264.13</v>
      </c>
      <c r="D65" s="60">
        <f t="shared" si="5"/>
        <v>1264.14</v>
      </c>
      <c r="E65" s="83">
        <f t="shared" si="6"/>
        <v>1264.14</v>
      </c>
      <c r="F65" s="60">
        <f t="shared" si="2"/>
        <v>1022.09</v>
      </c>
      <c r="G65" s="75">
        <f t="shared" si="15"/>
        <v>0</v>
      </c>
      <c r="H65" s="75">
        <f t="shared" si="15"/>
        <v>0</v>
      </c>
      <c r="I65" s="75">
        <f t="shared" si="15"/>
        <v>0</v>
      </c>
      <c r="J65" s="75">
        <f t="shared" si="15"/>
        <v>0</v>
      </c>
      <c r="K65" s="75">
        <f t="shared" si="15"/>
        <v>0</v>
      </c>
      <c r="L65" s="60">
        <f t="shared" si="8"/>
        <v>242.05000000000007</v>
      </c>
      <c r="M65" s="60">
        <f t="shared" si="9"/>
        <v>188451.69999999995</v>
      </c>
      <c r="N65" s="60">
        <f t="shared" si="10"/>
        <v>11548.300000000005</v>
      </c>
      <c r="O65" s="60">
        <f t="shared" si="11"/>
        <v>0</v>
      </c>
      <c r="R65" s="60">
        <f t="shared" si="12"/>
        <v>1</v>
      </c>
      <c r="S65" s="60">
        <f t="shared" si="13"/>
        <v>59</v>
      </c>
      <c r="U65" s="88">
        <f t="shared" si="14"/>
        <v>1022.09</v>
      </c>
      <c r="V65" s="60">
        <v>9</v>
      </c>
      <c r="W65" s="60">
        <f t="shared" si="3"/>
        <v>0</v>
      </c>
    </row>
    <row r="66" spans="1:23" ht="11.25">
      <c r="A66" s="61">
        <f t="shared" si="0"/>
        <v>1796</v>
      </c>
      <c r="B66" s="62">
        <f t="shared" si="4"/>
        <v>56</v>
      </c>
      <c r="C66" s="60">
        <f t="shared" si="1"/>
        <v>1264.13</v>
      </c>
      <c r="D66" s="60">
        <f t="shared" si="5"/>
        <v>1264.14</v>
      </c>
      <c r="E66" s="83">
        <f t="shared" si="6"/>
        <v>1264.14</v>
      </c>
      <c r="F66" s="60">
        <f t="shared" si="2"/>
        <v>1020.78</v>
      </c>
      <c r="G66" s="75">
        <f t="shared" si="15"/>
        <v>0</v>
      </c>
      <c r="H66" s="75">
        <f t="shared" si="15"/>
        <v>0</v>
      </c>
      <c r="I66" s="75">
        <f t="shared" si="15"/>
        <v>0</v>
      </c>
      <c r="J66" s="75">
        <f t="shared" si="15"/>
        <v>0</v>
      </c>
      <c r="K66" s="75">
        <f t="shared" si="15"/>
        <v>0</v>
      </c>
      <c r="L66" s="60">
        <f t="shared" si="8"/>
        <v>243.36000000000013</v>
      </c>
      <c r="M66" s="60">
        <f t="shared" si="9"/>
        <v>188208.33999999997</v>
      </c>
      <c r="N66" s="60">
        <f t="shared" si="10"/>
        <v>11791.660000000005</v>
      </c>
      <c r="O66" s="60">
        <f t="shared" si="11"/>
        <v>0</v>
      </c>
      <c r="P66" s="60">
        <f>SUM(F55:F66)</f>
        <v>12334.359999999999</v>
      </c>
      <c r="Q66" s="60">
        <f>SUM(L55:L66)</f>
        <v>2835.3200000000015</v>
      </c>
      <c r="R66" s="60">
        <f t="shared" si="12"/>
        <v>1</v>
      </c>
      <c r="S66" s="60">
        <f t="shared" si="13"/>
        <v>60</v>
      </c>
      <c r="U66" s="88">
        <f t="shared" si="14"/>
        <v>1020.78</v>
      </c>
      <c r="V66" s="60">
        <v>10</v>
      </c>
      <c r="W66" s="60">
        <f t="shared" si="3"/>
        <v>0</v>
      </c>
    </row>
    <row r="67" spans="1:23" ht="12" thickBot="1">
      <c r="A67" s="61">
        <f t="shared" si="0"/>
        <v>1827</v>
      </c>
      <c r="B67" s="62">
        <f t="shared" si="4"/>
        <v>57</v>
      </c>
      <c r="C67" s="60">
        <f t="shared" si="1"/>
        <v>1264.13</v>
      </c>
      <c r="D67" s="60">
        <f t="shared" si="5"/>
        <v>1264.14</v>
      </c>
      <c r="E67" s="83">
        <f t="shared" si="6"/>
        <v>1264.14</v>
      </c>
      <c r="F67" s="60">
        <f t="shared" si="2"/>
        <v>1019.46</v>
      </c>
      <c r="G67" s="75">
        <f t="shared" si="15"/>
        <v>0</v>
      </c>
      <c r="H67" s="75">
        <f t="shared" si="15"/>
        <v>0</v>
      </c>
      <c r="I67" s="75">
        <f t="shared" si="15"/>
        <v>0</v>
      </c>
      <c r="J67" s="75">
        <f t="shared" si="15"/>
        <v>0</v>
      </c>
      <c r="K67" s="75">
        <f t="shared" si="15"/>
        <v>0</v>
      </c>
      <c r="L67" s="60">
        <f t="shared" si="8"/>
        <v>244.68000000000006</v>
      </c>
      <c r="M67" s="60">
        <f t="shared" si="9"/>
        <v>187963.65999999997</v>
      </c>
      <c r="N67" s="60">
        <f t="shared" si="10"/>
        <v>12036.340000000006</v>
      </c>
      <c r="O67" s="60">
        <f t="shared" si="11"/>
        <v>0</v>
      </c>
      <c r="R67" s="60">
        <f t="shared" si="12"/>
        <v>1</v>
      </c>
      <c r="S67" s="60">
        <f t="shared" si="13"/>
        <v>61</v>
      </c>
      <c r="U67" s="88">
        <f t="shared" si="14"/>
        <v>1019.46</v>
      </c>
      <c r="V67" s="60">
        <v>11</v>
      </c>
      <c r="W67" s="60">
        <f t="shared" si="3"/>
        <v>0</v>
      </c>
    </row>
    <row r="68" spans="1:24" ht="12" thickBot="1">
      <c r="A68" s="61">
        <f t="shared" si="0"/>
        <v>1858</v>
      </c>
      <c r="B68" s="62">
        <f t="shared" si="4"/>
        <v>58</v>
      </c>
      <c r="C68" s="60">
        <f t="shared" si="1"/>
        <v>1264.13</v>
      </c>
      <c r="D68" s="60">
        <f t="shared" si="5"/>
        <v>1264.14</v>
      </c>
      <c r="E68" s="83">
        <f t="shared" si="6"/>
        <v>1264.14</v>
      </c>
      <c r="F68" s="60">
        <f t="shared" si="2"/>
        <v>1018.14</v>
      </c>
      <c r="G68" s="75">
        <f t="shared" si="15"/>
        <v>0</v>
      </c>
      <c r="H68" s="75">
        <f t="shared" si="15"/>
        <v>0</v>
      </c>
      <c r="I68" s="75">
        <f t="shared" si="15"/>
        <v>0</v>
      </c>
      <c r="J68" s="75">
        <f t="shared" si="15"/>
        <v>0</v>
      </c>
      <c r="K68" s="75">
        <f t="shared" si="15"/>
        <v>0</v>
      </c>
      <c r="L68" s="60">
        <f t="shared" si="8"/>
        <v>246.0000000000001</v>
      </c>
      <c r="M68" s="60">
        <f t="shared" si="9"/>
        <v>187717.65999999997</v>
      </c>
      <c r="N68" s="60">
        <f t="shared" si="10"/>
        <v>12282.340000000006</v>
      </c>
      <c r="O68" s="60">
        <f t="shared" si="11"/>
        <v>0</v>
      </c>
      <c r="R68" s="60">
        <f t="shared" si="12"/>
        <v>1</v>
      </c>
      <c r="S68" s="60">
        <f t="shared" si="13"/>
        <v>62</v>
      </c>
      <c r="U68" s="88">
        <f t="shared" si="14"/>
        <v>1018.14</v>
      </c>
      <c r="V68" s="60">
        <v>12</v>
      </c>
      <c r="W68" s="60">
        <f t="shared" si="3"/>
        <v>0</v>
      </c>
      <c r="X68" s="84">
        <f>SUM(W57:W68)</f>
        <v>0</v>
      </c>
    </row>
    <row r="69" spans="1:23" ht="11.25">
      <c r="A69" s="76">
        <f t="shared" si="0"/>
        <v>1886</v>
      </c>
      <c r="B69" s="77">
        <f t="shared" si="4"/>
        <v>59</v>
      </c>
      <c r="C69" s="60">
        <f t="shared" si="1"/>
        <v>1264.13</v>
      </c>
      <c r="D69" s="78">
        <f t="shared" si="5"/>
        <v>1264.14</v>
      </c>
      <c r="E69" s="83">
        <f t="shared" si="6"/>
        <v>1264.14</v>
      </c>
      <c r="F69" s="60">
        <f t="shared" si="2"/>
        <v>1016.8</v>
      </c>
      <c r="G69" s="79">
        <f t="shared" si="15"/>
        <v>0</v>
      </c>
      <c r="H69" s="79">
        <f t="shared" si="15"/>
        <v>0</v>
      </c>
      <c r="I69" s="79">
        <f t="shared" si="15"/>
        <v>0</v>
      </c>
      <c r="J69" s="79">
        <f t="shared" si="15"/>
        <v>0</v>
      </c>
      <c r="K69" s="79">
        <f t="shared" si="15"/>
        <v>0</v>
      </c>
      <c r="L69" s="78">
        <f t="shared" si="8"/>
        <v>247.34000000000015</v>
      </c>
      <c r="M69" s="78">
        <f t="shared" si="9"/>
        <v>187470.31999999998</v>
      </c>
      <c r="N69" s="78">
        <f t="shared" si="10"/>
        <v>12529.680000000006</v>
      </c>
      <c r="O69" s="78">
        <f t="shared" si="11"/>
        <v>0</v>
      </c>
      <c r="P69" s="78"/>
      <c r="Q69" s="78"/>
      <c r="R69" s="78">
        <f t="shared" si="12"/>
        <v>1</v>
      </c>
      <c r="S69" s="78">
        <f t="shared" si="13"/>
        <v>63</v>
      </c>
      <c r="T69" s="78"/>
      <c r="U69" s="88">
        <f t="shared" si="14"/>
        <v>1016.8</v>
      </c>
      <c r="V69" s="78">
        <v>13</v>
      </c>
      <c r="W69" s="78">
        <f t="shared" si="3"/>
        <v>0</v>
      </c>
    </row>
    <row r="70" spans="1:23" ht="11.25">
      <c r="A70" s="61">
        <f t="shared" si="0"/>
        <v>1917</v>
      </c>
      <c r="B70" s="62">
        <f t="shared" si="4"/>
        <v>60</v>
      </c>
      <c r="C70" s="60">
        <f t="shared" si="1"/>
        <v>1264.13</v>
      </c>
      <c r="D70" s="60">
        <f t="shared" si="5"/>
        <v>1264.14</v>
      </c>
      <c r="E70" s="83">
        <f t="shared" si="6"/>
        <v>1264.14</v>
      </c>
      <c r="F70" s="60">
        <f t="shared" si="2"/>
        <v>1015.46</v>
      </c>
      <c r="G70" s="75">
        <f t="shared" si="15"/>
        <v>0</v>
      </c>
      <c r="H70" s="75">
        <f t="shared" si="15"/>
        <v>0</v>
      </c>
      <c r="I70" s="75">
        <f t="shared" si="15"/>
        <v>0</v>
      </c>
      <c r="J70" s="75">
        <f t="shared" si="15"/>
        <v>0</v>
      </c>
      <c r="K70" s="75">
        <f t="shared" si="15"/>
        <v>0</v>
      </c>
      <c r="L70" s="60">
        <f t="shared" si="8"/>
        <v>248.68000000000006</v>
      </c>
      <c r="M70" s="60">
        <f t="shared" si="9"/>
        <v>187221.63999999998</v>
      </c>
      <c r="N70" s="60">
        <f t="shared" si="10"/>
        <v>12778.360000000006</v>
      </c>
      <c r="O70" s="60">
        <f t="shared" si="11"/>
        <v>0</v>
      </c>
      <c r="R70" s="60">
        <f t="shared" si="12"/>
        <v>1</v>
      </c>
      <c r="S70" s="60">
        <f t="shared" si="13"/>
        <v>64</v>
      </c>
      <c r="U70" s="88">
        <f t="shared" si="14"/>
        <v>1015.46</v>
      </c>
      <c r="V70" s="60">
        <v>14</v>
      </c>
      <c r="W70" s="60">
        <f t="shared" si="3"/>
        <v>0</v>
      </c>
    </row>
    <row r="71" spans="1:23" ht="11.25">
      <c r="A71" s="61">
        <f t="shared" si="0"/>
        <v>1947</v>
      </c>
      <c r="B71" s="62">
        <f t="shared" si="4"/>
        <v>61</v>
      </c>
      <c r="C71" s="60">
        <f t="shared" si="1"/>
        <v>1264.13</v>
      </c>
      <c r="D71" s="60">
        <f t="shared" si="5"/>
        <v>1264.14</v>
      </c>
      <c r="E71" s="83">
        <f t="shared" si="6"/>
        <v>1264.14</v>
      </c>
      <c r="F71" s="60">
        <f t="shared" si="2"/>
        <v>1014.12</v>
      </c>
      <c r="G71" s="75">
        <f t="shared" si="15"/>
        <v>0</v>
      </c>
      <c r="H71" s="75">
        <f t="shared" si="15"/>
        <v>0</v>
      </c>
      <c r="I71" s="75">
        <f t="shared" si="15"/>
        <v>0</v>
      </c>
      <c r="J71" s="75">
        <f t="shared" si="15"/>
        <v>0</v>
      </c>
      <c r="K71" s="75">
        <f t="shared" si="15"/>
        <v>0</v>
      </c>
      <c r="L71" s="60">
        <f t="shared" si="8"/>
        <v>250.0200000000001</v>
      </c>
      <c r="M71" s="60">
        <f t="shared" si="9"/>
        <v>186971.62</v>
      </c>
      <c r="N71" s="60">
        <f t="shared" si="10"/>
        <v>13028.380000000006</v>
      </c>
      <c r="O71" s="60">
        <f t="shared" si="11"/>
        <v>0</v>
      </c>
      <c r="R71" s="60">
        <f t="shared" si="12"/>
        <v>1</v>
      </c>
      <c r="S71" s="60">
        <f t="shared" si="13"/>
        <v>65</v>
      </c>
      <c r="U71" s="88">
        <f t="shared" si="14"/>
        <v>1014.12</v>
      </c>
      <c r="V71" s="60">
        <v>15</v>
      </c>
      <c r="W71" s="60">
        <f t="shared" si="3"/>
        <v>0</v>
      </c>
    </row>
    <row r="72" spans="1:23" ht="11.25">
      <c r="A72" s="61">
        <f t="shared" si="0"/>
        <v>1978</v>
      </c>
      <c r="B72" s="62">
        <f t="shared" si="4"/>
        <v>62</v>
      </c>
      <c r="C72" s="60">
        <f t="shared" si="1"/>
        <v>1264.13</v>
      </c>
      <c r="D72" s="60">
        <f t="shared" si="5"/>
        <v>1264.14</v>
      </c>
      <c r="E72" s="83">
        <f t="shared" si="6"/>
        <v>1264.14</v>
      </c>
      <c r="F72" s="60">
        <f t="shared" si="2"/>
        <v>1012.76</v>
      </c>
      <c r="G72" s="75">
        <f t="shared" si="15"/>
        <v>0</v>
      </c>
      <c r="H72" s="75">
        <f t="shared" si="15"/>
        <v>0</v>
      </c>
      <c r="I72" s="75">
        <f t="shared" si="15"/>
        <v>0</v>
      </c>
      <c r="J72" s="75">
        <f t="shared" si="15"/>
        <v>0</v>
      </c>
      <c r="K72" s="75">
        <f t="shared" si="15"/>
        <v>0</v>
      </c>
      <c r="L72" s="60">
        <f t="shared" si="8"/>
        <v>251.3800000000001</v>
      </c>
      <c r="M72" s="60">
        <f t="shared" si="9"/>
        <v>186720.24</v>
      </c>
      <c r="N72" s="60">
        <f t="shared" si="10"/>
        <v>13279.760000000006</v>
      </c>
      <c r="O72" s="60">
        <f t="shared" si="11"/>
        <v>0</v>
      </c>
      <c r="R72" s="60">
        <f t="shared" si="12"/>
        <v>1</v>
      </c>
      <c r="S72" s="60">
        <f t="shared" si="13"/>
        <v>66</v>
      </c>
      <c r="U72" s="88">
        <f t="shared" si="14"/>
        <v>1012.76</v>
      </c>
      <c r="V72" s="60">
        <v>16</v>
      </c>
      <c r="W72" s="60">
        <f t="shared" si="3"/>
        <v>0</v>
      </c>
    </row>
    <row r="73" spans="1:23" ht="11.25">
      <c r="A73" s="61">
        <f t="shared" si="0"/>
        <v>2008</v>
      </c>
      <c r="B73" s="62">
        <f t="shared" si="4"/>
        <v>63</v>
      </c>
      <c r="C73" s="60">
        <f t="shared" si="1"/>
        <v>1264.13</v>
      </c>
      <c r="D73" s="60">
        <f t="shared" si="5"/>
        <v>1264.14</v>
      </c>
      <c r="E73" s="83">
        <f t="shared" si="6"/>
        <v>1264.14</v>
      </c>
      <c r="F73" s="60">
        <f t="shared" si="2"/>
        <v>1011.4</v>
      </c>
      <c r="G73" s="75">
        <f t="shared" si="15"/>
        <v>0</v>
      </c>
      <c r="H73" s="75">
        <f t="shared" si="15"/>
        <v>0</v>
      </c>
      <c r="I73" s="75">
        <f t="shared" si="15"/>
        <v>0</v>
      </c>
      <c r="J73" s="75">
        <f t="shared" si="15"/>
        <v>0</v>
      </c>
      <c r="K73" s="75">
        <f t="shared" si="15"/>
        <v>0</v>
      </c>
      <c r="L73" s="60">
        <f t="shared" si="8"/>
        <v>252.74000000000012</v>
      </c>
      <c r="M73" s="60">
        <f t="shared" si="9"/>
        <v>186467.5</v>
      </c>
      <c r="N73" s="60">
        <f t="shared" si="10"/>
        <v>13532.500000000005</v>
      </c>
      <c r="O73" s="60">
        <f t="shared" si="11"/>
        <v>0</v>
      </c>
      <c r="R73" s="60">
        <f t="shared" si="12"/>
        <v>1</v>
      </c>
      <c r="S73" s="60">
        <f t="shared" si="13"/>
        <v>67</v>
      </c>
      <c r="U73" s="88">
        <f t="shared" si="14"/>
        <v>1011.4</v>
      </c>
      <c r="V73" s="60">
        <v>17</v>
      </c>
      <c r="W73" s="60">
        <f t="shared" si="3"/>
        <v>0</v>
      </c>
    </row>
    <row r="74" spans="1:23" ht="11.25">
      <c r="A74" s="61">
        <f t="shared" si="0"/>
        <v>2039</v>
      </c>
      <c r="B74" s="62">
        <f t="shared" si="4"/>
        <v>64</v>
      </c>
      <c r="C74" s="60">
        <f t="shared" si="1"/>
        <v>1264.13</v>
      </c>
      <c r="D74" s="60">
        <f t="shared" si="5"/>
        <v>1264.14</v>
      </c>
      <c r="E74" s="83">
        <f t="shared" si="6"/>
        <v>1264.14</v>
      </c>
      <c r="F74" s="60">
        <f t="shared" si="2"/>
        <v>1010.03</v>
      </c>
      <c r="G74" s="75">
        <f t="shared" si="15"/>
        <v>0</v>
      </c>
      <c r="H74" s="75">
        <f t="shared" si="15"/>
        <v>0</v>
      </c>
      <c r="I74" s="75">
        <f t="shared" si="15"/>
        <v>0</v>
      </c>
      <c r="J74" s="75">
        <f t="shared" si="15"/>
        <v>0</v>
      </c>
      <c r="K74" s="75">
        <f t="shared" si="15"/>
        <v>0</v>
      </c>
      <c r="L74" s="60">
        <f t="shared" si="8"/>
        <v>254.11000000000013</v>
      </c>
      <c r="M74" s="60">
        <f t="shared" si="9"/>
        <v>186213.39</v>
      </c>
      <c r="N74" s="60">
        <f t="shared" si="10"/>
        <v>13786.610000000006</v>
      </c>
      <c r="O74" s="60">
        <f t="shared" si="11"/>
        <v>0</v>
      </c>
      <c r="R74" s="60">
        <f t="shared" si="12"/>
        <v>1</v>
      </c>
      <c r="S74" s="60">
        <f t="shared" si="13"/>
        <v>68</v>
      </c>
      <c r="U74" s="88">
        <f t="shared" si="14"/>
        <v>1010.03</v>
      </c>
      <c r="V74" s="60">
        <v>18</v>
      </c>
      <c r="W74" s="60">
        <f t="shared" si="3"/>
        <v>0</v>
      </c>
    </row>
    <row r="75" spans="1:23" ht="11.25">
      <c r="A75" s="61">
        <f aca="true" t="shared" si="16" ref="A75:A138">DATE(Year,S75,Day)</f>
        <v>2070</v>
      </c>
      <c r="B75" s="62">
        <f t="shared" si="4"/>
        <v>65</v>
      </c>
      <c r="C75" s="60">
        <f t="shared" si="1"/>
        <v>1264.13</v>
      </c>
      <c r="D75" s="60">
        <f t="shared" si="5"/>
        <v>1264.14</v>
      </c>
      <c r="E75" s="83">
        <f t="shared" si="6"/>
        <v>1264.14</v>
      </c>
      <c r="F75" s="60">
        <f t="shared" si="2"/>
        <v>1008.66</v>
      </c>
      <c r="G75" s="75">
        <f t="shared" si="15"/>
        <v>0</v>
      </c>
      <c r="H75" s="75">
        <f t="shared" si="15"/>
        <v>0</v>
      </c>
      <c r="I75" s="75">
        <f t="shared" si="15"/>
        <v>0</v>
      </c>
      <c r="J75" s="75">
        <f t="shared" si="15"/>
        <v>0</v>
      </c>
      <c r="K75" s="75">
        <f t="shared" si="15"/>
        <v>0</v>
      </c>
      <c r="L75" s="60">
        <f t="shared" si="8"/>
        <v>255.48000000000013</v>
      </c>
      <c r="M75" s="60">
        <f t="shared" si="9"/>
        <v>185957.91</v>
      </c>
      <c r="N75" s="60">
        <f t="shared" si="10"/>
        <v>14042.090000000006</v>
      </c>
      <c r="O75" s="60">
        <f t="shared" si="11"/>
        <v>0</v>
      </c>
      <c r="R75" s="60">
        <f t="shared" si="12"/>
        <v>1</v>
      </c>
      <c r="S75" s="60">
        <f t="shared" si="13"/>
        <v>69</v>
      </c>
      <c r="U75" s="88">
        <f t="shared" si="14"/>
        <v>1008.66</v>
      </c>
      <c r="V75" s="60">
        <v>19</v>
      </c>
      <c r="W75" s="60">
        <f t="shared" si="3"/>
        <v>0</v>
      </c>
    </row>
    <row r="76" spans="1:23" ht="11.25">
      <c r="A76" s="61">
        <f t="shared" si="16"/>
        <v>2100</v>
      </c>
      <c r="B76" s="62">
        <f t="shared" si="4"/>
        <v>66</v>
      </c>
      <c r="C76" s="60">
        <f aca="true" t="shared" si="17" ref="C76:C139">ROUND(PMT(Rate1/12,Length1+1-B76,-M75),2)</f>
        <v>1264.13</v>
      </c>
      <c r="D76" s="60">
        <f t="shared" si="5"/>
        <v>1264.14</v>
      </c>
      <c r="E76" s="83">
        <f t="shared" si="6"/>
        <v>1264.14</v>
      </c>
      <c r="F76" s="60">
        <f aca="true" t="shared" si="18" ref="F76:F139">ROUND(IF(M75&lt;=0,0,M75*(Rate1/12)),2)</f>
        <v>1007.27</v>
      </c>
      <c r="G76" s="75">
        <f t="shared" si="15"/>
        <v>0</v>
      </c>
      <c r="H76" s="75">
        <f t="shared" si="15"/>
        <v>0</v>
      </c>
      <c r="I76" s="75">
        <f t="shared" si="15"/>
        <v>0</v>
      </c>
      <c r="J76" s="75">
        <f t="shared" si="15"/>
        <v>0</v>
      </c>
      <c r="K76" s="75">
        <f t="shared" si="15"/>
        <v>0</v>
      </c>
      <c r="L76" s="60">
        <f t="shared" si="8"/>
        <v>256.8700000000001</v>
      </c>
      <c r="M76" s="60">
        <f t="shared" si="9"/>
        <v>185701.04</v>
      </c>
      <c r="N76" s="60">
        <f t="shared" si="10"/>
        <v>14298.960000000006</v>
      </c>
      <c r="O76" s="60">
        <f t="shared" si="11"/>
        <v>0</v>
      </c>
      <c r="R76" s="60">
        <f t="shared" si="12"/>
        <v>1</v>
      </c>
      <c r="S76" s="60">
        <f t="shared" si="13"/>
        <v>70</v>
      </c>
      <c r="U76" s="88">
        <f t="shared" si="14"/>
        <v>1007.27</v>
      </c>
      <c r="V76" s="60">
        <v>20</v>
      </c>
      <c r="W76" s="60">
        <f aca="true" t="shared" si="19" ref="W76:W139">+U76-F76</f>
        <v>0</v>
      </c>
    </row>
    <row r="77" spans="1:23" ht="11.25">
      <c r="A77" s="61">
        <f t="shared" si="16"/>
        <v>2131</v>
      </c>
      <c r="B77" s="62">
        <f aca="true" t="shared" si="20" ref="B77:B140">B76+1</f>
        <v>67</v>
      </c>
      <c r="C77" s="60">
        <f t="shared" si="17"/>
        <v>1264.13</v>
      </c>
      <c r="D77" s="60">
        <f aca="true" t="shared" si="21" ref="D77:D140">$C$11+G77+H77+I77+J77+K77</f>
        <v>1264.14</v>
      </c>
      <c r="E77" s="83">
        <f aca="true" t="shared" si="22" ref="E77:E140">D77</f>
        <v>1264.14</v>
      </c>
      <c r="F77" s="60">
        <f t="shared" si="18"/>
        <v>1005.88</v>
      </c>
      <c r="G77" s="75">
        <f t="shared" si="15"/>
        <v>0</v>
      </c>
      <c r="H77" s="75">
        <f t="shared" si="15"/>
        <v>0</v>
      </c>
      <c r="I77" s="75">
        <f t="shared" si="15"/>
        <v>0</v>
      </c>
      <c r="J77" s="75">
        <f t="shared" si="15"/>
        <v>0</v>
      </c>
      <c r="K77" s="75">
        <f t="shared" si="15"/>
        <v>0</v>
      </c>
      <c r="L77" s="60">
        <f aca="true" t="shared" si="23" ref="L77:L140">E77-F77-G77-H77-I77-J77-K77</f>
        <v>258.2600000000001</v>
      </c>
      <c r="M77" s="60">
        <f aca="true" t="shared" si="24" ref="M77:M140">M76-L77</f>
        <v>185442.78</v>
      </c>
      <c r="N77" s="60">
        <f aca="true" t="shared" si="25" ref="N77:N140">N76+L77</f>
        <v>14557.220000000007</v>
      </c>
      <c r="O77" s="60">
        <f aca="true" t="shared" si="26" ref="O77:O140">E77-D77</f>
        <v>0</v>
      </c>
      <c r="R77" s="60">
        <f aca="true" t="shared" si="27" ref="R77:R140">IF(M76&gt;0,1,0)</f>
        <v>1</v>
      </c>
      <c r="S77" s="60">
        <f aca="true" t="shared" si="28" ref="S77:S140">S76+1</f>
        <v>71</v>
      </c>
      <c r="U77" s="88">
        <f aca="true" t="shared" si="29" ref="U77:U140">ROUND(IF(M76&lt;=0,0,M76*(+$U$8/12)),2)</f>
        <v>1005.88</v>
      </c>
      <c r="V77" s="60">
        <v>21</v>
      </c>
      <c r="W77" s="60">
        <f t="shared" si="19"/>
        <v>0</v>
      </c>
    </row>
    <row r="78" spans="1:23" ht="11.25">
      <c r="A78" s="61">
        <f t="shared" si="16"/>
        <v>2161</v>
      </c>
      <c r="B78" s="62">
        <f t="shared" si="20"/>
        <v>68</v>
      </c>
      <c r="C78" s="60">
        <f t="shared" si="17"/>
        <v>1264.13</v>
      </c>
      <c r="D78" s="60">
        <f t="shared" si="21"/>
        <v>1264.14</v>
      </c>
      <c r="E78" s="83">
        <f t="shared" si="22"/>
        <v>1264.14</v>
      </c>
      <c r="F78" s="60">
        <f t="shared" si="18"/>
        <v>1004.48</v>
      </c>
      <c r="G78" s="75">
        <f t="shared" si="15"/>
        <v>0</v>
      </c>
      <c r="H78" s="75">
        <f t="shared" si="15"/>
        <v>0</v>
      </c>
      <c r="I78" s="75">
        <f t="shared" si="15"/>
        <v>0</v>
      </c>
      <c r="J78" s="75">
        <f t="shared" si="15"/>
        <v>0</v>
      </c>
      <c r="K78" s="75">
        <f t="shared" si="15"/>
        <v>0</v>
      </c>
      <c r="L78" s="60">
        <f t="shared" si="23"/>
        <v>259.6600000000001</v>
      </c>
      <c r="M78" s="60">
        <f t="shared" si="24"/>
        <v>185183.12</v>
      </c>
      <c r="N78" s="60">
        <f t="shared" si="25"/>
        <v>14816.880000000006</v>
      </c>
      <c r="O78" s="60">
        <f t="shared" si="26"/>
        <v>0</v>
      </c>
      <c r="P78" s="60">
        <f>SUM(F67:F78)</f>
        <v>12144.46</v>
      </c>
      <c r="Q78" s="60">
        <f>SUM(L67:L78)</f>
        <v>3025.220000000001</v>
      </c>
      <c r="R78" s="60">
        <f t="shared" si="27"/>
        <v>1</v>
      </c>
      <c r="S78" s="60">
        <f t="shared" si="28"/>
        <v>72</v>
      </c>
      <c r="U78" s="88">
        <f t="shared" si="29"/>
        <v>1004.48</v>
      </c>
      <c r="V78" s="60">
        <v>22</v>
      </c>
      <c r="W78" s="60">
        <f t="shared" si="19"/>
        <v>0</v>
      </c>
    </row>
    <row r="79" spans="1:23" ht="12" thickBot="1">
      <c r="A79" s="61">
        <f t="shared" si="16"/>
        <v>2192</v>
      </c>
      <c r="B79" s="62">
        <f t="shared" si="20"/>
        <v>69</v>
      </c>
      <c r="C79" s="60">
        <f t="shared" si="17"/>
        <v>1264.13</v>
      </c>
      <c r="D79" s="60">
        <f t="shared" si="21"/>
        <v>1264.14</v>
      </c>
      <c r="E79" s="83">
        <f t="shared" si="22"/>
        <v>1264.14</v>
      </c>
      <c r="F79" s="60">
        <f t="shared" si="18"/>
        <v>1003.08</v>
      </c>
      <c r="G79" s="75">
        <f t="shared" si="15"/>
        <v>0</v>
      </c>
      <c r="H79" s="75">
        <f t="shared" si="15"/>
        <v>0</v>
      </c>
      <c r="I79" s="75">
        <f t="shared" si="15"/>
        <v>0</v>
      </c>
      <c r="J79" s="75">
        <f t="shared" si="15"/>
        <v>0</v>
      </c>
      <c r="K79" s="75">
        <f t="shared" si="15"/>
        <v>0</v>
      </c>
      <c r="L79" s="60">
        <f t="shared" si="23"/>
        <v>261.06000000000006</v>
      </c>
      <c r="M79" s="60">
        <f t="shared" si="24"/>
        <v>184922.06</v>
      </c>
      <c r="N79" s="60">
        <f t="shared" si="25"/>
        <v>15077.940000000006</v>
      </c>
      <c r="O79" s="60">
        <f t="shared" si="26"/>
        <v>0</v>
      </c>
      <c r="R79" s="60">
        <f t="shared" si="27"/>
        <v>1</v>
      </c>
      <c r="S79" s="60">
        <f t="shared" si="28"/>
        <v>73</v>
      </c>
      <c r="U79" s="88">
        <f t="shared" si="29"/>
        <v>1003.08</v>
      </c>
      <c r="V79" s="60">
        <v>23</v>
      </c>
      <c r="W79" s="60">
        <f t="shared" si="19"/>
        <v>0</v>
      </c>
    </row>
    <row r="80" spans="1:25" ht="12" thickBot="1">
      <c r="A80" s="76">
        <f t="shared" si="16"/>
        <v>2223</v>
      </c>
      <c r="B80" s="77">
        <f t="shared" si="20"/>
        <v>70</v>
      </c>
      <c r="C80" s="60">
        <f t="shared" si="17"/>
        <v>1264.13</v>
      </c>
      <c r="D80" s="78">
        <f t="shared" si="21"/>
        <v>1264.14</v>
      </c>
      <c r="E80" s="83">
        <f t="shared" si="22"/>
        <v>1264.14</v>
      </c>
      <c r="F80" s="60">
        <f t="shared" si="18"/>
        <v>1001.66</v>
      </c>
      <c r="G80" s="79">
        <f t="shared" si="15"/>
        <v>0</v>
      </c>
      <c r="H80" s="79">
        <f t="shared" si="15"/>
        <v>0</v>
      </c>
      <c r="I80" s="79">
        <f t="shared" si="15"/>
        <v>0</v>
      </c>
      <c r="J80" s="79">
        <f t="shared" si="15"/>
        <v>0</v>
      </c>
      <c r="K80" s="79">
        <f t="shared" si="15"/>
        <v>0</v>
      </c>
      <c r="L80" s="78">
        <f t="shared" si="23"/>
        <v>262.48000000000013</v>
      </c>
      <c r="M80" s="78">
        <f t="shared" si="24"/>
        <v>184659.58</v>
      </c>
      <c r="N80" s="78">
        <f t="shared" si="25"/>
        <v>15340.420000000006</v>
      </c>
      <c r="O80" s="78">
        <f t="shared" si="26"/>
        <v>0</v>
      </c>
      <c r="P80" s="78"/>
      <c r="Q80" s="78"/>
      <c r="R80" s="78">
        <f t="shared" si="27"/>
        <v>1</v>
      </c>
      <c r="S80" s="78">
        <f t="shared" si="28"/>
        <v>74</v>
      </c>
      <c r="T80" s="78"/>
      <c r="U80" s="88">
        <f t="shared" si="29"/>
        <v>1001.66</v>
      </c>
      <c r="V80" s="78">
        <v>24</v>
      </c>
      <c r="W80" s="78">
        <f t="shared" si="19"/>
        <v>0</v>
      </c>
      <c r="X80" s="84">
        <f>SUM(W69:W80)</f>
        <v>0</v>
      </c>
      <c r="Y80" s="85" t="s">
        <v>111</v>
      </c>
    </row>
    <row r="81" spans="1:23" s="82" customFormat="1" ht="11.25">
      <c r="A81" s="80">
        <f t="shared" si="16"/>
        <v>2251</v>
      </c>
      <c r="B81" s="81">
        <f t="shared" si="20"/>
        <v>71</v>
      </c>
      <c r="C81" s="60">
        <f t="shared" si="17"/>
        <v>1264.13</v>
      </c>
      <c r="D81" s="82">
        <f t="shared" si="21"/>
        <v>1264.14</v>
      </c>
      <c r="E81" s="83">
        <f t="shared" si="22"/>
        <v>1264.14</v>
      </c>
      <c r="F81" s="60">
        <f t="shared" si="18"/>
        <v>1000.24</v>
      </c>
      <c r="G81" s="83">
        <f t="shared" si="15"/>
        <v>0</v>
      </c>
      <c r="H81" s="83">
        <f t="shared" si="15"/>
        <v>0</v>
      </c>
      <c r="I81" s="83">
        <f t="shared" si="15"/>
        <v>0</v>
      </c>
      <c r="J81" s="83">
        <f t="shared" si="15"/>
        <v>0</v>
      </c>
      <c r="K81" s="83">
        <f t="shared" si="15"/>
        <v>0</v>
      </c>
      <c r="L81" s="82">
        <f t="shared" si="23"/>
        <v>263.9000000000001</v>
      </c>
      <c r="M81" s="82">
        <f t="shared" si="24"/>
        <v>184395.68</v>
      </c>
      <c r="N81" s="82">
        <f t="shared" si="25"/>
        <v>15604.320000000005</v>
      </c>
      <c r="O81" s="82">
        <f t="shared" si="26"/>
        <v>0</v>
      </c>
      <c r="R81" s="82">
        <f t="shared" si="27"/>
        <v>1</v>
      </c>
      <c r="S81" s="82">
        <f t="shared" si="28"/>
        <v>75</v>
      </c>
      <c r="U81" s="88">
        <f t="shared" si="29"/>
        <v>1000.24</v>
      </c>
      <c r="W81" s="82">
        <f t="shared" si="19"/>
        <v>0</v>
      </c>
    </row>
    <row r="82" spans="1:23" ht="11.25">
      <c r="A82" s="61">
        <f t="shared" si="16"/>
        <v>2282</v>
      </c>
      <c r="B82" s="62">
        <f t="shared" si="20"/>
        <v>72</v>
      </c>
      <c r="C82" s="60">
        <f t="shared" si="17"/>
        <v>1264.13</v>
      </c>
      <c r="D82" s="60">
        <f t="shared" si="21"/>
        <v>1264.14</v>
      </c>
      <c r="E82" s="83">
        <f t="shared" si="22"/>
        <v>1264.14</v>
      </c>
      <c r="F82" s="60">
        <f t="shared" si="18"/>
        <v>998.81</v>
      </c>
      <c r="G82" s="75">
        <f t="shared" si="15"/>
        <v>0</v>
      </c>
      <c r="H82" s="75">
        <f t="shared" si="15"/>
        <v>0</v>
      </c>
      <c r="I82" s="75">
        <f t="shared" si="15"/>
        <v>0</v>
      </c>
      <c r="J82" s="75">
        <f t="shared" si="15"/>
        <v>0</v>
      </c>
      <c r="K82" s="75">
        <f t="shared" si="15"/>
        <v>0</v>
      </c>
      <c r="L82" s="60">
        <f t="shared" si="23"/>
        <v>265.33000000000015</v>
      </c>
      <c r="M82" s="60">
        <f t="shared" si="24"/>
        <v>184130.35</v>
      </c>
      <c r="N82" s="60">
        <f t="shared" si="25"/>
        <v>15869.650000000005</v>
      </c>
      <c r="O82" s="60">
        <f t="shared" si="26"/>
        <v>0</v>
      </c>
      <c r="R82" s="60">
        <f t="shared" si="27"/>
        <v>1</v>
      </c>
      <c r="S82" s="60">
        <f t="shared" si="28"/>
        <v>76</v>
      </c>
      <c r="U82" s="88">
        <f t="shared" si="29"/>
        <v>998.81</v>
      </c>
      <c r="W82" s="60">
        <f t="shared" si="19"/>
        <v>0</v>
      </c>
    </row>
    <row r="83" spans="1:23" ht="11.25">
      <c r="A83" s="61">
        <f t="shared" si="16"/>
        <v>2312</v>
      </c>
      <c r="B83" s="62">
        <f t="shared" si="20"/>
        <v>73</v>
      </c>
      <c r="C83" s="60">
        <f t="shared" si="17"/>
        <v>1264.13</v>
      </c>
      <c r="D83" s="60">
        <f t="shared" si="21"/>
        <v>1264.14</v>
      </c>
      <c r="E83" s="83">
        <f t="shared" si="22"/>
        <v>1264.14</v>
      </c>
      <c r="F83" s="60">
        <f t="shared" si="18"/>
        <v>997.37</v>
      </c>
      <c r="G83" s="75">
        <f t="shared" si="15"/>
        <v>0</v>
      </c>
      <c r="H83" s="75">
        <f t="shared" si="15"/>
        <v>0</v>
      </c>
      <c r="I83" s="75">
        <f t="shared" si="15"/>
        <v>0</v>
      </c>
      <c r="J83" s="75">
        <f t="shared" si="15"/>
        <v>0</v>
      </c>
      <c r="K83" s="75">
        <f t="shared" si="15"/>
        <v>0</v>
      </c>
      <c r="L83" s="60">
        <f t="shared" si="23"/>
        <v>266.7700000000001</v>
      </c>
      <c r="M83" s="60">
        <f t="shared" si="24"/>
        <v>183863.58000000002</v>
      </c>
      <c r="N83" s="60">
        <f t="shared" si="25"/>
        <v>16136.420000000006</v>
      </c>
      <c r="O83" s="60">
        <f t="shared" si="26"/>
        <v>0</v>
      </c>
      <c r="R83" s="60">
        <f t="shared" si="27"/>
        <v>1</v>
      </c>
      <c r="S83" s="60">
        <f t="shared" si="28"/>
        <v>77</v>
      </c>
      <c r="U83" s="88">
        <f t="shared" si="29"/>
        <v>997.37</v>
      </c>
      <c r="W83" s="60">
        <f t="shared" si="19"/>
        <v>0</v>
      </c>
    </row>
    <row r="84" spans="1:23" ht="11.25">
      <c r="A84" s="61">
        <f t="shared" si="16"/>
        <v>2343</v>
      </c>
      <c r="B84" s="62">
        <f t="shared" si="20"/>
        <v>74</v>
      </c>
      <c r="C84" s="60">
        <f t="shared" si="17"/>
        <v>1264.13</v>
      </c>
      <c r="D84" s="60">
        <f t="shared" si="21"/>
        <v>1264.14</v>
      </c>
      <c r="E84" s="83">
        <f t="shared" si="22"/>
        <v>1264.14</v>
      </c>
      <c r="F84" s="60">
        <f t="shared" si="18"/>
        <v>995.93</v>
      </c>
      <c r="G84" s="75">
        <f t="shared" si="15"/>
        <v>0</v>
      </c>
      <c r="H84" s="75">
        <f t="shared" si="15"/>
        <v>0</v>
      </c>
      <c r="I84" s="75">
        <f t="shared" si="15"/>
        <v>0</v>
      </c>
      <c r="J84" s="75">
        <f t="shared" si="15"/>
        <v>0</v>
      </c>
      <c r="K84" s="75">
        <f t="shared" si="15"/>
        <v>0</v>
      </c>
      <c r="L84" s="60">
        <f t="shared" si="23"/>
        <v>268.21000000000015</v>
      </c>
      <c r="M84" s="60">
        <f t="shared" si="24"/>
        <v>183595.37000000002</v>
      </c>
      <c r="N84" s="60">
        <f t="shared" si="25"/>
        <v>16404.630000000005</v>
      </c>
      <c r="O84" s="60">
        <f t="shared" si="26"/>
        <v>0</v>
      </c>
      <c r="R84" s="60">
        <f t="shared" si="27"/>
        <v>1</v>
      </c>
      <c r="S84" s="60">
        <f t="shared" si="28"/>
        <v>78</v>
      </c>
      <c r="U84" s="88">
        <f t="shared" si="29"/>
        <v>995.93</v>
      </c>
      <c r="W84" s="60">
        <f t="shared" si="19"/>
        <v>0</v>
      </c>
    </row>
    <row r="85" spans="1:23" ht="11.25">
      <c r="A85" s="61">
        <f t="shared" si="16"/>
        <v>2373</v>
      </c>
      <c r="B85" s="62">
        <f t="shared" si="20"/>
        <v>75</v>
      </c>
      <c r="C85" s="60">
        <f t="shared" si="17"/>
        <v>1264.13</v>
      </c>
      <c r="D85" s="60">
        <f t="shared" si="21"/>
        <v>1264.14</v>
      </c>
      <c r="E85" s="83">
        <f t="shared" si="22"/>
        <v>1264.14</v>
      </c>
      <c r="F85" s="60">
        <f t="shared" si="18"/>
        <v>994.47</v>
      </c>
      <c r="G85" s="75">
        <f t="shared" si="15"/>
        <v>0</v>
      </c>
      <c r="H85" s="75">
        <f t="shared" si="15"/>
        <v>0</v>
      </c>
      <c r="I85" s="75">
        <f t="shared" si="15"/>
        <v>0</v>
      </c>
      <c r="J85" s="75">
        <f t="shared" si="15"/>
        <v>0</v>
      </c>
      <c r="K85" s="75">
        <f t="shared" si="15"/>
        <v>0</v>
      </c>
      <c r="L85" s="60">
        <f t="shared" si="23"/>
        <v>269.6700000000001</v>
      </c>
      <c r="M85" s="60">
        <f t="shared" si="24"/>
        <v>183325.7</v>
      </c>
      <c r="N85" s="60">
        <f t="shared" si="25"/>
        <v>16674.300000000003</v>
      </c>
      <c r="O85" s="60">
        <f t="shared" si="26"/>
        <v>0</v>
      </c>
      <c r="R85" s="60">
        <f t="shared" si="27"/>
        <v>1</v>
      </c>
      <c r="S85" s="60">
        <f t="shared" si="28"/>
        <v>79</v>
      </c>
      <c r="U85" s="88">
        <f t="shared" si="29"/>
        <v>994.47</v>
      </c>
      <c r="W85" s="60">
        <f t="shared" si="19"/>
        <v>0</v>
      </c>
    </row>
    <row r="86" spans="1:23" ht="11.25">
      <c r="A86" s="61">
        <f t="shared" si="16"/>
        <v>2404</v>
      </c>
      <c r="B86" s="62">
        <f t="shared" si="20"/>
        <v>76</v>
      </c>
      <c r="C86" s="60">
        <f t="shared" si="17"/>
        <v>1264.13</v>
      </c>
      <c r="D86" s="60">
        <f t="shared" si="21"/>
        <v>1264.14</v>
      </c>
      <c r="E86" s="83">
        <f t="shared" si="22"/>
        <v>1264.14</v>
      </c>
      <c r="F86" s="60">
        <f t="shared" si="18"/>
        <v>993.01</v>
      </c>
      <c r="G86" s="75">
        <f t="shared" si="15"/>
        <v>0</v>
      </c>
      <c r="H86" s="75">
        <f t="shared" si="15"/>
        <v>0</v>
      </c>
      <c r="I86" s="75">
        <f t="shared" si="15"/>
        <v>0</v>
      </c>
      <c r="J86" s="75">
        <f t="shared" si="15"/>
        <v>0</v>
      </c>
      <c r="K86" s="75">
        <f t="shared" si="15"/>
        <v>0</v>
      </c>
      <c r="L86" s="60">
        <f t="shared" si="23"/>
        <v>271.1300000000001</v>
      </c>
      <c r="M86" s="60">
        <f t="shared" si="24"/>
        <v>183054.57</v>
      </c>
      <c r="N86" s="60">
        <f t="shared" si="25"/>
        <v>16945.430000000004</v>
      </c>
      <c r="O86" s="60">
        <f t="shared" si="26"/>
        <v>0</v>
      </c>
      <c r="R86" s="60">
        <f t="shared" si="27"/>
        <v>1</v>
      </c>
      <c r="S86" s="60">
        <f t="shared" si="28"/>
        <v>80</v>
      </c>
      <c r="U86" s="88">
        <f t="shared" si="29"/>
        <v>993.01</v>
      </c>
      <c r="W86" s="60">
        <f t="shared" si="19"/>
        <v>0</v>
      </c>
    </row>
    <row r="87" spans="1:23" ht="11.25">
      <c r="A87" s="61">
        <f t="shared" si="16"/>
        <v>2435</v>
      </c>
      <c r="B87" s="62">
        <f t="shared" si="20"/>
        <v>77</v>
      </c>
      <c r="C87" s="60">
        <f t="shared" si="17"/>
        <v>1264.13</v>
      </c>
      <c r="D87" s="60">
        <f t="shared" si="21"/>
        <v>1264.14</v>
      </c>
      <c r="E87" s="83">
        <f t="shared" si="22"/>
        <v>1264.14</v>
      </c>
      <c r="F87" s="60">
        <f t="shared" si="18"/>
        <v>991.55</v>
      </c>
      <c r="G87" s="75">
        <f t="shared" si="15"/>
        <v>0</v>
      </c>
      <c r="H87" s="75">
        <f t="shared" si="15"/>
        <v>0</v>
      </c>
      <c r="I87" s="75">
        <f t="shared" si="15"/>
        <v>0</v>
      </c>
      <c r="J87" s="75">
        <f t="shared" si="15"/>
        <v>0</v>
      </c>
      <c r="K87" s="75">
        <f t="shared" si="15"/>
        <v>0</v>
      </c>
      <c r="L87" s="60">
        <f t="shared" si="23"/>
        <v>272.59000000000015</v>
      </c>
      <c r="M87" s="60">
        <f t="shared" si="24"/>
        <v>182781.98</v>
      </c>
      <c r="N87" s="60">
        <f t="shared" si="25"/>
        <v>17218.020000000004</v>
      </c>
      <c r="O87" s="60">
        <f t="shared" si="26"/>
        <v>0</v>
      </c>
      <c r="R87" s="60">
        <f t="shared" si="27"/>
        <v>1</v>
      </c>
      <c r="S87" s="60">
        <f t="shared" si="28"/>
        <v>81</v>
      </c>
      <c r="U87" s="88">
        <f t="shared" si="29"/>
        <v>991.55</v>
      </c>
      <c r="W87" s="60">
        <f t="shared" si="19"/>
        <v>0</v>
      </c>
    </row>
    <row r="88" spans="1:23" ht="11.25">
      <c r="A88" s="61">
        <f t="shared" si="16"/>
        <v>2465</v>
      </c>
      <c r="B88" s="62">
        <f t="shared" si="20"/>
        <v>78</v>
      </c>
      <c r="C88" s="60">
        <f t="shared" si="17"/>
        <v>1264.13</v>
      </c>
      <c r="D88" s="60">
        <f t="shared" si="21"/>
        <v>1264.14</v>
      </c>
      <c r="E88" s="83">
        <f t="shared" si="22"/>
        <v>1264.14</v>
      </c>
      <c r="F88" s="60">
        <f t="shared" si="18"/>
        <v>990.07</v>
      </c>
      <c r="G88" s="75">
        <f t="shared" si="15"/>
        <v>0</v>
      </c>
      <c r="H88" s="75">
        <f t="shared" si="15"/>
        <v>0</v>
      </c>
      <c r="I88" s="75">
        <f t="shared" si="15"/>
        <v>0</v>
      </c>
      <c r="J88" s="75">
        <f t="shared" si="15"/>
        <v>0</v>
      </c>
      <c r="K88" s="75">
        <f t="shared" si="15"/>
        <v>0</v>
      </c>
      <c r="L88" s="60">
        <f t="shared" si="23"/>
        <v>274.07000000000005</v>
      </c>
      <c r="M88" s="60">
        <f t="shared" si="24"/>
        <v>182507.91</v>
      </c>
      <c r="N88" s="60">
        <f t="shared" si="25"/>
        <v>17492.090000000004</v>
      </c>
      <c r="O88" s="60">
        <f t="shared" si="26"/>
        <v>0</v>
      </c>
      <c r="R88" s="60">
        <f t="shared" si="27"/>
        <v>1</v>
      </c>
      <c r="S88" s="60">
        <f t="shared" si="28"/>
        <v>82</v>
      </c>
      <c r="U88" s="88">
        <f t="shared" si="29"/>
        <v>990.07</v>
      </c>
      <c r="W88" s="60">
        <f t="shared" si="19"/>
        <v>0</v>
      </c>
    </row>
    <row r="89" spans="1:23" ht="11.25">
      <c r="A89" s="61">
        <f t="shared" si="16"/>
        <v>2496</v>
      </c>
      <c r="B89" s="62">
        <f t="shared" si="20"/>
        <v>79</v>
      </c>
      <c r="C89" s="60">
        <f t="shared" si="17"/>
        <v>1264.13</v>
      </c>
      <c r="D89" s="60">
        <f t="shared" si="21"/>
        <v>1264.14</v>
      </c>
      <c r="E89" s="83">
        <f t="shared" si="22"/>
        <v>1264.14</v>
      </c>
      <c r="F89" s="60">
        <f t="shared" si="18"/>
        <v>988.58</v>
      </c>
      <c r="G89" s="75">
        <f t="shared" si="15"/>
        <v>0</v>
      </c>
      <c r="H89" s="75">
        <f t="shared" si="15"/>
        <v>0</v>
      </c>
      <c r="I89" s="75">
        <f t="shared" si="15"/>
        <v>0</v>
      </c>
      <c r="J89" s="75">
        <f t="shared" si="15"/>
        <v>0</v>
      </c>
      <c r="K89" s="75">
        <f t="shared" si="15"/>
        <v>0</v>
      </c>
      <c r="L89" s="60">
        <f t="shared" si="23"/>
        <v>275.56000000000006</v>
      </c>
      <c r="M89" s="60">
        <f t="shared" si="24"/>
        <v>182232.35</v>
      </c>
      <c r="N89" s="60">
        <f t="shared" si="25"/>
        <v>17767.650000000005</v>
      </c>
      <c r="O89" s="60">
        <f t="shared" si="26"/>
        <v>0</v>
      </c>
      <c r="R89" s="60">
        <f t="shared" si="27"/>
        <v>1</v>
      </c>
      <c r="S89" s="60">
        <f t="shared" si="28"/>
        <v>83</v>
      </c>
      <c r="U89" s="88">
        <f t="shared" si="29"/>
        <v>988.58</v>
      </c>
      <c r="W89" s="60">
        <f t="shared" si="19"/>
        <v>0</v>
      </c>
    </row>
    <row r="90" spans="1:23" ht="11.25">
      <c r="A90" s="61">
        <f t="shared" si="16"/>
        <v>2526</v>
      </c>
      <c r="B90" s="62">
        <f t="shared" si="20"/>
        <v>80</v>
      </c>
      <c r="C90" s="60">
        <f t="shared" si="17"/>
        <v>1264.13</v>
      </c>
      <c r="D90" s="60">
        <f t="shared" si="21"/>
        <v>1264.14</v>
      </c>
      <c r="E90" s="83">
        <f t="shared" si="22"/>
        <v>1264.14</v>
      </c>
      <c r="F90" s="60">
        <f t="shared" si="18"/>
        <v>987.09</v>
      </c>
      <c r="G90" s="75">
        <f t="shared" si="15"/>
        <v>0</v>
      </c>
      <c r="H90" s="75">
        <f t="shared" si="15"/>
        <v>0</v>
      </c>
      <c r="I90" s="75">
        <f t="shared" si="15"/>
        <v>0</v>
      </c>
      <c r="J90" s="75">
        <f t="shared" si="15"/>
        <v>0</v>
      </c>
      <c r="K90" s="75">
        <f t="shared" si="15"/>
        <v>0</v>
      </c>
      <c r="L90" s="60">
        <f t="shared" si="23"/>
        <v>277.05000000000007</v>
      </c>
      <c r="M90" s="60">
        <f t="shared" si="24"/>
        <v>181955.30000000002</v>
      </c>
      <c r="N90" s="60">
        <f t="shared" si="25"/>
        <v>18044.700000000004</v>
      </c>
      <c r="O90" s="60">
        <f t="shared" si="26"/>
        <v>0</v>
      </c>
      <c r="P90" s="60">
        <f>SUM(F79:F90)</f>
        <v>11941.86</v>
      </c>
      <c r="Q90" s="60">
        <f>SUM(L79:L90)</f>
        <v>3227.820000000001</v>
      </c>
      <c r="R90" s="60">
        <f t="shared" si="27"/>
        <v>1</v>
      </c>
      <c r="S90" s="60">
        <f t="shared" si="28"/>
        <v>84</v>
      </c>
      <c r="U90" s="88">
        <f t="shared" si="29"/>
        <v>987.09</v>
      </c>
      <c r="W90" s="60">
        <f t="shared" si="19"/>
        <v>0</v>
      </c>
    </row>
    <row r="91" spans="1:23" ht="11.25">
      <c r="A91" s="61">
        <f t="shared" si="16"/>
        <v>2557</v>
      </c>
      <c r="B91" s="62">
        <f t="shared" si="20"/>
        <v>81</v>
      </c>
      <c r="C91" s="60">
        <f t="shared" si="17"/>
        <v>1264.13</v>
      </c>
      <c r="D91" s="60">
        <f t="shared" si="21"/>
        <v>1264.14</v>
      </c>
      <c r="E91" s="83">
        <f t="shared" si="22"/>
        <v>1264.14</v>
      </c>
      <c r="F91" s="60">
        <f t="shared" si="18"/>
        <v>985.59</v>
      </c>
      <c r="G91" s="75">
        <f t="shared" si="15"/>
        <v>0</v>
      </c>
      <c r="H91" s="75">
        <f t="shared" si="15"/>
        <v>0</v>
      </c>
      <c r="I91" s="75">
        <f t="shared" si="15"/>
        <v>0</v>
      </c>
      <c r="J91" s="75">
        <f t="shared" si="15"/>
        <v>0</v>
      </c>
      <c r="K91" s="75">
        <f t="shared" si="15"/>
        <v>0</v>
      </c>
      <c r="L91" s="60">
        <f t="shared" si="23"/>
        <v>278.55000000000007</v>
      </c>
      <c r="M91" s="60">
        <f t="shared" si="24"/>
        <v>181676.75000000003</v>
      </c>
      <c r="N91" s="60">
        <f t="shared" si="25"/>
        <v>18323.250000000004</v>
      </c>
      <c r="O91" s="60">
        <f t="shared" si="26"/>
        <v>0</v>
      </c>
      <c r="R91" s="60">
        <f t="shared" si="27"/>
        <v>1</v>
      </c>
      <c r="S91" s="60">
        <f t="shared" si="28"/>
        <v>85</v>
      </c>
      <c r="U91" s="88">
        <f t="shared" si="29"/>
        <v>985.59</v>
      </c>
      <c r="W91" s="60">
        <f t="shared" si="19"/>
        <v>0</v>
      </c>
    </row>
    <row r="92" spans="1:23" ht="11.25">
      <c r="A92" s="61">
        <f t="shared" si="16"/>
        <v>2588</v>
      </c>
      <c r="B92" s="62">
        <f t="shared" si="20"/>
        <v>82</v>
      </c>
      <c r="C92" s="60">
        <f t="shared" si="17"/>
        <v>1264.13</v>
      </c>
      <c r="D92" s="60">
        <f t="shared" si="21"/>
        <v>1264.14</v>
      </c>
      <c r="E92" s="83">
        <f t="shared" si="22"/>
        <v>1264.14</v>
      </c>
      <c r="F92" s="60">
        <f t="shared" si="18"/>
        <v>984.08</v>
      </c>
      <c r="G92" s="75">
        <f t="shared" si="15"/>
        <v>0</v>
      </c>
      <c r="H92" s="75">
        <f t="shared" si="15"/>
        <v>0</v>
      </c>
      <c r="I92" s="75">
        <f t="shared" si="15"/>
        <v>0</v>
      </c>
      <c r="J92" s="75">
        <f t="shared" si="15"/>
        <v>0</v>
      </c>
      <c r="K92" s="75">
        <f t="shared" si="15"/>
        <v>0</v>
      </c>
      <c r="L92" s="60">
        <f t="shared" si="23"/>
        <v>280.06000000000006</v>
      </c>
      <c r="M92" s="60">
        <f t="shared" si="24"/>
        <v>181396.69000000003</v>
      </c>
      <c r="N92" s="60">
        <f t="shared" si="25"/>
        <v>18603.310000000005</v>
      </c>
      <c r="O92" s="60">
        <f t="shared" si="26"/>
        <v>0</v>
      </c>
      <c r="R92" s="60">
        <f t="shared" si="27"/>
        <v>1</v>
      </c>
      <c r="S92" s="60">
        <f t="shared" si="28"/>
        <v>86</v>
      </c>
      <c r="U92" s="88">
        <f t="shared" si="29"/>
        <v>984.08</v>
      </c>
      <c r="W92" s="60">
        <f t="shared" si="19"/>
        <v>0</v>
      </c>
    </row>
    <row r="93" spans="1:23" ht="11.25">
      <c r="A93" s="61">
        <f t="shared" si="16"/>
        <v>2616</v>
      </c>
      <c r="B93" s="62">
        <f t="shared" si="20"/>
        <v>83</v>
      </c>
      <c r="C93" s="60">
        <f t="shared" si="17"/>
        <v>1264.13</v>
      </c>
      <c r="D93" s="60">
        <f t="shared" si="21"/>
        <v>1264.14</v>
      </c>
      <c r="E93" s="83">
        <f t="shared" si="22"/>
        <v>1264.14</v>
      </c>
      <c r="F93" s="60">
        <f t="shared" si="18"/>
        <v>982.57</v>
      </c>
      <c r="G93" s="75">
        <f t="shared" si="15"/>
        <v>0</v>
      </c>
      <c r="H93" s="75">
        <f t="shared" si="15"/>
        <v>0</v>
      </c>
      <c r="I93" s="75">
        <f t="shared" si="15"/>
        <v>0</v>
      </c>
      <c r="J93" s="75">
        <f t="shared" si="15"/>
        <v>0</v>
      </c>
      <c r="K93" s="75">
        <f t="shared" si="15"/>
        <v>0</v>
      </c>
      <c r="L93" s="60">
        <f t="shared" si="23"/>
        <v>281.57000000000005</v>
      </c>
      <c r="M93" s="60">
        <f t="shared" si="24"/>
        <v>181115.12000000002</v>
      </c>
      <c r="N93" s="60">
        <f t="shared" si="25"/>
        <v>18884.880000000005</v>
      </c>
      <c r="O93" s="60">
        <f t="shared" si="26"/>
        <v>0</v>
      </c>
      <c r="R93" s="60">
        <f t="shared" si="27"/>
        <v>1</v>
      </c>
      <c r="S93" s="60">
        <f t="shared" si="28"/>
        <v>87</v>
      </c>
      <c r="U93" s="88">
        <f t="shared" si="29"/>
        <v>982.57</v>
      </c>
      <c r="W93" s="60">
        <f t="shared" si="19"/>
        <v>0</v>
      </c>
    </row>
    <row r="94" spans="1:23" ht="11.25">
      <c r="A94" s="61">
        <f t="shared" si="16"/>
        <v>2647</v>
      </c>
      <c r="B94" s="62">
        <f t="shared" si="20"/>
        <v>84</v>
      </c>
      <c r="C94" s="60">
        <f t="shared" si="17"/>
        <v>1264.13</v>
      </c>
      <c r="D94" s="60">
        <f t="shared" si="21"/>
        <v>1264.14</v>
      </c>
      <c r="E94" s="83">
        <f t="shared" si="22"/>
        <v>1264.14</v>
      </c>
      <c r="F94" s="60">
        <f t="shared" si="18"/>
        <v>981.04</v>
      </c>
      <c r="G94" s="75">
        <f t="shared" si="15"/>
        <v>0</v>
      </c>
      <c r="H94" s="75">
        <f t="shared" si="15"/>
        <v>0</v>
      </c>
      <c r="I94" s="75">
        <f t="shared" si="15"/>
        <v>0</v>
      </c>
      <c r="J94" s="75">
        <f t="shared" si="15"/>
        <v>0</v>
      </c>
      <c r="K94" s="75">
        <f t="shared" si="15"/>
        <v>0</v>
      </c>
      <c r="L94" s="60">
        <f t="shared" si="23"/>
        <v>283.10000000000014</v>
      </c>
      <c r="M94" s="60">
        <f t="shared" si="24"/>
        <v>180832.02000000002</v>
      </c>
      <c r="N94" s="60">
        <f t="shared" si="25"/>
        <v>19167.980000000003</v>
      </c>
      <c r="O94" s="60">
        <f t="shared" si="26"/>
        <v>0</v>
      </c>
      <c r="R94" s="60">
        <f t="shared" si="27"/>
        <v>1</v>
      </c>
      <c r="S94" s="60">
        <f t="shared" si="28"/>
        <v>88</v>
      </c>
      <c r="U94" s="88">
        <f t="shared" si="29"/>
        <v>981.04</v>
      </c>
      <c r="W94" s="60">
        <f t="shared" si="19"/>
        <v>0</v>
      </c>
    </row>
    <row r="95" spans="1:23" ht="11.25">
      <c r="A95" s="61">
        <f t="shared" si="16"/>
        <v>2677</v>
      </c>
      <c r="B95" s="62">
        <f t="shared" si="20"/>
        <v>85</v>
      </c>
      <c r="C95" s="60">
        <f t="shared" si="17"/>
        <v>1264.13</v>
      </c>
      <c r="D95" s="60">
        <f t="shared" si="21"/>
        <v>1264.14</v>
      </c>
      <c r="E95" s="83">
        <f t="shared" si="22"/>
        <v>1264.14</v>
      </c>
      <c r="F95" s="60">
        <f t="shared" si="18"/>
        <v>979.51</v>
      </c>
      <c r="G95" s="75">
        <f t="shared" si="15"/>
        <v>0</v>
      </c>
      <c r="H95" s="75">
        <f t="shared" si="15"/>
        <v>0</v>
      </c>
      <c r="I95" s="75">
        <f t="shared" si="15"/>
        <v>0</v>
      </c>
      <c r="J95" s="75">
        <f t="shared" si="15"/>
        <v>0</v>
      </c>
      <c r="K95" s="75">
        <f t="shared" si="15"/>
        <v>0</v>
      </c>
      <c r="L95" s="60">
        <f t="shared" si="23"/>
        <v>284.6300000000001</v>
      </c>
      <c r="M95" s="60">
        <f t="shared" si="24"/>
        <v>180547.39</v>
      </c>
      <c r="N95" s="60">
        <f t="shared" si="25"/>
        <v>19452.610000000004</v>
      </c>
      <c r="O95" s="60">
        <f t="shared" si="26"/>
        <v>0</v>
      </c>
      <c r="R95" s="60">
        <f t="shared" si="27"/>
        <v>1</v>
      </c>
      <c r="S95" s="60">
        <f t="shared" si="28"/>
        <v>89</v>
      </c>
      <c r="U95" s="88">
        <f t="shared" si="29"/>
        <v>979.51</v>
      </c>
      <c r="W95" s="60">
        <f t="shared" si="19"/>
        <v>0</v>
      </c>
    </row>
    <row r="96" spans="1:23" ht="11.25">
      <c r="A96" s="61">
        <f t="shared" si="16"/>
        <v>2708</v>
      </c>
      <c r="B96" s="62">
        <f t="shared" si="20"/>
        <v>86</v>
      </c>
      <c r="C96" s="60">
        <f t="shared" si="17"/>
        <v>1264.13</v>
      </c>
      <c r="D96" s="60">
        <f t="shared" si="21"/>
        <v>1264.14</v>
      </c>
      <c r="E96" s="83">
        <f t="shared" si="22"/>
        <v>1264.14</v>
      </c>
      <c r="F96" s="60">
        <f t="shared" si="18"/>
        <v>977.97</v>
      </c>
      <c r="G96" s="75">
        <f t="shared" si="15"/>
        <v>0</v>
      </c>
      <c r="H96" s="75">
        <f t="shared" si="15"/>
        <v>0</v>
      </c>
      <c r="I96" s="75">
        <f t="shared" si="15"/>
        <v>0</v>
      </c>
      <c r="J96" s="75">
        <f t="shared" si="15"/>
        <v>0</v>
      </c>
      <c r="K96" s="75">
        <f t="shared" si="15"/>
        <v>0</v>
      </c>
      <c r="L96" s="60">
        <f t="shared" si="23"/>
        <v>286.1700000000001</v>
      </c>
      <c r="M96" s="60">
        <f t="shared" si="24"/>
        <v>180261.22</v>
      </c>
      <c r="N96" s="60">
        <f t="shared" si="25"/>
        <v>19738.780000000006</v>
      </c>
      <c r="O96" s="60">
        <f t="shared" si="26"/>
        <v>0</v>
      </c>
      <c r="R96" s="60">
        <f t="shared" si="27"/>
        <v>1</v>
      </c>
      <c r="S96" s="60">
        <f t="shared" si="28"/>
        <v>90</v>
      </c>
      <c r="U96" s="88">
        <f t="shared" si="29"/>
        <v>977.97</v>
      </c>
      <c r="W96" s="60">
        <f t="shared" si="19"/>
        <v>0</v>
      </c>
    </row>
    <row r="97" spans="1:23" ht="11.25">
      <c r="A97" s="61">
        <f t="shared" si="16"/>
        <v>2738</v>
      </c>
      <c r="B97" s="62">
        <f t="shared" si="20"/>
        <v>87</v>
      </c>
      <c r="C97" s="60">
        <f t="shared" si="17"/>
        <v>1264.13</v>
      </c>
      <c r="D97" s="60">
        <f t="shared" si="21"/>
        <v>1264.14</v>
      </c>
      <c r="E97" s="83">
        <f t="shared" si="22"/>
        <v>1264.14</v>
      </c>
      <c r="F97" s="60">
        <f t="shared" si="18"/>
        <v>976.41</v>
      </c>
      <c r="G97" s="75">
        <f t="shared" si="15"/>
        <v>0</v>
      </c>
      <c r="H97" s="75">
        <f t="shared" si="15"/>
        <v>0</v>
      </c>
      <c r="I97" s="75">
        <f t="shared" si="15"/>
        <v>0</v>
      </c>
      <c r="J97" s="75">
        <f t="shared" si="15"/>
        <v>0</v>
      </c>
      <c r="K97" s="75">
        <f t="shared" si="15"/>
        <v>0</v>
      </c>
      <c r="L97" s="60">
        <f t="shared" si="23"/>
        <v>287.73000000000013</v>
      </c>
      <c r="M97" s="60">
        <f t="shared" si="24"/>
        <v>179973.49</v>
      </c>
      <c r="N97" s="60">
        <f t="shared" si="25"/>
        <v>20026.510000000006</v>
      </c>
      <c r="O97" s="60">
        <f t="shared" si="26"/>
        <v>0</v>
      </c>
      <c r="R97" s="60">
        <f t="shared" si="27"/>
        <v>1</v>
      </c>
      <c r="S97" s="60">
        <f t="shared" si="28"/>
        <v>91</v>
      </c>
      <c r="U97" s="88">
        <f t="shared" si="29"/>
        <v>976.41</v>
      </c>
      <c r="W97" s="60">
        <f t="shared" si="19"/>
        <v>0</v>
      </c>
    </row>
    <row r="98" spans="1:23" ht="11.25">
      <c r="A98" s="61">
        <f t="shared" si="16"/>
        <v>2769</v>
      </c>
      <c r="B98" s="62">
        <f t="shared" si="20"/>
        <v>88</v>
      </c>
      <c r="C98" s="60">
        <f t="shared" si="17"/>
        <v>1264.13</v>
      </c>
      <c r="D98" s="60">
        <f t="shared" si="21"/>
        <v>1264.14</v>
      </c>
      <c r="E98" s="83">
        <f t="shared" si="22"/>
        <v>1264.14</v>
      </c>
      <c r="F98" s="60">
        <f t="shared" si="18"/>
        <v>974.86</v>
      </c>
      <c r="G98" s="75">
        <f t="shared" si="15"/>
        <v>0</v>
      </c>
      <c r="H98" s="75">
        <f t="shared" si="15"/>
        <v>0</v>
      </c>
      <c r="I98" s="75">
        <f t="shared" si="15"/>
        <v>0</v>
      </c>
      <c r="J98" s="75">
        <f t="shared" si="15"/>
        <v>0</v>
      </c>
      <c r="K98" s="75">
        <f t="shared" si="15"/>
        <v>0</v>
      </c>
      <c r="L98" s="60">
        <f t="shared" si="23"/>
        <v>289.2800000000001</v>
      </c>
      <c r="M98" s="60">
        <f t="shared" si="24"/>
        <v>179684.21</v>
      </c>
      <c r="N98" s="60">
        <f t="shared" si="25"/>
        <v>20315.790000000005</v>
      </c>
      <c r="O98" s="60">
        <f t="shared" si="26"/>
        <v>0</v>
      </c>
      <c r="R98" s="60">
        <f t="shared" si="27"/>
        <v>1</v>
      </c>
      <c r="S98" s="60">
        <f t="shared" si="28"/>
        <v>92</v>
      </c>
      <c r="U98" s="88">
        <f t="shared" si="29"/>
        <v>974.86</v>
      </c>
      <c r="W98" s="60">
        <f t="shared" si="19"/>
        <v>0</v>
      </c>
    </row>
    <row r="99" spans="1:23" ht="11.25">
      <c r="A99" s="61">
        <f t="shared" si="16"/>
        <v>2800</v>
      </c>
      <c r="B99" s="62">
        <f t="shared" si="20"/>
        <v>89</v>
      </c>
      <c r="C99" s="60">
        <f t="shared" si="17"/>
        <v>1264.13</v>
      </c>
      <c r="D99" s="60">
        <f t="shared" si="21"/>
        <v>1264.14</v>
      </c>
      <c r="E99" s="83">
        <f t="shared" si="22"/>
        <v>1264.14</v>
      </c>
      <c r="F99" s="60">
        <f t="shared" si="18"/>
        <v>973.29</v>
      </c>
      <c r="G99" s="75">
        <f t="shared" si="15"/>
        <v>0</v>
      </c>
      <c r="H99" s="75">
        <f t="shared" si="15"/>
        <v>0</v>
      </c>
      <c r="I99" s="75">
        <f t="shared" si="15"/>
        <v>0</v>
      </c>
      <c r="J99" s="75">
        <f t="shared" si="15"/>
        <v>0</v>
      </c>
      <c r="K99" s="75">
        <f t="shared" si="15"/>
        <v>0</v>
      </c>
      <c r="L99" s="60">
        <f t="shared" si="23"/>
        <v>290.85000000000014</v>
      </c>
      <c r="M99" s="60">
        <f t="shared" si="24"/>
        <v>179393.36</v>
      </c>
      <c r="N99" s="60">
        <f t="shared" si="25"/>
        <v>20606.640000000003</v>
      </c>
      <c r="O99" s="60">
        <f t="shared" si="26"/>
        <v>0</v>
      </c>
      <c r="R99" s="60">
        <f t="shared" si="27"/>
        <v>1</v>
      </c>
      <c r="S99" s="60">
        <f t="shared" si="28"/>
        <v>93</v>
      </c>
      <c r="U99" s="88">
        <f t="shared" si="29"/>
        <v>973.29</v>
      </c>
      <c r="W99" s="60">
        <f t="shared" si="19"/>
        <v>0</v>
      </c>
    </row>
    <row r="100" spans="1:23" ht="11.25">
      <c r="A100" s="61">
        <f t="shared" si="16"/>
        <v>2830</v>
      </c>
      <c r="B100" s="62">
        <f t="shared" si="20"/>
        <v>90</v>
      </c>
      <c r="C100" s="60">
        <f t="shared" si="17"/>
        <v>1264.13</v>
      </c>
      <c r="D100" s="60">
        <f t="shared" si="21"/>
        <v>1264.14</v>
      </c>
      <c r="E100" s="83">
        <f t="shared" si="22"/>
        <v>1264.14</v>
      </c>
      <c r="F100" s="60">
        <f t="shared" si="18"/>
        <v>971.71</v>
      </c>
      <c r="G100" s="75">
        <f t="shared" si="15"/>
        <v>0</v>
      </c>
      <c r="H100" s="75">
        <f t="shared" si="15"/>
        <v>0</v>
      </c>
      <c r="I100" s="75">
        <f t="shared" si="15"/>
        <v>0</v>
      </c>
      <c r="J100" s="75">
        <f t="shared" si="15"/>
        <v>0</v>
      </c>
      <c r="K100" s="75">
        <f t="shared" si="15"/>
        <v>0</v>
      </c>
      <c r="L100" s="60">
        <f t="shared" si="23"/>
        <v>292.43000000000006</v>
      </c>
      <c r="M100" s="60">
        <f t="shared" si="24"/>
        <v>179100.93</v>
      </c>
      <c r="N100" s="60">
        <f t="shared" si="25"/>
        <v>20899.070000000003</v>
      </c>
      <c r="O100" s="60">
        <f t="shared" si="26"/>
        <v>0</v>
      </c>
      <c r="R100" s="60">
        <f t="shared" si="27"/>
        <v>1</v>
      </c>
      <c r="S100" s="60">
        <f t="shared" si="28"/>
        <v>94</v>
      </c>
      <c r="U100" s="88">
        <f t="shared" si="29"/>
        <v>971.71</v>
      </c>
      <c r="W100" s="60">
        <f t="shared" si="19"/>
        <v>0</v>
      </c>
    </row>
    <row r="101" spans="1:23" ht="11.25">
      <c r="A101" s="61">
        <f t="shared" si="16"/>
        <v>2861</v>
      </c>
      <c r="B101" s="62">
        <f t="shared" si="20"/>
        <v>91</v>
      </c>
      <c r="C101" s="60">
        <f t="shared" si="17"/>
        <v>1264.13</v>
      </c>
      <c r="D101" s="60">
        <f t="shared" si="21"/>
        <v>1264.14</v>
      </c>
      <c r="E101" s="83">
        <f t="shared" si="22"/>
        <v>1264.14</v>
      </c>
      <c r="F101" s="60">
        <f t="shared" si="18"/>
        <v>970.13</v>
      </c>
      <c r="G101" s="75">
        <f t="shared" si="15"/>
        <v>0</v>
      </c>
      <c r="H101" s="75">
        <f t="shared" si="15"/>
        <v>0</v>
      </c>
      <c r="I101" s="75">
        <f t="shared" si="15"/>
        <v>0</v>
      </c>
      <c r="J101" s="75">
        <f t="shared" si="15"/>
        <v>0</v>
      </c>
      <c r="K101" s="75">
        <f t="shared" si="15"/>
        <v>0</v>
      </c>
      <c r="L101" s="60">
        <f t="shared" si="23"/>
        <v>294.0100000000001</v>
      </c>
      <c r="M101" s="60">
        <f t="shared" si="24"/>
        <v>178806.91999999998</v>
      </c>
      <c r="N101" s="60">
        <f t="shared" si="25"/>
        <v>21193.08</v>
      </c>
      <c r="O101" s="60">
        <f t="shared" si="26"/>
        <v>0</v>
      </c>
      <c r="R101" s="60">
        <f t="shared" si="27"/>
        <v>1</v>
      </c>
      <c r="S101" s="60">
        <f t="shared" si="28"/>
        <v>95</v>
      </c>
      <c r="U101" s="88">
        <f t="shared" si="29"/>
        <v>970.13</v>
      </c>
      <c r="W101" s="60">
        <f t="shared" si="19"/>
        <v>0</v>
      </c>
    </row>
    <row r="102" spans="1:23" ht="11.25">
      <c r="A102" s="61">
        <f t="shared" si="16"/>
        <v>2891</v>
      </c>
      <c r="B102" s="62">
        <f t="shared" si="20"/>
        <v>92</v>
      </c>
      <c r="C102" s="60">
        <f t="shared" si="17"/>
        <v>1264.13</v>
      </c>
      <c r="D102" s="60">
        <f t="shared" si="21"/>
        <v>1264.14</v>
      </c>
      <c r="E102" s="83">
        <f t="shared" si="22"/>
        <v>1264.14</v>
      </c>
      <c r="F102" s="60">
        <f t="shared" si="18"/>
        <v>968.54</v>
      </c>
      <c r="G102" s="75">
        <f t="shared" si="15"/>
        <v>0</v>
      </c>
      <c r="H102" s="75">
        <f t="shared" si="15"/>
        <v>0</v>
      </c>
      <c r="I102" s="75">
        <f t="shared" si="15"/>
        <v>0</v>
      </c>
      <c r="J102" s="75">
        <f t="shared" si="15"/>
        <v>0</v>
      </c>
      <c r="K102" s="75">
        <f t="shared" si="15"/>
        <v>0</v>
      </c>
      <c r="L102" s="60">
        <f t="shared" si="23"/>
        <v>295.60000000000014</v>
      </c>
      <c r="M102" s="60">
        <f t="shared" si="24"/>
        <v>178511.31999999998</v>
      </c>
      <c r="N102" s="60">
        <f t="shared" si="25"/>
        <v>21488.68</v>
      </c>
      <c r="O102" s="60">
        <f t="shared" si="26"/>
        <v>0</v>
      </c>
      <c r="P102" s="60">
        <f>SUM(F91:F102)</f>
        <v>11725.699999999997</v>
      </c>
      <c r="Q102" s="60">
        <f>SUM(L91:L102)</f>
        <v>3443.9800000000014</v>
      </c>
      <c r="R102" s="60">
        <f t="shared" si="27"/>
        <v>1</v>
      </c>
      <c r="S102" s="60">
        <f t="shared" si="28"/>
        <v>96</v>
      </c>
      <c r="U102" s="88">
        <f t="shared" si="29"/>
        <v>968.54</v>
      </c>
      <c r="W102" s="60">
        <f t="shared" si="19"/>
        <v>0</v>
      </c>
    </row>
    <row r="103" spans="1:23" ht="11.25">
      <c r="A103" s="61">
        <f t="shared" si="16"/>
        <v>2922</v>
      </c>
      <c r="B103" s="62">
        <f t="shared" si="20"/>
        <v>93</v>
      </c>
      <c r="C103" s="60">
        <f t="shared" si="17"/>
        <v>1264.13</v>
      </c>
      <c r="D103" s="60">
        <f t="shared" si="21"/>
        <v>1264.14</v>
      </c>
      <c r="E103" s="83">
        <f t="shared" si="22"/>
        <v>1264.14</v>
      </c>
      <c r="F103" s="60">
        <f t="shared" si="18"/>
        <v>966.94</v>
      </c>
      <c r="G103" s="75">
        <f t="shared" si="15"/>
        <v>0</v>
      </c>
      <c r="H103" s="75">
        <f t="shared" si="15"/>
        <v>0</v>
      </c>
      <c r="I103" s="75">
        <f t="shared" si="15"/>
        <v>0</v>
      </c>
      <c r="J103" s="75">
        <f t="shared" si="15"/>
        <v>0</v>
      </c>
      <c r="K103" s="75">
        <f t="shared" si="15"/>
        <v>0</v>
      </c>
      <c r="L103" s="60">
        <f t="shared" si="23"/>
        <v>297.20000000000005</v>
      </c>
      <c r="M103" s="60">
        <f t="shared" si="24"/>
        <v>178214.11999999997</v>
      </c>
      <c r="N103" s="60">
        <f t="shared" si="25"/>
        <v>21785.88</v>
      </c>
      <c r="O103" s="60">
        <f t="shared" si="26"/>
        <v>0</v>
      </c>
      <c r="R103" s="60">
        <f t="shared" si="27"/>
        <v>1</v>
      </c>
      <c r="S103" s="60">
        <f t="shared" si="28"/>
        <v>97</v>
      </c>
      <c r="U103" s="88">
        <f t="shared" si="29"/>
        <v>966.94</v>
      </c>
      <c r="W103" s="60">
        <f t="shared" si="19"/>
        <v>0</v>
      </c>
    </row>
    <row r="104" spans="1:23" ht="11.25">
      <c r="A104" s="61">
        <f t="shared" si="16"/>
        <v>2953</v>
      </c>
      <c r="B104" s="62">
        <f t="shared" si="20"/>
        <v>94</v>
      </c>
      <c r="C104" s="60">
        <f t="shared" si="17"/>
        <v>1264.13</v>
      </c>
      <c r="D104" s="60">
        <f t="shared" si="21"/>
        <v>1264.14</v>
      </c>
      <c r="E104" s="83">
        <f t="shared" si="22"/>
        <v>1264.14</v>
      </c>
      <c r="F104" s="60">
        <f t="shared" si="18"/>
        <v>965.33</v>
      </c>
      <c r="G104" s="75">
        <f t="shared" si="15"/>
        <v>0</v>
      </c>
      <c r="H104" s="75">
        <f t="shared" si="15"/>
        <v>0</v>
      </c>
      <c r="I104" s="75">
        <f t="shared" si="15"/>
        <v>0</v>
      </c>
      <c r="J104" s="75">
        <f t="shared" si="15"/>
        <v>0</v>
      </c>
      <c r="K104" s="75">
        <f t="shared" si="15"/>
        <v>0</v>
      </c>
      <c r="L104" s="60">
        <f t="shared" si="23"/>
        <v>298.81000000000006</v>
      </c>
      <c r="M104" s="60">
        <f t="shared" si="24"/>
        <v>177915.30999999997</v>
      </c>
      <c r="N104" s="60">
        <f t="shared" si="25"/>
        <v>22084.690000000002</v>
      </c>
      <c r="O104" s="60">
        <f t="shared" si="26"/>
        <v>0</v>
      </c>
      <c r="R104" s="60">
        <f t="shared" si="27"/>
        <v>1</v>
      </c>
      <c r="S104" s="60">
        <f t="shared" si="28"/>
        <v>98</v>
      </c>
      <c r="U104" s="88">
        <f t="shared" si="29"/>
        <v>965.33</v>
      </c>
      <c r="W104" s="60">
        <f t="shared" si="19"/>
        <v>0</v>
      </c>
    </row>
    <row r="105" spans="1:23" ht="11.25">
      <c r="A105" s="61">
        <f t="shared" si="16"/>
        <v>2982</v>
      </c>
      <c r="B105" s="62">
        <f t="shared" si="20"/>
        <v>95</v>
      </c>
      <c r="C105" s="60">
        <f t="shared" si="17"/>
        <v>1264.13</v>
      </c>
      <c r="D105" s="60">
        <f t="shared" si="21"/>
        <v>1264.14</v>
      </c>
      <c r="E105" s="83">
        <f t="shared" si="22"/>
        <v>1264.14</v>
      </c>
      <c r="F105" s="60">
        <f t="shared" si="18"/>
        <v>963.71</v>
      </c>
      <c r="G105" s="75">
        <f t="shared" si="15"/>
        <v>0</v>
      </c>
      <c r="H105" s="75">
        <f t="shared" si="15"/>
        <v>0</v>
      </c>
      <c r="I105" s="75">
        <f t="shared" si="15"/>
        <v>0</v>
      </c>
      <c r="J105" s="75">
        <f t="shared" si="15"/>
        <v>0</v>
      </c>
      <c r="K105" s="75">
        <f t="shared" si="15"/>
        <v>0</v>
      </c>
      <c r="L105" s="60">
        <f t="shared" si="23"/>
        <v>300.43000000000006</v>
      </c>
      <c r="M105" s="60">
        <f t="shared" si="24"/>
        <v>177614.87999999998</v>
      </c>
      <c r="N105" s="60">
        <f t="shared" si="25"/>
        <v>22385.120000000003</v>
      </c>
      <c r="O105" s="60">
        <f t="shared" si="26"/>
        <v>0</v>
      </c>
      <c r="R105" s="60">
        <f t="shared" si="27"/>
        <v>1</v>
      </c>
      <c r="S105" s="60">
        <f t="shared" si="28"/>
        <v>99</v>
      </c>
      <c r="U105" s="88">
        <f t="shared" si="29"/>
        <v>963.71</v>
      </c>
      <c r="W105" s="60">
        <f t="shared" si="19"/>
        <v>0</v>
      </c>
    </row>
    <row r="106" spans="1:23" ht="11.25">
      <c r="A106" s="61">
        <f t="shared" si="16"/>
        <v>3013</v>
      </c>
      <c r="B106" s="62">
        <f t="shared" si="20"/>
        <v>96</v>
      </c>
      <c r="C106" s="60">
        <f t="shared" si="17"/>
        <v>1264.13</v>
      </c>
      <c r="D106" s="60">
        <f t="shared" si="21"/>
        <v>1264.14</v>
      </c>
      <c r="E106" s="83">
        <f t="shared" si="22"/>
        <v>1264.14</v>
      </c>
      <c r="F106" s="60">
        <f t="shared" si="18"/>
        <v>962.08</v>
      </c>
      <c r="G106" s="75">
        <f t="shared" si="15"/>
        <v>0</v>
      </c>
      <c r="H106" s="75">
        <f t="shared" si="15"/>
        <v>0</v>
      </c>
      <c r="I106" s="75">
        <f t="shared" si="15"/>
        <v>0</v>
      </c>
      <c r="J106" s="75">
        <f t="shared" si="15"/>
        <v>0</v>
      </c>
      <c r="K106" s="75">
        <f t="shared" si="15"/>
        <v>0</v>
      </c>
      <c r="L106" s="60">
        <f t="shared" si="23"/>
        <v>302.06000000000006</v>
      </c>
      <c r="M106" s="60">
        <f t="shared" si="24"/>
        <v>177312.81999999998</v>
      </c>
      <c r="N106" s="60">
        <f t="shared" si="25"/>
        <v>22687.180000000004</v>
      </c>
      <c r="O106" s="60">
        <f t="shared" si="26"/>
        <v>0</v>
      </c>
      <c r="R106" s="60">
        <f t="shared" si="27"/>
        <v>1</v>
      </c>
      <c r="S106" s="60">
        <f t="shared" si="28"/>
        <v>100</v>
      </c>
      <c r="U106" s="88">
        <f t="shared" si="29"/>
        <v>962.08</v>
      </c>
      <c r="W106" s="60">
        <f t="shared" si="19"/>
        <v>0</v>
      </c>
    </row>
    <row r="107" spans="1:23" ht="11.25">
      <c r="A107" s="61">
        <f t="shared" si="16"/>
        <v>3043</v>
      </c>
      <c r="B107" s="62">
        <f t="shared" si="20"/>
        <v>97</v>
      </c>
      <c r="C107" s="60">
        <f t="shared" si="17"/>
        <v>1264.13</v>
      </c>
      <c r="D107" s="60">
        <f t="shared" si="21"/>
        <v>1264.14</v>
      </c>
      <c r="E107" s="83">
        <f t="shared" si="22"/>
        <v>1264.14</v>
      </c>
      <c r="F107" s="60">
        <f t="shared" si="18"/>
        <v>960.44</v>
      </c>
      <c r="G107" s="75">
        <f t="shared" si="15"/>
        <v>0</v>
      </c>
      <c r="H107" s="75">
        <f t="shared" si="15"/>
        <v>0</v>
      </c>
      <c r="I107" s="75">
        <f t="shared" si="15"/>
        <v>0</v>
      </c>
      <c r="J107" s="75">
        <f t="shared" si="15"/>
        <v>0</v>
      </c>
      <c r="K107" s="75">
        <f t="shared" si="15"/>
        <v>0</v>
      </c>
      <c r="L107" s="60">
        <f t="shared" si="23"/>
        <v>303.70000000000005</v>
      </c>
      <c r="M107" s="60">
        <f t="shared" si="24"/>
        <v>177009.11999999997</v>
      </c>
      <c r="N107" s="60">
        <f t="shared" si="25"/>
        <v>22990.880000000005</v>
      </c>
      <c r="O107" s="60">
        <f t="shared" si="26"/>
        <v>0</v>
      </c>
      <c r="R107" s="60">
        <f t="shared" si="27"/>
        <v>1</v>
      </c>
      <c r="S107" s="60">
        <f t="shared" si="28"/>
        <v>101</v>
      </c>
      <c r="U107" s="88">
        <f t="shared" si="29"/>
        <v>960.44</v>
      </c>
      <c r="W107" s="60">
        <f t="shared" si="19"/>
        <v>0</v>
      </c>
    </row>
    <row r="108" spans="1:23" ht="11.25">
      <c r="A108" s="61">
        <f t="shared" si="16"/>
        <v>3074</v>
      </c>
      <c r="B108" s="62">
        <f t="shared" si="20"/>
        <v>98</v>
      </c>
      <c r="C108" s="60">
        <f t="shared" si="17"/>
        <v>1264.13</v>
      </c>
      <c r="D108" s="60">
        <f t="shared" si="21"/>
        <v>1264.14</v>
      </c>
      <c r="E108" s="83">
        <f t="shared" si="22"/>
        <v>1264.14</v>
      </c>
      <c r="F108" s="60">
        <f t="shared" si="18"/>
        <v>958.8</v>
      </c>
      <c r="G108" s="75">
        <f t="shared" si="15"/>
        <v>0</v>
      </c>
      <c r="H108" s="75">
        <f t="shared" si="15"/>
        <v>0</v>
      </c>
      <c r="I108" s="75">
        <f t="shared" si="15"/>
        <v>0</v>
      </c>
      <c r="J108" s="75">
        <f t="shared" si="15"/>
        <v>0</v>
      </c>
      <c r="K108" s="75">
        <f t="shared" si="15"/>
        <v>0</v>
      </c>
      <c r="L108" s="60">
        <f t="shared" si="23"/>
        <v>305.34000000000015</v>
      </c>
      <c r="M108" s="60">
        <f t="shared" si="24"/>
        <v>176703.77999999997</v>
      </c>
      <c r="N108" s="60">
        <f t="shared" si="25"/>
        <v>23296.220000000005</v>
      </c>
      <c r="O108" s="60">
        <f t="shared" si="26"/>
        <v>0</v>
      </c>
      <c r="R108" s="60">
        <f t="shared" si="27"/>
        <v>1</v>
      </c>
      <c r="S108" s="60">
        <f t="shared" si="28"/>
        <v>102</v>
      </c>
      <c r="U108" s="88">
        <f t="shared" si="29"/>
        <v>958.8</v>
      </c>
      <c r="W108" s="60">
        <f t="shared" si="19"/>
        <v>0</v>
      </c>
    </row>
    <row r="109" spans="1:23" ht="11.25">
      <c r="A109" s="61">
        <f t="shared" si="16"/>
        <v>3104</v>
      </c>
      <c r="B109" s="62">
        <f t="shared" si="20"/>
        <v>99</v>
      </c>
      <c r="C109" s="60">
        <f t="shared" si="17"/>
        <v>1264.13</v>
      </c>
      <c r="D109" s="60">
        <f t="shared" si="21"/>
        <v>1264.14</v>
      </c>
      <c r="E109" s="83">
        <f t="shared" si="22"/>
        <v>1264.14</v>
      </c>
      <c r="F109" s="60">
        <f t="shared" si="18"/>
        <v>957.15</v>
      </c>
      <c r="G109" s="75">
        <f t="shared" si="15"/>
        <v>0</v>
      </c>
      <c r="H109" s="75">
        <f t="shared" si="15"/>
        <v>0</v>
      </c>
      <c r="I109" s="75">
        <f t="shared" si="15"/>
        <v>0</v>
      </c>
      <c r="J109" s="75">
        <f t="shared" si="15"/>
        <v>0</v>
      </c>
      <c r="K109" s="75">
        <f t="shared" si="15"/>
        <v>0</v>
      </c>
      <c r="L109" s="60">
        <f t="shared" si="23"/>
        <v>306.9900000000001</v>
      </c>
      <c r="M109" s="60">
        <f t="shared" si="24"/>
        <v>176396.78999999998</v>
      </c>
      <c r="N109" s="60">
        <f t="shared" si="25"/>
        <v>23603.210000000006</v>
      </c>
      <c r="O109" s="60">
        <f t="shared" si="26"/>
        <v>0</v>
      </c>
      <c r="R109" s="60">
        <f t="shared" si="27"/>
        <v>1</v>
      </c>
      <c r="S109" s="60">
        <f t="shared" si="28"/>
        <v>103</v>
      </c>
      <c r="U109" s="88">
        <f t="shared" si="29"/>
        <v>957.15</v>
      </c>
      <c r="W109" s="60">
        <f t="shared" si="19"/>
        <v>0</v>
      </c>
    </row>
    <row r="110" spans="1:23" ht="11.25">
      <c r="A110" s="61">
        <f t="shared" si="16"/>
        <v>3135</v>
      </c>
      <c r="B110" s="62">
        <f t="shared" si="20"/>
        <v>100</v>
      </c>
      <c r="C110" s="60">
        <f t="shared" si="17"/>
        <v>1264.13</v>
      </c>
      <c r="D110" s="60">
        <f t="shared" si="21"/>
        <v>1264.14</v>
      </c>
      <c r="E110" s="83">
        <f t="shared" si="22"/>
        <v>1264.14</v>
      </c>
      <c r="F110" s="60">
        <f t="shared" si="18"/>
        <v>955.48</v>
      </c>
      <c r="G110" s="75">
        <f t="shared" si="15"/>
        <v>0</v>
      </c>
      <c r="H110" s="75">
        <f t="shared" si="15"/>
        <v>0</v>
      </c>
      <c r="I110" s="75">
        <f t="shared" si="15"/>
        <v>0</v>
      </c>
      <c r="J110" s="75">
        <f t="shared" si="15"/>
        <v>0</v>
      </c>
      <c r="K110" s="75">
        <f t="shared" si="15"/>
        <v>0</v>
      </c>
      <c r="L110" s="60">
        <f t="shared" si="23"/>
        <v>308.6600000000001</v>
      </c>
      <c r="M110" s="60">
        <f t="shared" si="24"/>
        <v>176088.12999999998</v>
      </c>
      <c r="N110" s="60">
        <f t="shared" si="25"/>
        <v>23911.870000000006</v>
      </c>
      <c r="O110" s="60">
        <f t="shared" si="26"/>
        <v>0</v>
      </c>
      <c r="R110" s="60">
        <f t="shared" si="27"/>
        <v>1</v>
      </c>
      <c r="S110" s="60">
        <f t="shared" si="28"/>
        <v>104</v>
      </c>
      <c r="U110" s="88">
        <f t="shared" si="29"/>
        <v>955.48</v>
      </c>
      <c r="W110" s="60">
        <f t="shared" si="19"/>
        <v>0</v>
      </c>
    </row>
    <row r="111" spans="1:23" ht="11.25">
      <c r="A111" s="61">
        <f t="shared" si="16"/>
        <v>3166</v>
      </c>
      <c r="B111" s="62">
        <f t="shared" si="20"/>
        <v>101</v>
      </c>
      <c r="C111" s="60">
        <f t="shared" si="17"/>
        <v>1264.13</v>
      </c>
      <c r="D111" s="60">
        <f t="shared" si="21"/>
        <v>1264.14</v>
      </c>
      <c r="E111" s="83">
        <f t="shared" si="22"/>
        <v>1264.14</v>
      </c>
      <c r="F111" s="60">
        <f t="shared" si="18"/>
        <v>953.81</v>
      </c>
      <c r="G111" s="75">
        <f t="shared" si="15"/>
        <v>0</v>
      </c>
      <c r="H111" s="75">
        <f t="shared" si="15"/>
        <v>0</v>
      </c>
      <c r="I111" s="75">
        <f t="shared" si="15"/>
        <v>0</v>
      </c>
      <c r="J111" s="75">
        <f t="shared" si="15"/>
        <v>0</v>
      </c>
      <c r="K111" s="75">
        <f t="shared" si="15"/>
        <v>0</v>
      </c>
      <c r="L111" s="60">
        <f t="shared" si="23"/>
        <v>310.33000000000015</v>
      </c>
      <c r="M111" s="60">
        <f t="shared" si="24"/>
        <v>175777.8</v>
      </c>
      <c r="N111" s="60">
        <f t="shared" si="25"/>
        <v>24222.200000000008</v>
      </c>
      <c r="O111" s="60">
        <f t="shared" si="26"/>
        <v>0</v>
      </c>
      <c r="R111" s="60">
        <f t="shared" si="27"/>
        <v>1</v>
      </c>
      <c r="S111" s="60">
        <f t="shared" si="28"/>
        <v>105</v>
      </c>
      <c r="U111" s="88">
        <f t="shared" si="29"/>
        <v>953.81</v>
      </c>
      <c r="W111" s="60">
        <f t="shared" si="19"/>
        <v>0</v>
      </c>
    </row>
    <row r="112" spans="1:23" ht="11.25">
      <c r="A112" s="61">
        <f t="shared" si="16"/>
        <v>3196</v>
      </c>
      <c r="B112" s="62">
        <f t="shared" si="20"/>
        <v>102</v>
      </c>
      <c r="C112" s="60">
        <f t="shared" si="17"/>
        <v>1264.13</v>
      </c>
      <c r="D112" s="60">
        <f t="shared" si="21"/>
        <v>1264.14</v>
      </c>
      <c r="E112" s="83">
        <f t="shared" si="22"/>
        <v>1264.14</v>
      </c>
      <c r="F112" s="60">
        <f t="shared" si="18"/>
        <v>952.13</v>
      </c>
      <c r="G112" s="75">
        <f t="shared" si="15"/>
        <v>0</v>
      </c>
      <c r="H112" s="75">
        <f t="shared" si="15"/>
        <v>0</v>
      </c>
      <c r="I112" s="75">
        <f t="shared" si="15"/>
        <v>0</v>
      </c>
      <c r="J112" s="75">
        <f t="shared" si="15"/>
        <v>0</v>
      </c>
      <c r="K112" s="75">
        <f t="shared" si="15"/>
        <v>0</v>
      </c>
      <c r="L112" s="60">
        <f t="shared" si="23"/>
        <v>312.0100000000001</v>
      </c>
      <c r="M112" s="60">
        <f t="shared" si="24"/>
        <v>175465.78999999998</v>
      </c>
      <c r="N112" s="60">
        <f t="shared" si="25"/>
        <v>24534.210000000006</v>
      </c>
      <c r="O112" s="60">
        <f t="shared" si="26"/>
        <v>0</v>
      </c>
      <c r="R112" s="60">
        <f t="shared" si="27"/>
        <v>1</v>
      </c>
      <c r="S112" s="60">
        <f t="shared" si="28"/>
        <v>106</v>
      </c>
      <c r="U112" s="88">
        <f>ROUND(IF(M111&lt;=0,0,M111*(+$U$8/12)),2)</f>
        <v>952.13</v>
      </c>
      <c r="W112" s="60">
        <f t="shared" si="19"/>
        <v>0</v>
      </c>
    </row>
    <row r="113" spans="1:23" ht="11.25">
      <c r="A113" s="61">
        <f t="shared" si="16"/>
        <v>3227</v>
      </c>
      <c r="B113" s="62">
        <f t="shared" si="20"/>
        <v>103</v>
      </c>
      <c r="C113" s="60">
        <f t="shared" si="17"/>
        <v>1264.13</v>
      </c>
      <c r="D113" s="60">
        <f t="shared" si="21"/>
        <v>1264.14</v>
      </c>
      <c r="E113" s="83">
        <f t="shared" si="22"/>
        <v>1264.14</v>
      </c>
      <c r="F113" s="60">
        <f t="shared" si="18"/>
        <v>950.44</v>
      </c>
      <c r="G113" s="75">
        <f t="shared" si="15"/>
        <v>0</v>
      </c>
      <c r="H113" s="75">
        <f t="shared" si="15"/>
        <v>0</v>
      </c>
      <c r="I113" s="75">
        <f t="shared" si="15"/>
        <v>0</v>
      </c>
      <c r="J113" s="75">
        <f t="shared" si="15"/>
        <v>0</v>
      </c>
      <c r="K113" s="75">
        <f t="shared" si="15"/>
        <v>0</v>
      </c>
      <c r="L113" s="60">
        <f t="shared" si="23"/>
        <v>313.70000000000005</v>
      </c>
      <c r="M113" s="60">
        <f t="shared" si="24"/>
        <v>175152.08999999997</v>
      </c>
      <c r="N113" s="60">
        <f t="shared" si="25"/>
        <v>24847.910000000007</v>
      </c>
      <c r="O113" s="60">
        <f t="shared" si="26"/>
        <v>0</v>
      </c>
      <c r="R113" s="60">
        <f t="shared" si="27"/>
        <v>1</v>
      </c>
      <c r="S113" s="60">
        <f t="shared" si="28"/>
        <v>107</v>
      </c>
      <c r="U113" s="88">
        <f t="shared" si="29"/>
        <v>950.44</v>
      </c>
      <c r="W113" s="60">
        <f t="shared" si="19"/>
        <v>0</v>
      </c>
    </row>
    <row r="114" spans="1:23" ht="11.25">
      <c r="A114" s="61">
        <f t="shared" si="16"/>
        <v>3257</v>
      </c>
      <c r="B114" s="62">
        <f t="shared" si="20"/>
        <v>104</v>
      </c>
      <c r="C114" s="60">
        <f t="shared" si="17"/>
        <v>1264.13</v>
      </c>
      <c r="D114" s="60">
        <f t="shared" si="21"/>
        <v>1264.14</v>
      </c>
      <c r="E114" s="83">
        <f t="shared" si="22"/>
        <v>1264.14</v>
      </c>
      <c r="F114" s="60">
        <f t="shared" si="18"/>
        <v>948.74</v>
      </c>
      <c r="G114" s="75">
        <f t="shared" si="15"/>
        <v>0</v>
      </c>
      <c r="H114" s="75">
        <f t="shared" si="15"/>
        <v>0</v>
      </c>
      <c r="I114" s="75">
        <f t="shared" si="15"/>
        <v>0</v>
      </c>
      <c r="J114" s="75">
        <f t="shared" si="15"/>
        <v>0</v>
      </c>
      <c r="K114" s="75">
        <f t="shared" si="15"/>
        <v>0</v>
      </c>
      <c r="L114" s="60">
        <f t="shared" si="23"/>
        <v>315.4000000000001</v>
      </c>
      <c r="M114" s="60">
        <f t="shared" si="24"/>
        <v>174836.68999999997</v>
      </c>
      <c r="N114" s="60">
        <f t="shared" si="25"/>
        <v>25163.31000000001</v>
      </c>
      <c r="O114" s="60">
        <f t="shared" si="26"/>
        <v>0</v>
      </c>
      <c r="P114" s="60">
        <f>SUM(F103:F114)</f>
        <v>11495.05</v>
      </c>
      <c r="Q114" s="60">
        <f>SUM(L103:L114)</f>
        <v>3674.6300000000006</v>
      </c>
      <c r="R114" s="60">
        <f t="shared" si="27"/>
        <v>1</v>
      </c>
      <c r="S114" s="60">
        <f t="shared" si="28"/>
        <v>108</v>
      </c>
      <c r="U114" s="88">
        <f t="shared" si="29"/>
        <v>948.74</v>
      </c>
      <c r="W114" s="60">
        <f t="shared" si="19"/>
        <v>0</v>
      </c>
    </row>
    <row r="115" spans="1:23" ht="11.25">
      <c r="A115" s="61">
        <f t="shared" si="16"/>
        <v>3288</v>
      </c>
      <c r="B115" s="62">
        <f t="shared" si="20"/>
        <v>105</v>
      </c>
      <c r="C115" s="60">
        <f t="shared" si="17"/>
        <v>1264.13</v>
      </c>
      <c r="D115" s="60">
        <f t="shared" si="21"/>
        <v>1264.14</v>
      </c>
      <c r="E115" s="83">
        <f t="shared" si="22"/>
        <v>1264.14</v>
      </c>
      <c r="F115" s="60">
        <f t="shared" si="18"/>
        <v>947.03</v>
      </c>
      <c r="G115" s="75">
        <f aca="true" t="shared" si="30" ref="G115:K165">G114</f>
        <v>0</v>
      </c>
      <c r="H115" s="75">
        <f t="shared" si="30"/>
        <v>0</v>
      </c>
      <c r="I115" s="75">
        <f t="shared" si="30"/>
        <v>0</v>
      </c>
      <c r="J115" s="75">
        <f t="shared" si="30"/>
        <v>0</v>
      </c>
      <c r="K115" s="75">
        <f t="shared" si="30"/>
        <v>0</v>
      </c>
      <c r="L115" s="60">
        <f t="shared" si="23"/>
        <v>317.1100000000001</v>
      </c>
      <c r="M115" s="60">
        <f t="shared" si="24"/>
        <v>174519.58</v>
      </c>
      <c r="N115" s="60">
        <f t="shared" si="25"/>
        <v>25480.42000000001</v>
      </c>
      <c r="O115" s="60">
        <f t="shared" si="26"/>
        <v>0</v>
      </c>
      <c r="R115" s="60">
        <f t="shared" si="27"/>
        <v>1</v>
      </c>
      <c r="S115" s="60">
        <f t="shared" si="28"/>
        <v>109</v>
      </c>
      <c r="U115" s="88">
        <f t="shared" si="29"/>
        <v>947.03</v>
      </c>
      <c r="W115" s="60">
        <f t="shared" si="19"/>
        <v>0</v>
      </c>
    </row>
    <row r="116" spans="1:23" ht="11.25">
      <c r="A116" s="61">
        <f t="shared" si="16"/>
        <v>3319</v>
      </c>
      <c r="B116" s="62">
        <f t="shared" si="20"/>
        <v>106</v>
      </c>
      <c r="C116" s="60">
        <f t="shared" si="17"/>
        <v>1264.13</v>
      </c>
      <c r="D116" s="60">
        <f t="shared" si="21"/>
        <v>1264.14</v>
      </c>
      <c r="E116" s="83">
        <f t="shared" si="22"/>
        <v>1264.14</v>
      </c>
      <c r="F116" s="60">
        <f t="shared" si="18"/>
        <v>945.31</v>
      </c>
      <c r="G116" s="75">
        <f t="shared" si="30"/>
        <v>0</v>
      </c>
      <c r="H116" s="75">
        <f t="shared" si="30"/>
        <v>0</v>
      </c>
      <c r="I116" s="75">
        <f t="shared" si="30"/>
        <v>0</v>
      </c>
      <c r="J116" s="75">
        <f t="shared" si="30"/>
        <v>0</v>
      </c>
      <c r="K116" s="75">
        <f t="shared" si="30"/>
        <v>0</v>
      </c>
      <c r="L116" s="60">
        <f t="shared" si="23"/>
        <v>318.83000000000015</v>
      </c>
      <c r="M116" s="60">
        <f t="shared" si="24"/>
        <v>174200.75</v>
      </c>
      <c r="N116" s="60">
        <f t="shared" si="25"/>
        <v>25799.25000000001</v>
      </c>
      <c r="O116" s="60">
        <f t="shared" si="26"/>
        <v>0</v>
      </c>
      <c r="R116" s="60">
        <f t="shared" si="27"/>
        <v>1</v>
      </c>
      <c r="S116" s="60">
        <f t="shared" si="28"/>
        <v>110</v>
      </c>
      <c r="U116" s="88">
        <f t="shared" si="29"/>
        <v>945.31</v>
      </c>
      <c r="W116" s="60">
        <f t="shared" si="19"/>
        <v>0</v>
      </c>
    </row>
    <row r="117" spans="1:23" ht="11.25">
      <c r="A117" s="61">
        <f t="shared" si="16"/>
        <v>3347</v>
      </c>
      <c r="B117" s="62">
        <f t="shared" si="20"/>
        <v>107</v>
      </c>
      <c r="C117" s="60">
        <f t="shared" si="17"/>
        <v>1264.13</v>
      </c>
      <c r="D117" s="60">
        <f t="shared" si="21"/>
        <v>1264.14</v>
      </c>
      <c r="E117" s="83">
        <f t="shared" si="22"/>
        <v>1264.14</v>
      </c>
      <c r="F117" s="60">
        <f t="shared" si="18"/>
        <v>943.59</v>
      </c>
      <c r="G117" s="75">
        <f t="shared" si="30"/>
        <v>0</v>
      </c>
      <c r="H117" s="75">
        <f t="shared" si="30"/>
        <v>0</v>
      </c>
      <c r="I117" s="75">
        <f t="shared" si="30"/>
        <v>0</v>
      </c>
      <c r="J117" s="75">
        <f t="shared" si="30"/>
        <v>0</v>
      </c>
      <c r="K117" s="75">
        <f t="shared" si="30"/>
        <v>0</v>
      </c>
      <c r="L117" s="60">
        <f t="shared" si="23"/>
        <v>320.55000000000007</v>
      </c>
      <c r="M117" s="60">
        <f t="shared" si="24"/>
        <v>173880.2</v>
      </c>
      <c r="N117" s="60">
        <f t="shared" si="25"/>
        <v>26119.80000000001</v>
      </c>
      <c r="O117" s="60">
        <f t="shared" si="26"/>
        <v>0</v>
      </c>
      <c r="R117" s="60">
        <f t="shared" si="27"/>
        <v>1</v>
      </c>
      <c r="S117" s="60">
        <f t="shared" si="28"/>
        <v>111</v>
      </c>
      <c r="U117" s="88">
        <f t="shared" si="29"/>
        <v>943.59</v>
      </c>
      <c r="W117" s="60">
        <f t="shared" si="19"/>
        <v>0</v>
      </c>
    </row>
    <row r="118" spans="1:23" ht="11.25">
      <c r="A118" s="61">
        <f t="shared" si="16"/>
        <v>3378</v>
      </c>
      <c r="B118" s="62">
        <f t="shared" si="20"/>
        <v>108</v>
      </c>
      <c r="C118" s="60">
        <f t="shared" si="17"/>
        <v>1264.13</v>
      </c>
      <c r="D118" s="60">
        <f t="shared" si="21"/>
        <v>1264.14</v>
      </c>
      <c r="E118" s="83">
        <f t="shared" si="22"/>
        <v>1264.14</v>
      </c>
      <c r="F118" s="60">
        <f t="shared" si="18"/>
        <v>941.85</v>
      </c>
      <c r="G118" s="75">
        <f t="shared" si="30"/>
        <v>0</v>
      </c>
      <c r="H118" s="75">
        <f t="shared" si="30"/>
        <v>0</v>
      </c>
      <c r="I118" s="75">
        <f t="shared" si="30"/>
        <v>0</v>
      </c>
      <c r="J118" s="75">
        <f t="shared" si="30"/>
        <v>0</v>
      </c>
      <c r="K118" s="75">
        <f t="shared" si="30"/>
        <v>0</v>
      </c>
      <c r="L118" s="60">
        <f t="shared" si="23"/>
        <v>322.2900000000001</v>
      </c>
      <c r="M118" s="60">
        <f t="shared" si="24"/>
        <v>173557.91</v>
      </c>
      <c r="N118" s="60">
        <f t="shared" si="25"/>
        <v>26442.09000000001</v>
      </c>
      <c r="O118" s="60">
        <f t="shared" si="26"/>
        <v>0</v>
      </c>
      <c r="R118" s="60">
        <f t="shared" si="27"/>
        <v>1</v>
      </c>
      <c r="S118" s="60">
        <f t="shared" si="28"/>
        <v>112</v>
      </c>
      <c r="U118" s="88">
        <f t="shared" si="29"/>
        <v>941.85</v>
      </c>
      <c r="W118" s="60">
        <f t="shared" si="19"/>
        <v>0</v>
      </c>
    </row>
    <row r="119" spans="1:23" ht="11.25">
      <c r="A119" s="61">
        <f t="shared" si="16"/>
        <v>3408</v>
      </c>
      <c r="B119" s="62">
        <f t="shared" si="20"/>
        <v>109</v>
      </c>
      <c r="C119" s="60">
        <f t="shared" si="17"/>
        <v>1264.13</v>
      </c>
      <c r="D119" s="60">
        <f t="shared" si="21"/>
        <v>1264.14</v>
      </c>
      <c r="E119" s="83">
        <f t="shared" si="22"/>
        <v>1264.14</v>
      </c>
      <c r="F119" s="60">
        <f t="shared" si="18"/>
        <v>940.11</v>
      </c>
      <c r="G119" s="75">
        <f t="shared" si="30"/>
        <v>0</v>
      </c>
      <c r="H119" s="75">
        <f t="shared" si="30"/>
        <v>0</v>
      </c>
      <c r="I119" s="75">
        <f t="shared" si="30"/>
        <v>0</v>
      </c>
      <c r="J119" s="75">
        <f t="shared" si="30"/>
        <v>0</v>
      </c>
      <c r="K119" s="75">
        <f t="shared" si="30"/>
        <v>0</v>
      </c>
      <c r="L119" s="60">
        <f t="shared" si="23"/>
        <v>324.0300000000001</v>
      </c>
      <c r="M119" s="60">
        <f t="shared" si="24"/>
        <v>173233.88</v>
      </c>
      <c r="N119" s="60">
        <f t="shared" si="25"/>
        <v>26766.12000000001</v>
      </c>
      <c r="O119" s="60">
        <f t="shared" si="26"/>
        <v>0</v>
      </c>
      <c r="R119" s="60">
        <f t="shared" si="27"/>
        <v>1</v>
      </c>
      <c r="S119" s="60">
        <f t="shared" si="28"/>
        <v>113</v>
      </c>
      <c r="U119" s="88">
        <f t="shared" si="29"/>
        <v>940.11</v>
      </c>
      <c r="W119" s="60">
        <f t="shared" si="19"/>
        <v>0</v>
      </c>
    </row>
    <row r="120" spans="1:23" ht="11.25">
      <c r="A120" s="61">
        <f t="shared" si="16"/>
        <v>3439</v>
      </c>
      <c r="B120" s="62">
        <f t="shared" si="20"/>
        <v>110</v>
      </c>
      <c r="C120" s="60">
        <f t="shared" si="17"/>
        <v>1264.13</v>
      </c>
      <c r="D120" s="60">
        <f t="shared" si="21"/>
        <v>1264.14</v>
      </c>
      <c r="E120" s="83">
        <f t="shared" si="22"/>
        <v>1264.14</v>
      </c>
      <c r="F120" s="60">
        <f t="shared" si="18"/>
        <v>938.35</v>
      </c>
      <c r="G120" s="75">
        <f t="shared" si="30"/>
        <v>0</v>
      </c>
      <c r="H120" s="75">
        <f t="shared" si="30"/>
        <v>0</v>
      </c>
      <c r="I120" s="75">
        <f t="shared" si="30"/>
        <v>0</v>
      </c>
      <c r="J120" s="75">
        <f t="shared" si="30"/>
        <v>0</v>
      </c>
      <c r="K120" s="75">
        <f t="shared" si="30"/>
        <v>0</v>
      </c>
      <c r="L120" s="60">
        <f t="shared" si="23"/>
        <v>325.7900000000001</v>
      </c>
      <c r="M120" s="60">
        <f t="shared" si="24"/>
        <v>172908.09</v>
      </c>
      <c r="N120" s="60">
        <f t="shared" si="25"/>
        <v>27091.91000000001</v>
      </c>
      <c r="O120" s="60">
        <f t="shared" si="26"/>
        <v>0</v>
      </c>
      <c r="R120" s="60">
        <f t="shared" si="27"/>
        <v>1</v>
      </c>
      <c r="S120" s="60">
        <f t="shared" si="28"/>
        <v>114</v>
      </c>
      <c r="U120" s="88">
        <f t="shared" si="29"/>
        <v>938.35</v>
      </c>
      <c r="W120" s="60">
        <f t="shared" si="19"/>
        <v>0</v>
      </c>
    </row>
    <row r="121" spans="1:23" ht="11.25">
      <c r="A121" s="61">
        <f t="shared" si="16"/>
        <v>3469</v>
      </c>
      <c r="B121" s="62">
        <f t="shared" si="20"/>
        <v>111</v>
      </c>
      <c r="C121" s="60">
        <f t="shared" si="17"/>
        <v>1264.13</v>
      </c>
      <c r="D121" s="60">
        <f t="shared" si="21"/>
        <v>1264.14</v>
      </c>
      <c r="E121" s="83">
        <f t="shared" si="22"/>
        <v>1264.14</v>
      </c>
      <c r="F121" s="60">
        <f t="shared" si="18"/>
        <v>936.59</v>
      </c>
      <c r="G121" s="75">
        <f t="shared" si="30"/>
        <v>0</v>
      </c>
      <c r="H121" s="75">
        <f t="shared" si="30"/>
        <v>0</v>
      </c>
      <c r="I121" s="75">
        <f t="shared" si="30"/>
        <v>0</v>
      </c>
      <c r="J121" s="75">
        <f t="shared" si="30"/>
        <v>0</v>
      </c>
      <c r="K121" s="75">
        <f t="shared" si="30"/>
        <v>0</v>
      </c>
      <c r="L121" s="60">
        <f t="shared" si="23"/>
        <v>327.55000000000007</v>
      </c>
      <c r="M121" s="60">
        <f t="shared" si="24"/>
        <v>172580.54</v>
      </c>
      <c r="N121" s="60">
        <f t="shared" si="25"/>
        <v>27419.46000000001</v>
      </c>
      <c r="O121" s="60">
        <f t="shared" si="26"/>
        <v>0</v>
      </c>
      <c r="R121" s="60">
        <f t="shared" si="27"/>
        <v>1</v>
      </c>
      <c r="S121" s="60">
        <f t="shared" si="28"/>
        <v>115</v>
      </c>
      <c r="U121" s="88">
        <f t="shared" si="29"/>
        <v>936.59</v>
      </c>
      <c r="W121" s="60">
        <f t="shared" si="19"/>
        <v>0</v>
      </c>
    </row>
    <row r="122" spans="1:23" ht="11.25">
      <c r="A122" s="61">
        <f t="shared" si="16"/>
        <v>3500</v>
      </c>
      <c r="B122" s="62">
        <f t="shared" si="20"/>
        <v>112</v>
      </c>
      <c r="C122" s="60">
        <f t="shared" si="17"/>
        <v>1264.13</v>
      </c>
      <c r="D122" s="60">
        <f t="shared" si="21"/>
        <v>1264.14</v>
      </c>
      <c r="E122" s="83">
        <f t="shared" si="22"/>
        <v>1264.14</v>
      </c>
      <c r="F122" s="60">
        <f t="shared" si="18"/>
        <v>934.81</v>
      </c>
      <c r="G122" s="75">
        <f t="shared" si="30"/>
        <v>0</v>
      </c>
      <c r="H122" s="75">
        <f t="shared" si="30"/>
        <v>0</v>
      </c>
      <c r="I122" s="75">
        <f t="shared" si="30"/>
        <v>0</v>
      </c>
      <c r="J122" s="75">
        <f t="shared" si="30"/>
        <v>0</v>
      </c>
      <c r="K122" s="75">
        <f t="shared" si="30"/>
        <v>0</v>
      </c>
      <c r="L122" s="60">
        <f t="shared" si="23"/>
        <v>329.33000000000015</v>
      </c>
      <c r="M122" s="60">
        <f t="shared" si="24"/>
        <v>172251.21000000002</v>
      </c>
      <c r="N122" s="60">
        <f t="shared" si="25"/>
        <v>27748.79000000001</v>
      </c>
      <c r="O122" s="60">
        <f t="shared" si="26"/>
        <v>0</v>
      </c>
      <c r="R122" s="60">
        <f t="shared" si="27"/>
        <v>1</v>
      </c>
      <c r="S122" s="60">
        <f t="shared" si="28"/>
        <v>116</v>
      </c>
      <c r="U122" s="88">
        <f t="shared" si="29"/>
        <v>934.81</v>
      </c>
      <c r="W122" s="60">
        <f t="shared" si="19"/>
        <v>0</v>
      </c>
    </row>
    <row r="123" spans="1:23" ht="11.25">
      <c r="A123" s="61">
        <f t="shared" si="16"/>
        <v>3531</v>
      </c>
      <c r="B123" s="62">
        <f t="shared" si="20"/>
        <v>113</v>
      </c>
      <c r="C123" s="60">
        <f t="shared" si="17"/>
        <v>1264.13</v>
      </c>
      <c r="D123" s="60">
        <f t="shared" si="21"/>
        <v>1264.14</v>
      </c>
      <c r="E123" s="83">
        <f t="shared" si="22"/>
        <v>1264.14</v>
      </c>
      <c r="F123" s="60">
        <f t="shared" si="18"/>
        <v>933.03</v>
      </c>
      <c r="G123" s="75">
        <f t="shared" si="30"/>
        <v>0</v>
      </c>
      <c r="H123" s="75">
        <f t="shared" si="30"/>
        <v>0</v>
      </c>
      <c r="I123" s="75">
        <f t="shared" si="30"/>
        <v>0</v>
      </c>
      <c r="J123" s="75">
        <f t="shared" si="30"/>
        <v>0</v>
      </c>
      <c r="K123" s="75">
        <f t="shared" si="30"/>
        <v>0</v>
      </c>
      <c r="L123" s="60">
        <f t="shared" si="23"/>
        <v>331.1100000000001</v>
      </c>
      <c r="M123" s="60">
        <f t="shared" si="24"/>
        <v>171920.10000000003</v>
      </c>
      <c r="N123" s="60">
        <f t="shared" si="25"/>
        <v>28079.900000000012</v>
      </c>
      <c r="O123" s="60">
        <f t="shared" si="26"/>
        <v>0</v>
      </c>
      <c r="R123" s="60">
        <f t="shared" si="27"/>
        <v>1</v>
      </c>
      <c r="S123" s="60">
        <f t="shared" si="28"/>
        <v>117</v>
      </c>
      <c r="U123" s="88">
        <f t="shared" si="29"/>
        <v>933.03</v>
      </c>
      <c r="W123" s="60">
        <f t="shared" si="19"/>
        <v>0</v>
      </c>
    </row>
    <row r="124" spans="1:23" ht="11.25">
      <c r="A124" s="61">
        <f t="shared" si="16"/>
        <v>3561</v>
      </c>
      <c r="B124" s="62">
        <f t="shared" si="20"/>
        <v>114</v>
      </c>
      <c r="C124" s="60">
        <f t="shared" si="17"/>
        <v>1264.13</v>
      </c>
      <c r="D124" s="60">
        <f t="shared" si="21"/>
        <v>1264.14</v>
      </c>
      <c r="E124" s="83">
        <f t="shared" si="22"/>
        <v>1264.14</v>
      </c>
      <c r="F124" s="60">
        <f t="shared" si="18"/>
        <v>931.23</v>
      </c>
      <c r="G124" s="75">
        <f t="shared" si="30"/>
        <v>0</v>
      </c>
      <c r="H124" s="75">
        <f t="shared" si="30"/>
        <v>0</v>
      </c>
      <c r="I124" s="75">
        <f t="shared" si="30"/>
        <v>0</v>
      </c>
      <c r="J124" s="75">
        <f t="shared" si="30"/>
        <v>0</v>
      </c>
      <c r="K124" s="75">
        <f t="shared" si="30"/>
        <v>0</v>
      </c>
      <c r="L124" s="60">
        <f t="shared" si="23"/>
        <v>332.9100000000001</v>
      </c>
      <c r="M124" s="60">
        <f t="shared" si="24"/>
        <v>171587.19000000003</v>
      </c>
      <c r="N124" s="60">
        <f t="shared" si="25"/>
        <v>28412.810000000012</v>
      </c>
      <c r="O124" s="60">
        <f t="shared" si="26"/>
        <v>0</v>
      </c>
      <c r="R124" s="60">
        <f t="shared" si="27"/>
        <v>1</v>
      </c>
      <c r="S124" s="60">
        <f t="shared" si="28"/>
        <v>118</v>
      </c>
      <c r="U124" s="88">
        <f t="shared" si="29"/>
        <v>931.23</v>
      </c>
      <c r="W124" s="60">
        <f t="shared" si="19"/>
        <v>0</v>
      </c>
    </row>
    <row r="125" spans="1:23" ht="11.25">
      <c r="A125" s="61">
        <f t="shared" si="16"/>
        <v>3592</v>
      </c>
      <c r="B125" s="62">
        <f t="shared" si="20"/>
        <v>115</v>
      </c>
      <c r="C125" s="60">
        <f t="shared" si="17"/>
        <v>1264.13</v>
      </c>
      <c r="D125" s="60">
        <f t="shared" si="21"/>
        <v>1264.14</v>
      </c>
      <c r="E125" s="83">
        <f t="shared" si="22"/>
        <v>1264.14</v>
      </c>
      <c r="F125" s="60">
        <f t="shared" si="18"/>
        <v>929.43</v>
      </c>
      <c r="G125" s="75">
        <f t="shared" si="30"/>
        <v>0</v>
      </c>
      <c r="H125" s="75">
        <f t="shared" si="30"/>
        <v>0</v>
      </c>
      <c r="I125" s="75">
        <f t="shared" si="30"/>
        <v>0</v>
      </c>
      <c r="J125" s="75">
        <f t="shared" si="30"/>
        <v>0</v>
      </c>
      <c r="K125" s="75">
        <f t="shared" si="30"/>
        <v>0</v>
      </c>
      <c r="L125" s="60">
        <f t="shared" si="23"/>
        <v>334.71000000000015</v>
      </c>
      <c r="M125" s="60">
        <f t="shared" si="24"/>
        <v>171252.48000000004</v>
      </c>
      <c r="N125" s="60">
        <f t="shared" si="25"/>
        <v>28747.52000000001</v>
      </c>
      <c r="O125" s="60">
        <f t="shared" si="26"/>
        <v>0</v>
      </c>
      <c r="R125" s="60">
        <f t="shared" si="27"/>
        <v>1</v>
      </c>
      <c r="S125" s="60">
        <f t="shared" si="28"/>
        <v>119</v>
      </c>
      <c r="U125" s="88">
        <f t="shared" si="29"/>
        <v>929.43</v>
      </c>
      <c r="W125" s="60">
        <f t="shared" si="19"/>
        <v>0</v>
      </c>
    </row>
    <row r="126" spans="1:23" ht="11.25">
      <c r="A126" s="61">
        <f t="shared" si="16"/>
        <v>3622</v>
      </c>
      <c r="B126" s="62">
        <f t="shared" si="20"/>
        <v>116</v>
      </c>
      <c r="C126" s="60">
        <f t="shared" si="17"/>
        <v>1264.13</v>
      </c>
      <c r="D126" s="60">
        <f t="shared" si="21"/>
        <v>1264.14</v>
      </c>
      <c r="E126" s="83">
        <f t="shared" si="22"/>
        <v>1264.14</v>
      </c>
      <c r="F126" s="60">
        <f t="shared" si="18"/>
        <v>927.62</v>
      </c>
      <c r="G126" s="75">
        <f t="shared" si="30"/>
        <v>0</v>
      </c>
      <c r="H126" s="75">
        <f t="shared" si="30"/>
        <v>0</v>
      </c>
      <c r="I126" s="75">
        <f t="shared" si="30"/>
        <v>0</v>
      </c>
      <c r="J126" s="75">
        <f t="shared" si="30"/>
        <v>0</v>
      </c>
      <c r="K126" s="75">
        <f t="shared" si="30"/>
        <v>0</v>
      </c>
      <c r="L126" s="60">
        <f t="shared" si="23"/>
        <v>336.5200000000001</v>
      </c>
      <c r="M126" s="60">
        <f t="shared" si="24"/>
        <v>170915.96000000005</v>
      </c>
      <c r="N126" s="60">
        <f t="shared" si="25"/>
        <v>29084.04000000001</v>
      </c>
      <c r="O126" s="60">
        <f t="shared" si="26"/>
        <v>0</v>
      </c>
      <c r="P126" s="60">
        <f>SUM(F115:F126)</f>
        <v>11248.95</v>
      </c>
      <c r="Q126" s="60">
        <f>SUM(L115:L126)</f>
        <v>3920.730000000001</v>
      </c>
      <c r="R126" s="60">
        <f t="shared" si="27"/>
        <v>1</v>
      </c>
      <c r="S126" s="60">
        <f t="shared" si="28"/>
        <v>120</v>
      </c>
      <c r="U126" s="88">
        <f t="shared" si="29"/>
        <v>927.62</v>
      </c>
      <c r="W126" s="60">
        <f t="shared" si="19"/>
        <v>0</v>
      </c>
    </row>
    <row r="127" spans="1:23" ht="11.25">
      <c r="A127" s="61">
        <f t="shared" si="16"/>
        <v>3653</v>
      </c>
      <c r="B127" s="62">
        <f t="shared" si="20"/>
        <v>117</v>
      </c>
      <c r="C127" s="60">
        <f t="shared" si="17"/>
        <v>1264.13</v>
      </c>
      <c r="D127" s="60">
        <f t="shared" si="21"/>
        <v>1264.14</v>
      </c>
      <c r="E127" s="83">
        <f t="shared" si="22"/>
        <v>1264.14</v>
      </c>
      <c r="F127" s="60">
        <f t="shared" si="18"/>
        <v>925.79</v>
      </c>
      <c r="G127" s="75">
        <f t="shared" si="30"/>
        <v>0</v>
      </c>
      <c r="H127" s="75">
        <f t="shared" si="30"/>
        <v>0</v>
      </c>
      <c r="I127" s="75">
        <f t="shared" si="30"/>
        <v>0</v>
      </c>
      <c r="J127" s="75">
        <f t="shared" si="30"/>
        <v>0</v>
      </c>
      <c r="K127" s="75">
        <f t="shared" si="30"/>
        <v>0</v>
      </c>
      <c r="L127" s="60">
        <f t="shared" si="23"/>
        <v>338.35000000000014</v>
      </c>
      <c r="M127" s="60">
        <f t="shared" si="24"/>
        <v>170577.61000000004</v>
      </c>
      <c r="N127" s="60">
        <f t="shared" si="25"/>
        <v>29422.39000000001</v>
      </c>
      <c r="O127" s="60">
        <f t="shared" si="26"/>
        <v>0</v>
      </c>
      <c r="R127" s="60">
        <f t="shared" si="27"/>
        <v>1</v>
      </c>
      <c r="S127" s="60">
        <f t="shared" si="28"/>
        <v>121</v>
      </c>
      <c r="U127" s="88">
        <f t="shared" si="29"/>
        <v>925.79</v>
      </c>
      <c r="W127" s="60">
        <f t="shared" si="19"/>
        <v>0</v>
      </c>
    </row>
    <row r="128" spans="1:23" ht="11.25">
      <c r="A128" s="61">
        <f t="shared" si="16"/>
        <v>3684</v>
      </c>
      <c r="B128" s="62">
        <f t="shared" si="20"/>
        <v>118</v>
      </c>
      <c r="C128" s="60">
        <f t="shared" si="17"/>
        <v>1264.13</v>
      </c>
      <c r="D128" s="60">
        <f t="shared" si="21"/>
        <v>1264.14</v>
      </c>
      <c r="E128" s="83">
        <f t="shared" si="22"/>
        <v>1264.14</v>
      </c>
      <c r="F128" s="60">
        <f t="shared" si="18"/>
        <v>923.96</v>
      </c>
      <c r="G128" s="75">
        <f t="shared" si="30"/>
        <v>0</v>
      </c>
      <c r="H128" s="75">
        <f t="shared" si="30"/>
        <v>0</v>
      </c>
      <c r="I128" s="75">
        <f t="shared" si="30"/>
        <v>0</v>
      </c>
      <c r="J128" s="75">
        <f t="shared" si="30"/>
        <v>0</v>
      </c>
      <c r="K128" s="75">
        <f t="shared" si="30"/>
        <v>0</v>
      </c>
      <c r="L128" s="60">
        <f t="shared" si="23"/>
        <v>340.18000000000006</v>
      </c>
      <c r="M128" s="60">
        <f t="shared" si="24"/>
        <v>170237.43000000005</v>
      </c>
      <c r="N128" s="60">
        <f t="shared" si="25"/>
        <v>29762.57000000001</v>
      </c>
      <c r="O128" s="60">
        <f t="shared" si="26"/>
        <v>0</v>
      </c>
      <c r="R128" s="60">
        <f t="shared" si="27"/>
        <v>1</v>
      </c>
      <c r="S128" s="60">
        <f t="shared" si="28"/>
        <v>122</v>
      </c>
      <c r="U128" s="88">
        <f t="shared" si="29"/>
        <v>923.96</v>
      </c>
      <c r="W128" s="60">
        <f t="shared" si="19"/>
        <v>0</v>
      </c>
    </row>
    <row r="129" spans="1:23" ht="11.25">
      <c r="A129" s="61">
        <f t="shared" si="16"/>
        <v>3712</v>
      </c>
      <c r="B129" s="62">
        <f t="shared" si="20"/>
        <v>119</v>
      </c>
      <c r="C129" s="60">
        <f t="shared" si="17"/>
        <v>1264.13</v>
      </c>
      <c r="D129" s="60">
        <f t="shared" si="21"/>
        <v>1264.14</v>
      </c>
      <c r="E129" s="83">
        <f t="shared" si="22"/>
        <v>1264.14</v>
      </c>
      <c r="F129" s="60">
        <f t="shared" si="18"/>
        <v>922.12</v>
      </c>
      <c r="G129" s="75">
        <f t="shared" si="30"/>
        <v>0</v>
      </c>
      <c r="H129" s="75">
        <f t="shared" si="30"/>
        <v>0</v>
      </c>
      <c r="I129" s="75">
        <f t="shared" si="30"/>
        <v>0</v>
      </c>
      <c r="J129" s="75">
        <f t="shared" si="30"/>
        <v>0</v>
      </c>
      <c r="K129" s="75">
        <f t="shared" si="30"/>
        <v>0</v>
      </c>
      <c r="L129" s="60">
        <f t="shared" si="23"/>
        <v>342.0200000000001</v>
      </c>
      <c r="M129" s="60">
        <f t="shared" si="24"/>
        <v>169895.41000000006</v>
      </c>
      <c r="N129" s="60">
        <f t="shared" si="25"/>
        <v>30104.59000000001</v>
      </c>
      <c r="O129" s="60">
        <f t="shared" si="26"/>
        <v>0</v>
      </c>
      <c r="R129" s="60">
        <f t="shared" si="27"/>
        <v>1</v>
      </c>
      <c r="S129" s="60">
        <f t="shared" si="28"/>
        <v>123</v>
      </c>
      <c r="U129" s="88">
        <f t="shared" si="29"/>
        <v>922.12</v>
      </c>
      <c r="W129" s="60">
        <f t="shared" si="19"/>
        <v>0</v>
      </c>
    </row>
    <row r="130" spans="1:23" ht="11.25">
      <c r="A130" s="61">
        <f t="shared" si="16"/>
        <v>3743</v>
      </c>
      <c r="B130" s="62">
        <f t="shared" si="20"/>
        <v>120</v>
      </c>
      <c r="C130" s="60">
        <f t="shared" si="17"/>
        <v>1264.13</v>
      </c>
      <c r="D130" s="60">
        <f t="shared" si="21"/>
        <v>1264.14</v>
      </c>
      <c r="E130" s="83">
        <f t="shared" si="22"/>
        <v>1264.14</v>
      </c>
      <c r="F130" s="60">
        <f t="shared" si="18"/>
        <v>920.27</v>
      </c>
      <c r="G130" s="75">
        <f t="shared" si="30"/>
        <v>0</v>
      </c>
      <c r="H130" s="75">
        <f t="shared" si="30"/>
        <v>0</v>
      </c>
      <c r="I130" s="75">
        <f t="shared" si="30"/>
        <v>0</v>
      </c>
      <c r="J130" s="75">
        <f t="shared" si="30"/>
        <v>0</v>
      </c>
      <c r="K130" s="75">
        <f t="shared" si="30"/>
        <v>0</v>
      </c>
      <c r="L130" s="60">
        <f t="shared" si="23"/>
        <v>343.8700000000001</v>
      </c>
      <c r="M130" s="60">
        <f t="shared" si="24"/>
        <v>169551.54000000007</v>
      </c>
      <c r="N130" s="60">
        <f t="shared" si="25"/>
        <v>30448.46000000001</v>
      </c>
      <c r="O130" s="60">
        <f t="shared" si="26"/>
        <v>0</v>
      </c>
      <c r="R130" s="60">
        <f t="shared" si="27"/>
        <v>1</v>
      </c>
      <c r="S130" s="60">
        <f t="shared" si="28"/>
        <v>124</v>
      </c>
      <c r="U130" s="88">
        <f t="shared" si="29"/>
        <v>920.27</v>
      </c>
      <c r="W130" s="60">
        <f t="shared" si="19"/>
        <v>0</v>
      </c>
    </row>
    <row r="131" spans="1:23" ht="11.25">
      <c r="A131" s="61">
        <f t="shared" si="16"/>
        <v>3773</v>
      </c>
      <c r="B131" s="62">
        <f t="shared" si="20"/>
        <v>121</v>
      </c>
      <c r="C131" s="60">
        <f t="shared" si="17"/>
        <v>1264.13</v>
      </c>
      <c r="D131" s="60">
        <f t="shared" si="21"/>
        <v>1264.14</v>
      </c>
      <c r="E131" s="83">
        <f t="shared" si="22"/>
        <v>1264.14</v>
      </c>
      <c r="F131" s="60">
        <f t="shared" si="18"/>
        <v>918.4</v>
      </c>
      <c r="G131" s="75">
        <f t="shared" si="30"/>
        <v>0</v>
      </c>
      <c r="H131" s="75">
        <f t="shared" si="30"/>
        <v>0</v>
      </c>
      <c r="I131" s="75">
        <f t="shared" si="30"/>
        <v>0</v>
      </c>
      <c r="J131" s="75">
        <f t="shared" si="30"/>
        <v>0</v>
      </c>
      <c r="K131" s="75">
        <f t="shared" si="30"/>
        <v>0</v>
      </c>
      <c r="L131" s="60">
        <f t="shared" si="23"/>
        <v>345.7400000000001</v>
      </c>
      <c r="M131" s="60">
        <f t="shared" si="24"/>
        <v>169205.80000000008</v>
      </c>
      <c r="N131" s="60">
        <f t="shared" si="25"/>
        <v>30794.20000000001</v>
      </c>
      <c r="O131" s="60">
        <f t="shared" si="26"/>
        <v>0</v>
      </c>
      <c r="R131" s="60">
        <f t="shared" si="27"/>
        <v>1</v>
      </c>
      <c r="S131" s="60">
        <f t="shared" si="28"/>
        <v>125</v>
      </c>
      <c r="U131" s="88">
        <f t="shared" si="29"/>
        <v>918.4</v>
      </c>
      <c r="W131" s="60">
        <f t="shared" si="19"/>
        <v>0</v>
      </c>
    </row>
    <row r="132" spans="1:23" ht="11.25">
      <c r="A132" s="61">
        <f t="shared" si="16"/>
        <v>3804</v>
      </c>
      <c r="B132" s="62">
        <f t="shared" si="20"/>
        <v>122</v>
      </c>
      <c r="C132" s="60">
        <f t="shared" si="17"/>
        <v>1264.13</v>
      </c>
      <c r="D132" s="60">
        <f t="shared" si="21"/>
        <v>1264.14</v>
      </c>
      <c r="E132" s="83">
        <f t="shared" si="22"/>
        <v>1264.14</v>
      </c>
      <c r="F132" s="60">
        <f t="shared" si="18"/>
        <v>916.53</v>
      </c>
      <c r="G132" s="75">
        <f t="shared" si="30"/>
        <v>0</v>
      </c>
      <c r="H132" s="75">
        <f t="shared" si="30"/>
        <v>0</v>
      </c>
      <c r="I132" s="75">
        <f t="shared" si="30"/>
        <v>0</v>
      </c>
      <c r="J132" s="75">
        <f t="shared" si="30"/>
        <v>0</v>
      </c>
      <c r="K132" s="75">
        <f t="shared" si="30"/>
        <v>0</v>
      </c>
      <c r="L132" s="60">
        <f t="shared" si="23"/>
        <v>347.6100000000001</v>
      </c>
      <c r="M132" s="60">
        <f t="shared" si="24"/>
        <v>168858.1900000001</v>
      </c>
      <c r="N132" s="60">
        <f t="shared" si="25"/>
        <v>31141.810000000012</v>
      </c>
      <c r="O132" s="60">
        <f t="shared" si="26"/>
        <v>0</v>
      </c>
      <c r="R132" s="60">
        <f t="shared" si="27"/>
        <v>1</v>
      </c>
      <c r="S132" s="60">
        <f t="shared" si="28"/>
        <v>126</v>
      </c>
      <c r="U132" s="88">
        <f t="shared" si="29"/>
        <v>916.53</v>
      </c>
      <c r="W132" s="60">
        <f t="shared" si="19"/>
        <v>0</v>
      </c>
    </row>
    <row r="133" spans="1:23" ht="11.25">
      <c r="A133" s="61">
        <f t="shared" si="16"/>
        <v>3834</v>
      </c>
      <c r="B133" s="62">
        <f t="shared" si="20"/>
        <v>123</v>
      </c>
      <c r="C133" s="60">
        <f t="shared" si="17"/>
        <v>1264.13</v>
      </c>
      <c r="D133" s="60">
        <f t="shared" si="21"/>
        <v>1264.14</v>
      </c>
      <c r="E133" s="83">
        <f t="shared" si="22"/>
        <v>1264.14</v>
      </c>
      <c r="F133" s="60">
        <f t="shared" si="18"/>
        <v>914.65</v>
      </c>
      <c r="G133" s="75">
        <f t="shared" si="30"/>
        <v>0</v>
      </c>
      <c r="H133" s="75">
        <f t="shared" si="30"/>
        <v>0</v>
      </c>
      <c r="I133" s="75">
        <f t="shared" si="30"/>
        <v>0</v>
      </c>
      <c r="J133" s="75">
        <f t="shared" si="30"/>
        <v>0</v>
      </c>
      <c r="K133" s="75">
        <f t="shared" si="30"/>
        <v>0</v>
      </c>
      <c r="L133" s="60">
        <f t="shared" si="23"/>
        <v>349.4900000000001</v>
      </c>
      <c r="M133" s="60">
        <f t="shared" si="24"/>
        <v>168508.7000000001</v>
      </c>
      <c r="N133" s="60">
        <f t="shared" si="25"/>
        <v>31491.300000000014</v>
      </c>
      <c r="O133" s="60">
        <f t="shared" si="26"/>
        <v>0</v>
      </c>
      <c r="R133" s="60">
        <f t="shared" si="27"/>
        <v>1</v>
      </c>
      <c r="S133" s="60">
        <f t="shared" si="28"/>
        <v>127</v>
      </c>
      <c r="U133" s="88">
        <f t="shared" si="29"/>
        <v>914.65</v>
      </c>
      <c r="W133" s="60">
        <f t="shared" si="19"/>
        <v>0</v>
      </c>
    </row>
    <row r="134" spans="1:23" ht="11.25">
      <c r="A134" s="61">
        <f t="shared" si="16"/>
        <v>3865</v>
      </c>
      <c r="B134" s="62">
        <f t="shared" si="20"/>
        <v>124</v>
      </c>
      <c r="C134" s="60">
        <f t="shared" si="17"/>
        <v>1264.13</v>
      </c>
      <c r="D134" s="60">
        <f t="shared" si="21"/>
        <v>1264.14</v>
      </c>
      <c r="E134" s="83">
        <f t="shared" si="22"/>
        <v>1264.14</v>
      </c>
      <c r="F134" s="60">
        <f t="shared" si="18"/>
        <v>912.76</v>
      </c>
      <c r="G134" s="75">
        <f t="shared" si="30"/>
        <v>0</v>
      </c>
      <c r="H134" s="75">
        <f t="shared" si="30"/>
        <v>0</v>
      </c>
      <c r="I134" s="75">
        <f t="shared" si="30"/>
        <v>0</v>
      </c>
      <c r="J134" s="75">
        <f t="shared" si="30"/>
        <v>0</v>
      </c>
      <c r="K134" s="75">
        <f t="shared" si="30"/>
        <v>0</v>
      </c>
      <c r="L134" s="60">
        <f t="shared" si="23"/>
        <v>351.3800000000001</v>
      </c>
      <c r="M134" s="60">
        <f t="shared" si="24"/>
        <v>168157.3200000001</v>
      </c>
      <c r="N134" s="60">
        <f t="shared" si="25"/>
        <v>31842.680000000015</v>
      </c>
      <c r="O134" s="60">
        <f t="shared" si="26"/>
        <v>0</v>
      </c>
      <c r="R134" s="60">
        <f t="shared" si="27"/>
        <v>1</v>
      </c>
      <c r="S134" s="60">
        <f t="shared" si="28"/>
        <v>128</v>
      </c>
      <c r="U134" s="88">
        <f t="shared" si="29"/>
        <v>912.76</v>
      </c>
      <c r="W134" s="60">
        <f t="shared" si="19"/>
        <v>0</v>
      </c>
    </row>
    <row r="135" spans="1:23" ht="11.25">
      <c r="A135" s="61">
        <f t="shared" si="16"/>
        <v>3896</v>
      </c>
      <c r="B135" s="62">
        <f t="shared" si="20"/>
        <v>125</v>
      </c>
      <c r="C135" s="60">
        <f t="shared" si="17"/>
        <v>1264.13</v>
      </c>
      <c r="D135" s="60">
        <f t="shared" si="21"/>
        <v>1264.14</v>
      </c>
      <c r="E135" s="83">
        <f t="shared" si="22"/>
        <v>1264.14</v>
      </c>
      <c r="F135" s="60">
        <f t="shared" si="18"/>
        <v>910.85</v>
      </c>
      <c r="G135" s="75">
        <f t="shared" si="30"/>
        <v>0</v>
      </c>
      <c r="H135" s="75">
        <f t="shared" si="30"/>
        <v>0</v>
      </c>
      <c r="I135" s="75">
        <f t="shared" si="30"/>
        <v>0</v>
      </c>
      <c r="J135" s="75">
        <f t="shared" si="30"/>
        <v>0</v>
      </c>
      <c r="K135" s="75">
        <f t="shared" si="30"/>
        <v>0</v>
      </c>
      <c r="L135" s="60">
        <f t="shared" si="23"/>
        <v>353.2900000000001</v>
      </c>
      <c r="M135" s="60">
        <f t="shared" si="24"/>
        <v>167804.0300000001</v>
      </c>
      <c r="N135" s="60">
        <f t="shared" si="25"/>
        <v>32195.970000000016</v>
      </c>
      <c r="O135" s="60">
        <f t="shared" si="26"/>
        <v>0</v>
      </c>
      <c r="R135" s="60">
        <f t="shared" si="27"/>
        <v>1</v>
      </c>
      <c r="S135" s="60">
        <f t="shared" si="28"/>
        <v>129</v>
      </c>
      <c r="U135" s="88">
        <f t="shared" si="29"/>
        <v>910.85</v>
      </c>
      <c r="W135" s="60">
        <f t="shared" si="19"/>
        <v>0</v>
      </c>
    </row>
    <row r="136" spans="1:23" ht="11.25">
      <c r="A136" s="61">
        <f t="shared" si="16"/>
        <v>3926</v>
      </c>
      <c r="B136" s="62">
        <f t="shared" si="20"/>
        <v>126</v>
      </c>
      <c r="C136" s="60">
        <f t="shared" si="17"/>
        <v>1264.13</v>
      </c>
      <c r="D136" s="60">
        <f t="shared" si="21"/>
        <v>1264.14</v>
      </c>
      <c r="E136" s="83">
        <f t="shared" si="22"/>
        <v>1264.14</v>
      </c>
      <c r="F136" s="60">
        <f t="shared" si="18"/>
        <v>908.94</v>
      </c>
      <c r="G136" s="75">
        <f t="shared" si="30"/>
        <v>0</v>
      </c>
      <c r="H136" s="75">
        <f t="shared" si="30"/>
        <v>0</v>
      </c>
      <c r="I136" s="75">
        <f t="shared" si="30"/>
        <v>0</v>
      </c>
      <c r="J136" s="75">
        <f t="shared" si="30"/>
        <v>0</v>
      </c>
      <c r="K136" s="75">
        <f t="shared" si="30"/>
        <v>0</v>
      </c>
      <c r="L136" s="60">
        <f t="shared" si="23"/>
        <v>355.20000000000005</v>
      </c>
      <c r="M136" s="60">
        <f t="shared" si="24"/>
        <v>167448.83000000007</v>
      </c>
      <c r="N136" s="60">
        <f t="shared" si="25"/>
        <v>32551.170000000016</v>
      </c>
      <c r="O136" s="60">
        <f t="shared" si="26"/>
        <v>0</v>
      </c>
      <c r="R136" s="60">
        <f t="shared" si="27"/>
        <v>1</v>
      </c>
      <c r="S136" s="60">
        <f t="shared" si="28"/>
        <v>130</v>
      </c>
      <c r="U136" s="88">
        <f t="shared" si="29"/>
        <v>908.94</v>
      </c>
      <c r="W136" s="60">
        <f t="shared" si="19"/>
        <v>0</v>
      </c>
    </row>
    <row r="137" spans="1:23" ht="11.25">
      <c r="A137" s="61">
        <f t="shared" si="16"/>
        <v>3957</v>
      </c>
      <c r="B137" s="62">
        <f t="shared" si="20"/>
        <v>127</v>
      </c>
      <c r="C137" s="60">
        <f t="shared" si="17"/>
        <v>1264.13</v>
      </c>
      <c r="D137" s="60">
        <f t="shared" si="21"/>
        <v>1264.14</v>
      </c>
      <c r="E137" s="83">
        <f t="shared" si="22"/>
        <v>1264.14</v>
      </c>
      <c r="F137" s="60">
        <f t="shared" si="18"/>
        <v>907.01</v>
      </c>
      <c r="G137" s="75">
        <f t="shared" si="30"/>
        <v>0</v>
      </c>
      <c r="H137" s="75">
        <f t="shared" si="30"/>
        <v>0</v>
      </c>
      <c r="I137" s="75">
        <f t="shared" si="30"/>
        <v>0</v>
      </c>
      <c r="J137" s="75">
        <f t="shared" si="30"/>
        <v>0</v>
      </c>
      <c r="K137" s="75">
        <f t="shared" si="30"/>
        <v>0</v>
      </c>
      <c r="L137" s="60">
        <f t="shared" si="23"/>
        <v>357.1300000000001</v>
      </c>
      <c r="M137" s="60">
        <f t="shared" si="24"/>
        <v>167091.70000000007</v>
      </c>
      <c r="N137" s="60">
        <f t="shared" si="25"/>
        <v>32908.30000000002</v>
      </c>
      <c r="O137" s="60">
        <f t="shared" si="26"/>
        <v>0</v>
      </c>
      <c r="R137" s="60">
        <f t="shared" si="27"/>
        <v>1</v>
      </c>
      <c r="S137" s="60">
        <f t="shared" si="28"/>
        <v>131</v>
      </c>
      <c r="U137" s="88">
        <f t="shared" si="29"/>
        <v>907.01</v>
      </c>
      <c r="W137" s="60">
        <f t="shared" si="19"/>
        <v>0</v>
      </c>
    </row>
    <row r="138" spans="1:23" ht="11.25">
      <c r="A138" s="61">
        <f t="shared" si="16"/>
        <v>3987</v>
      </c>
      <c r="B138" s="62">
        <f t="shared" si="20"/>
        <v>128</v>
      </c>
      <c r="C138" s="60">
        <f t="shared" si="17"/>
        <v>1264.13</v>
      </c>
      <c r="D138" s="60">
        <f t="shared" si="21"/>
        <v>1264.14</v>
      </c>
      <c r="E138" s="83">
        <f t="shared" si="22"/>
        <v>1264.14</v>
      </c>
      <c r="F138" s="60">
        <f t="shared" si="18"/>
        <v>905.08</v>
      </c>
      <c r="G138" s="75">
        <f t="shared" si="30"/>
        <v>0</v>
      </c>
      <c r="H138" s="75">
        <f t="shared" si="30"/>
        <v>0</v>
      </c>
      <c r="I138" s="75">
        <f t="shared" si="30"/>
        <v>0</v>
      </c>
      <c r="J138" s="75">
        <f t="shared" si="30"/>
        <v>0</v>
      </c>
      <c r="K138" s="75">
        <f t="shared" si="30"/>
        <v>0</v>
      </c>
      <c r="L138" s="60">
        <f t="shared" si="23"/>
        <v>359.06000000000006</v>
      </c>
      <c r="M138" s="60">
        <f t="shared" si="24"/>
        <v>166732.64000000007</v>
      </c>
      <c r="N138" s="60">
        <f t="shared" si="25"/>
        <v>33267.360000000015</v>
      </c>
      <c r="O138" s="60">
        <f t="shared" si="26"/>
        <v>0</v>
      </c>
      <c r="P138" s="60">
        <f>SUM(F127:F138)</f>
        <v>10986.36</v>
      </c>
      <c r="Q138" s="60">
        <f>SUM(L127:L138)</f>
        <v>4183.3200000000015</v>
      </c>
      <c r="R138" s="60">
        <f t="shared" si="27"/>
        <v>1</v>
      </c>
      <c r="S138" s="60">
        <f t="shared" si="28"/>
        <v>132</v>
      </c>
      <c r="U138" s="88">
        <f t="shared" si="29"/>
        <v>905.08</v>
      </c>
      <c r="W138" s="60">
        <f t="shared" si="19"/>
        <v>0</v>
      </c>
    </row>
    <row r="139" spans="1:23" ht="11.25">
      <c r="A139" s="61">
        <f aca="true" t="shared" si="31" ref="A139:A202">DATE(Year,S139,Day)</f>
        <v>4018</v>
      </c>
      <c r="B139" s="62">
        <f t="shared" si="20"/>
        <v>129</v>
      </c>
      <c r="C139" s="60">
        <f t="shared" si="17"/>
        <v>1264.13</v>
      </c>
      <c r="D139" s="60">
        <f t="shared" si="21"/>
        <v>1264.14</v>
      </c>
      <c r="E139" s="83">
        <f t="shared" si="22"/>
        <v>1264.14</v>
      </c>
      <c r="F139" s="60">
        <f t="shared" si="18"/>
        <v>903.14</v>
      </c>
      <c r="G139" s="75">
        <f t="shared" si="30"/>
        <v>0</v>
      </c>
      <c r="H139" s="75">
        <f t="shared" si="30"/>
        <v>0</v>
      </c>
      <c r="I139" s="75">
        <f t="shared" si="30"/>
        <v>0</v>
      </c>
      <c r="J139" s="75">
        <f t="shared" si="30"/>
        <v>0</v>
      </c>
      <c r="K139" s="75">
        <f t="shared" si="30"/>
        <v>0</v>
      </c>
      <c r="L139" s="60">
        <f t="shared" si="23"/>
        <v>361.0000000000001</v>
      </c>
      <c r="M139" s="60">
        <f t="shared" si="24"/>
        <v>166371.64000000007</v>
      </c>
      <c r="N139" s="60">
        <f t="shared" si="25"/>
        <v>33628.360000000015</v>
      </c>
      <c r="O139" s="60">
        <f t="shared" si="26"/>
        <v>0</v>
      </c>
      <c r="R139" s="60">
        <f t="shared" si="27"/>
        <v>1</v>
      </c>
      <c r="S139" s="60">
        <f t="shared" si="28"/>
        <v>133</v>
      </c>
      <c r="U139" s="88">
        <f t="shared" si="29"/>
        <v>903.14</v>
      </c>
      <c r="W139" s="60">
        <f t="shared" si="19"/>
        <v>0</v>
      </c>
    </row>
    <row r="140" spans="1:23" ht="11.25">
      <c r="A140" s="61">
        <f t="shared" si="31"/>
        <v>4049</v>
      </c>
      <c r="B140" s="62">
        <f t="shared" si="20"/>
        <v>130</v>
      </c>
      <c r="C140" s="60">
        <f aca="true" t="shared" si="32" ref="C140:C203">ROUND(PMT(Rate1/12,Length1+1-B140,-M139),2)</f>
        <v>1264.13</v>
      </c>
      <c r="D140" s="60">
        <f t="shared" si="21"/>
        <v>1264.14</v>
      </c>
      <c r="E140" s="83">
        <f t="shared" si="22"/>
        <v>1264.14</v>
      </c>
      <c r="F140" s="60">
        <f aca="true" t="shared" si="33" ref="F140:F203">ROUND(IF(M139&lt;=0,0,M139*(Rate1/12)),2)</f>
        <v>901.18</v>
      </c>
      <c r="G140" s="75">
        <f t="shared" si="30"/>
        <v>0</v>
      </c>
      <c r="H140" s="75">
        <f t="shared" si="30"/>
        <v>0</v>
      </c>
      <c r="I140" s="75">
        <f t="shared" si="30"/>
        <v>0</v>
      </c>
      <c r="J140" s="75">
        <f t="shared" si="30"/>
        <v>0</v>
      </c>
      <c r="K140" s="75">
        <f t="shared" si="30"/>
        <v>0</v>
      </c>
      <c r="L140" s="60">
        <f t="shared" si="23"/>
        <v>362.96000000000015</v>
      </c>
      <c r="M140" s="60">
        <f t="shared" si="24"/>
        <v>166008.68000000008</v>
      </c>
      <c r="N140" s="60">
        <f t="shared" si="25"/>
        <v>33991.320000000014</v>
      </c>
      <c r="O140" s="60">
        <f t="shared" si="26"/>
        <v>0</v>
      </c>
      <c r="R140" s="60">
        <f t="shared" si="27"/>
        <v>1</v>
      </c>
      <c r="S140" s="60">
        <f t="shared" si="28"/>
        <v>134</v>
      </c>
      <c r="U140" s="88">
        <f t="shared" si="29"/>
        <v>901.18</v>
      </c>
      <c r="W140" s="60">
        <f aca="true" t="shared" si="34" ref="W140:W203">+U140-F140</f>
        <v>0</v>
      </c>
    </row>
    <row r="141" spans="1:23" ht="11.25">
      <c r="A141" s="61">
        <f t="shared" si="31"/>
        <v>4077</v>
      </c>
      <c r="B141" s="62">
        <f aca="true" t="shared" si="35" ref="B141:B204">B140+1</f>
        <v>131</v>
      </c>
      <c r="C141" s="60">
        <f t="shared" si="32"/>
        <v>1264.13</v>
      </c>
      <c r="D141" s="60">
        <f aca="true" t="shared" si="36" ref="D141:D204">$C$11+G141+H141+I141+J141+K141</f>
        <v>1264.14</v>
      </c>
      <c r="E141" s="83">
        <f aca="true" t="shared" si="37" ref="E141:E204">D141</f>
        <v>1264.14</v>
      </c>
      <c r="F141" s="60">
        <f t="shared" si="33"/>
        <v>899.21</v>
      </c>
      <c r="G141" s="75">
        <f t="shared" si="30"/>
        <v>0</v>
      </c>
      <c r="H141" s="75">
        <f t="shared" si="30"/>
        <v>0</v>
      </c>
      <c r="I141" s="75">
        <f t="shared" si="30"/>
        <v>0</v>
      </c>
      <c r="J141" s="75">
        <f t="shared" si="30"/>
        <v>0</v>
      </c>
      <c r="K141" s="75">
        <f t="shared" si="30"/>
        <v>0</v>
      </c>
      <c r="L141" s="60">
        <f aca="true" t="shared" si="38" ref="L141:L204">E141-F141-G141-H141-I141-J141-K141</f>
        <v>364.93000000000006</v>
      </c>
      <c r="M141" s="60">
        <f aca="true" t="shared" si="39" ref="M141:M204">M140-L141</f>
        <v>165643.7500000001</v>
      </c>
      <c r="N141" s="60">
        <f aca="true" t="shared" si="40" ref="N141:N204">N140+L141</f>
        <v>34356.250000000015</v>
      </c>
      <c r="O141" s="60">
        <f aca="true" t="shared" si="41" ref="O141:O204">E141-D141</f>
        <v>0</v>
      </c>
      <c r="R141" s="60">
        <f aca="true" t="shared" si="42" ref="R141:R204">IF(M140&gt;0,1,0)</f>
        <v>1</v>
      </c>
      <c r="S141" s="60">
        <f aca="true" t="shared" si="43" ref="S141:S204">S140+1</f>
        <v>135</v>
      </c>
      <c r="U141" s="88">
        <f aca="true" t="shared" si="44" ref="U141:U204">ROUND(IF(M140&lt;=0,0,M140*(+$U$8/12)),2)</f>
        <v>899.21</v>
      </c>
      <c r="W141" s="60">
        <f t="shared" si="34"/>
        <v>0</v>
      </c>
    </row>
    <row r="142" spans="1:23" ht="11.25">
      <c r="A142" s="61">
        <f t="shared" si="31"/>
        <v>4108</v>
      </c>
      <c r="B142" s="62">
        <f t="shared" si="35"/>
        <v>132</v>
      </c>
      <c r="C142" s="60">
        <f t="shared" si="32"/>
        <v>1264.13</v>
      </c>
      <c r="D142" s="60">
        <f t="shared" si="36"/>
        <v>1264.14</v>
      </c>
      <c r="E142" s="83">
        <f t="shared" si="37"/>
        <v>1264.14</v>
      </c>
      <c r="F142" s="60">
        <f t="shared" si="33"/>
        <v>897.24</v>
      </c>
      <c r="G142" s="75">
        <f t="shared" si="30"/>
        <v>0</v>
      </c>
      <c r="H142" s="75">
        <f t="shared" si="30"/>
        <v>0</v>
      </c>
      <c r="I142" s="75">
        <f t="shared" si="30"/>
        <v>0</v>
      </c>
      <c r="J142" s="75">
        <f t="shared" si="30"/>
        <v>0</v>
      </c>
      <c r="K142" s="75">
        <f t="shared" si="30"/>
        <v>0</v>
      </c>
      <c r="L142" s="60">
        <f t="shared" si="38"/>
        <v>366.9000000000001</v>
      </c>
      <c r="M142" s="60">
        <f t="shared" si="39"/>
        <v>165276.8500000001</v>
      </c>
      <c r="N142" s="60">
        <f t="shared" si="40"/>
        <v>34723.150000000016</v>
      </c>
      <c r="O142" s="60">
        <f t="shared" si="41"/>
        <v>0</v>
      </c>
      <c r="R142" s="60">
        <f t="shared" si="42"/>
        <v>1</v>
      </c>
      <c r="S142" s="60">
        <f t="shared" si="43"/>
        <v>136</v>
      </c>
      <c r="U142" s="88">
        <f t="shared" si="44"/>
        <v>897.24</v>
      </c>
      <c r="W142" s="60">
        <f t="shared" si="34"/>
        <v>0</v>
      </c>
    </row>
    <row r="143" spans="1:23" ht="11.25">
      <c r="A143" s="61">
        <f t="shared" si="31"/>
        <v>4138</v>
      </c>
      <c r="B143" s="62">
        <f t="shared" si="35"/>
        <v>133</v>
      </c>
      <c r="C143" s="60">
        <f t="shared" si="32"/>
        <v>1264.13</v>
      </c>
      <c r="D143" s="60">
        <f t="shared" si="36"/>
        <v>1264.14</v>
      </c>
      <c r="E143" s="83">
        <f t="shared" si="37"/>
        <v>1264.14</v>
      </c>
      <c r="F143" s="60">
        <f t="shared" si="33"/>
        <v>895.25</v>
      </c>
      <c r="G143" s="75">
        <f t="shared" si="30"/>
        <v>0</v>
      </c>
      <c r="H143" s="75">
        <f t="shared" si="30"/>
        <v>0</v>
      </c>
      <c r="I143" s="75">
        <f t="shared" si="30"/>
        <v>0</v>
      </c>
      <c r="J143" s="75">
        <f t="shared" si="30"/>
        <v>0</v>
      </c>
      <c r="K143" s="75">
        <f t="shared" si="30"/>
        <v>0</v>
      </c>
      <c r="L143" s="60">
        <f t="shared" si="38"/>
        <v>368.8900000000001</v>
      </c>
      <c r="M143" s="60">
        <f t="shared" si="39"/>
        <v>164907.96000000008</v>
      </c>
      <c r="N143" s="60">
        <f t="shared" si="40"/>
        <v>35092.040000000015</v>
      </c>
      <c r="O143" s="60">
        <f t="shared" si="41"/>
        <v>0</v>
      </c>
      <c r="R143" s="60">
        <f t="shared" si="42"/>
        <v>1</v>
      </c>
      <c r="S143" s="60">
        <f t="shared" si="43"/>
        <v>137</v>
      </c>
      <c r="U143" s="88">
        <f t="shared" si="44"/>
        <v>895.25</v>
      </c>
      <c r="W143" s="60">
        <f t="shared" si="34"/>
        <v>0</v>
      </c>
    </row>
    <row r="144" spans="1:23" ht="11.25">
      <c r="A144" s="61">
        <f t="shared" si="31"/>
        <v>4169</v>
      </c>
      <c r="B144" s="62">
        <f t="shared" si="35"/>
        <v>134</v>
      </c>
      <c r="C144" s="60">
        <f t="shared" si="32"/>
        <v>1264.13</v>
      </c>
      <c r="D144" s="60">
        <f t="shared" si="36"/>
        <v>1264.14</v>
      </c>
      <c r="E144" s="83">
        <f t="shared" si="37"/>
        <v>1264.14</v>
      </c>
      <c r="F144" s="60">
        <f t="shared" si="33"/>
        <v>893.25</v>
      </c>
      <c r="G144" s="75">
        <f t="shared" si="30"/>
        <v>0</v>
      </c>
      <c r="H144" s="75">
        <f t="shared" si="30"/>
        <v>0</v>
      </c>
      <c r="I144" s="75">
        <f t="shared" si="30"/>
        <v>0</v>
      </c>
      <c r="J144" s="75">
        <f t="shared" si="30"/>
        <v>0</v>
      </c>
      <c r="K144" s="75">
        <f t="shared" si="30"/>
        <v>0</v>
      </c>
      <c r="L144" s="60">
        <f t="shared" si="38"/>
        <v>370.8900000000001</v>
      </c>
      <c r="M144" s="60">
        <f t="shared" si="39"/>
        <v>164537.07000000007</v>
      </c>
      <c r="N144" s="60">
        <f t="shared" si="40"/>
        <v>35462.930000000015</v>
      </c>
      <c r="O144" s="60">
        <f t="shared" si="41"/>
        <v>0</v>
      </c>
      <c r="R144" s="60">
        <f t="shared" si="42"/>
        <v>1</v>
      </c>
      <c r="S144" s="60">
        <f t="shared" si="43"/>
        <v>138</v>
      </c>
      <c r="U144" s="88">
        <f t="shared" si="44"/>
        <v>893.25</v>
      </c>
      <c r="W144" s="60">
        <f t="shared" si="34"/>
        <v>0</v>
      </c>
    </row>
    <row r="145" spans="1:23" ht="11.25">
      <c r="A145" s="61">
        <f t="shared" si="31"/>
        <v>4199</v>
      </c>
      <c r="B145" s="62">
        <f t="shared" si="35"/>
        <v>135</v>
      </c>
      <c r="C145" s="60">
        <f t="shared" si="32"/>
        <v>1264.13</v>
      </c>
      <c r="D145" s="60">
        <f t="shared" si="36"/>
        <v>1264.14</v>
      </c>
      <c r="E145" s="83">
        <f t="shared" si="37"/>
        <v>1264.14</v>
      </c>
      <c r="F145" s="60">
        <f t="shared" si="33"/>
        <v>891.24</v>
      </c>
      <c r="G145" s="75">
        <f t="shared" si="30"/>
        <v>0</v>
      </c>
      <c r="H145" s="75">
        <f t="shared" si="30"/>
        <v>0</v>
      </c>
      <c r="I145" s="75">
        <f t="shared" si="30"/>
        <v>0</v>
      </c>
      <c r="J145" s="75">
        <f t="shared" si="30"/>
        <v>0</v>
      </c>
      <c r="K145" s="75">
        <f t="shared" si="30"/>
        <v>0</v>
      </c>
      <c r="L145" s="60">
        <f t="shared" si="38"/>
        <v>372.9000000000001</v>
      </c>
      <c r="M145" s="60">
        <f t="shared" si="39"/>
        <v>164164.17000000007</v>
      </c>
      <c r="N145" s="60">
        <f t="shared" si="40"/>
        <v>35835.830000000016</v>
      </c>
      <c r="O145" s="60">
        <f t="shared" si="41"/>
        <v>0</v>
      </c>
      <c r="R145" s="60">
        <f t="shared" si="42"/>
        <v>1</v>
      </c>
      <c r="S145" s="60">
        <f t="shared" si="43"/>
        <v>139</v>
      </c>
      <c r="U145" s="88">
        <f t="shared" si="44"/>
        <v>891.24</v>
      </c>
      <c r="W145" s="60">
        <f t="shared" si="34"/>
        <v>0</v>
      </c>
    </row>
    <row r="146" spans="1:23" ht="11.25">
      <c r="A146" s="61">
        <f t="shared" si="31"/>
        <v>4230</v>
      </c>
      <c r="B146" s="62">
        <f t="shared" si="35"/>
        <v>136</v>
      </c>
      <c r="C146" s="60">
        <f t="shared" si="32"/>
        <v>1264.13</v>
      </c>
      <c r="D146" s="60">
        <f t="shared" si="36"/>
        <v>1264.14</v>
      </c>
      <c r="E146" s="83">
        <f t="shared" si="37"/>
        <v>1264.14</v>
      </c>
      <c r="F146" s="60">
        <f t="shared" si="33"/>
        <v>889.22</v>
      </c>
      <c r="G146" s="75">
        <f t="shared" si="30"/>
        <v>0</v>
      </c>
      <c r="H146" s="75">
        <f t="shared" si="30"/>
        <v>0</v>
      </c>
      <c r="I146" s="75">
        <f t="shared" si="30"/>
        <v>0</v>
      </c>
      <c r="J146" s="75">
        <f t="shared" si="30"/>
        <v>0</v>
      </c>
      <c r="K146" s="75">
        <f t="shared" si="30"/>
        <v>0</v>
      </c>
      <c r="L146" s="60">
        <f t="shared" si="38"/>
        <v>374.9200000000001</v>
      </c>
      <c r="M146" s="60">
        <f t="shared" si="39"/>
        <v>163789.25000000006</v>
      </c>
      <c r="N146" s="60">
        <f t="shared" si="40"/>
        <v>36210.750000000015</v>
      </c>
      <c r="O146" s="60">
        <f t="shared" si="41"/>
        <v>0</v>
      </c>
      <c r="R146" s="60">
        <f t="shared" si="42"/>
        <v>1</v>
      </c>
      <c r="S146" s="60">
        <f t="shared" si="43"/>
        <v>140</v>
      </c>
      <c r="U146" s="88">
        <f t="shared" si="44"/>
        <v>889.22</v>
      </c>
      <c r="W146" s="60">
        <f t="shared" si="34"/>
        <v>0</v>
      </c>
    </row>
    <row r="147" spans="1:23" ht="11.25">
      <c r="A147" s="61">
        <f t="shared" si="31"/>
        <v>4261</v>
      </c>
      <c r="B147" s="62">
        <f t="shared" si="35"/>
        <v>137</v>
      </c>
      <c r="C147" s="60">
        <f t="shared" si="32"/>
        <v>1264.13</v>
      </c>
      <c r="D147" s="60">
        <f t="shared" si="36"/>
        <v>1264.14</v>
      </c>
      <c r="E147" s="83">
        <f t="shared" si="37"/>
        <v>1264.14</v>
      </c>
      <c r="F147" s="60">
        <f t="shared" si="33"/>
        <v>887.19</v>
      </c>
      <c r="G147" s="75">
        <f t="shared" si="30"/>
        <v>0</v>
      </c>
      <c r="H147" s="75">
        <f t="shared" si="30"/>
        <v>0</v>
      </c>
      <c r="I147" s="75">
        <f t="shared" si="30"/>
        <v>0</v>
      </c>
      <c r="J147" s="75">
        <f t="shared" si="30"/>
        <v>0</v>
      </c>
      <c r="K147" s="75">
        <f t="shared" si="30"/>
        <v>0</v>
      </c>
      <c r="L147" s="60">
        <f t="shared" si="38"/>
        <v>376.95000000000005</v>
      </c>
      <c r="M147" s="60">
        <f t="shared" si="39"/>
        <v>163412.30000000005</v>
      </c>
      <c r="N147" s="60">
        <f t="shared" si="40"/>
        <v>36587.70000000001</v>
      </c>
      <c r="O147" s="60">
        <f t="shared" si="41"/>
        <v>0</v>
      </c>
      <c r="R147" s="60">
        <f t="shared" si="42"/>
        <v>1</v>
      </c>
      <c r="S147" s="60">
        <f t="shared" si="43"/>
        <v>141</v>
      </c>
      <c r="U147" s="88">
        <f t="shared" si="44"/>
        <v>887.19</v>
      </c>
      <c r="W147" s="60">
        <f t="shared" si="34"/>
        <v>0</v>
      </c>
    </row>
    <row r="148" spans="1:23" ht="11.25">
      <c r="A148" s="61">
        <f t="shared" si="31"/>
        <v>4291</v>
      </c>
      <c r="B148" s="62">
        <f t="shared" si="35"/>
        <v>138</v>
      </c>
      <c r="C148" s="60">
        <f t="shared" si="32"/>
        <v>1264.13</v>
      </c>
      <c r="D148" s="60">
        <f t="shared" si="36"/>
        <v>1264.14</v>
      </c>
      <c r="E148" s="83">
        <f t="shared" si="37"/>
        <v>1264.14</v>
      </c>
      <c r="F148" s="60">
        <f t="shared" si="33"/>
        <v>885.15</v>
      </c>
      <c r="G148" s="75">
        <f t="shared" si="30"/>
        <v>0</v>
      </c>
      <c r="H148" s="75">
        <f t="shared" si="30"/>
        <v>0</v>
      </c>
      <c r="I148" s="75">
        <f t="shared" si="30"/>
        <v>0</v>
      </c>
      <c r="J148" s="75">
        <f t="shared" si="30"/>
        <v>0</v>
      </c>
      <c r="K148" s="75">
        <f t="shared" si="30"/>
        <v>0</v>
      </c>
      <c r="L148" s="60">
        <f t="shared" si="38"/>
        <v>378.9900000000001</v>
      </c>
      <c r="M148" s="60">
        <f t="shared" si="39"/>
        <v>163033.31000000006</v>
      </c>
      <c r="N148" s="60">
        <f t="shared" si="40"/>
        <v>36966.69000000001</v>
      </c>
      <c r="O148" s="60">
        <f t="shared" si="41"/>
        <v>0</v>
      </c>
      <c r="R148" s="60">
        <f t="shared" si="42"/>
        <v>1</v>
      </c>
      <c r="S148" s="60">
        <f t="shared" si="43"/>
        <v>142</v>
      </c>
      <c r="U148" s="88">
        <f t="shared" si="44"/>
        <v>885.15</v>
      </c>
      <c r="W148" s="60">
        <f t="shared" si="34"/>
        <v>0</v>
      </c>
    </row>
    <row r="149" spans="1:23" ht="11.25">
      <c r="A149" s="61">
        <f t="shared" si="31"/>
        <v>4322</v>
      </c>
      <c r="B149" s="62">
        <f t="shared" si="35"/>
        <v>139</v>
      </c>
      <c r="C149" s="60">
        <f t="shared" si="32"/>
        <v>1264.13</v>
      </c>
      <c r="D149" s="60">
        <f t="shared" si="36"/>
        <v>1264.14</v>
      </c>
      <c r="E149" s="83">
        <f t="shared" si="37"/>
        <v>1264.14</v>
      </c>
      <c r="F149" s="60">
        <f t="shared" si="33"/>
        <v>883.1</v>
      </c>
      <c r="G149" s="75">
        <f t="shared" si="30"/>
        <v>0</v>
      </c>
      <c r="H149" s="75">
        <f t="shared" si="30"/>
        <v>0</v>
      </c>
      <c r="I149" s="75">
        <f t="shared" si="30"/>
        <v>0</v>
      </c>
      <c r="J149" s="75">
        <f t="shared" si="30"/>
        <v>0</v>
      </c>
      <c r="K149" s="75">
        <f t="shared" si="30"/>
        <v>0</v>
      </c>
      <c r="L149" s="60">
        <f t="shared" si="38"/>
        <v>381.0400000000001</v>
      </c>
      <c r="M149" s="60">
        <f t="shared" si="39"/>
        <v>162652.27000000005</v>
      </c>
      <c r="N149" s="60">
        <f t="shared" si="40"/>
        <v>37347.73000000001</v>
      </c>
      <c r="O149" s="60">
        <f t="shared" si="41"/>
        <v>0</v>
      </c>
      <c r="R149" s="60">
        <f t="shared" si="42"/>
        <v>1</v>
      </c>
      <c r="S149" s="60">
        <f t="shared" si="43"/>
        <v>143</v>
      </c>
      <c r="U149" s="88">
        <f t="shared" si="44"/>
        <v>883.1</v>
      </c>
      <c r="W149" s="60">
        <f t="shared" si="34"/>
        <v>0</v>
      </c>
    </row>
    <row r="150" spans="1:23" ht="11.25">
      <c r="A150" s="61">
        <f t="shared" si="31"/>
        <v>4352</v>
      </c>
      <c r="B150" s="62">
        <f t="shared" si="35"/>
        <v>140</v>
      </c>
      <c r="C150" s="60">
        <f t="shared" si="32"/>
        <v>1264.13</v>
      </c>
      <c r="D150" s="60">
        <f t="shared" si="36"/>
        <v>1264.14</v>
      </c>
      <c r="E150" s="83">
        <f t="shared" si="37"/>
        <v>1264.14</v>
      </c>
      <c r="F150" s="60">
        <f t="shared" si="33"/>
        <v>881.03</v>
      </c>
      <c r="G150" s="75">
        <f t="shared" si="30"/>
        <v>0</v>
      </c>
      <c r="H150" s="75">
        <f t="shared" si="30"/>
        <v>0</v>
      </c>
      <c r="I150" s="75">
        <f t="shared" si="30"/>
        <v>0</v>
      </c>
      <c r="J150" s="75">
        <f t="shared" si="30"/>
        <v>0</v>
      </c>
      <c r="K150" s="75">
        <f t="shared" si="30"/>
        <v>0</v>
      </c>
      <c r="L150" s="60">
        <f t="shared" si="38"/>
        <v>383.1100000000001</v>
      </c>
      <c r="M150" s="60">
        <f t="shared" si="39"/>
        <v>162269.16000000006</v>
      </c>
      <c r="N150" s="60">
        <f t="shared" si="40"/>
        <v>37730.84000000001</v>
      </c>
      <c r="O150" s="60">
        <f t="shared" si="41"/>
        <v>0</v>
      </c>
      <c r="P150" s="60">
        <f>SUM(F139:F150)</f>
        <v>10706.2</v>
      </c>
      <c r="Q150" s="60">
        <f>SUM(L139:L150)</f>
        <v>4463.480000000001</v>
      </c>
      <c r="R150" s="60">
        <f t="shared" si="42"/>
        <v>1</v>
      </c>
      <c r="S150" s="60">
        <f t="shared" si="43"/>
        <v>144</v>
      </c>
      <c r="U150" s="88">
        <f t="shared" si="44"/>
        <v>881.03</v>
      </c>
      <c r="W150" s="60">
        <f t="shared" si="34"/>
        <v>0</v>
      </c>
    </row>
    <row r="151" spans="1:23" ht="11.25">
      <c r="A151" s="61">
        <f t="shared" si="31"/>
        <v>4383</v>
      </c>
      <c r="B151" s="62">
        <f t="shared" si="35"/>
        <v>141</v>
      </c>
      <c r="C151" s="60">
        <f t="shared" si="32"/>
        <v>1264.13</v>
      </c>
      <c r="D151" s="60">
        <f t="shared" si="36"/>
        <v>1264.14</v>
      </c>
      <c r="E151" s="83">
        <f t="shared" si="37"/>
        <v>1264.14</v>
      </c>
      <c r="F151" s="60">
        <f t="shared" si="33"/>
        <v>878.96</v>
      </c>
      <c r="G151" s="75">
        <f t="shared" si="30"/>
        <v>0</v>
      </c>
      <c r="H151" s="75">
        <f t="shared" si="30"/>
        <v>0</v>
      </c>
      <c r="I151" s="75">
        <f t="shared" si="30"/>
        <v>0</v>
      </c>
      <c r="J151" s="75">
        <f t="shared" si="30"/>
        <v>0</v>
      </c>
      <c r="K151" s="75">
        <f t="shared" si="30"/>
        <v>0</v>
      </c>
      <c r="L151" s="60">
        <f t="shared" si="38"/>
        <v>385.18000000000006</v>
      </c>
      <c r="M151" s="60">
        <f t="shared" si="39"/>
        <v>161883.98000000007</v>
      </c>
      <c r="N151" s="60">
        <f t="shared" si="40"/>
        <v>38116.02000000001</v>
      </c>
      <c r="O151" s="60">
        <f t="shared" si="41"/>
        <v>0</v>
      </c>
      <c r="R151" s="60">
        <f t="shared" si="42"/>
        <v>1</v>
      </c>
      <c r="S151" s="60">
        <f t="shared" si="43"/>
        <v>145</v>
      </c>
      <c r="U151" s="88">
        <f t="shared" si="44"/>
        <v>878.96</v>
      </c>
      <c r="W151" s="60">
        <f t="shared" si="34"/>
        <v>0</v>
      </c>
    </row>
    <row r="152" spans="1:23" ht="11.25">
      <c r="A152" s="61">
        <f t="shared" si="31"/>
        <v>4414</v>
      </c>
      <c r="B152" s="62">
        <f t="shared" si="35"/>
        <v>142</v>
      </c>
      <c r="C152" s="60">
        <f t="shared" si="32"/>
        <v>1264.13</v>
      </c>
      <c r="D152" s="60">
        <f t="shared" si="36"/>
        <v>1264.14</v>
      </c>
      <c r="E152" s="83">
        <f t="shared" si="37"/>
        <v>1264.14</v>
      </c>
      <c r="F152" s="60">
        <f t="shared" si="33"/>
        <v>876.87</v>
      </c>
      <c r="G152" s="75">
        <f t="shared" si="30"/>
        <v>0</v>
      </c>
      <c r="H152" s="75">
        <f t="shared" si="30"/>
        <v>0</v>
      </c>
      <c r="I152" s="75">
        <f t="shared" si="30"/>
        <v>0</v>
      </c>
      <c r="J152" s="75">
        <f t="shared" si="30"/>
        <v>0</v>
      </c>
      <c r="K152" s="75">
        <f t="shared" si="30"/>
        <v>0</v>
      </c>
      <c r="L152" s="60">
        <f t="shared" si="38"/>
        <v>387.2700000000001</v>
      </c>
      <c r="M152" s="60">
        <f t="shared" si="39"/>
        <v>161496.71000000008</v>
      </c>
      <c r="N152" s="60">
        <f t="shared" si="40"/>
        <v>38503.29000000001</v>
      </c>
      <c r="O152" s="60">
        <f t="shared" si="41"/>
        <v>0</v>
      </c>
      <c r="R152" s="60">
        <f t="shared" si="42"/>
        <v>1</v>
      </c>
      <c r="S152" s="60">
        <f t="shared" si="43"/>
        <v>146</v>
      </c>
      <c r="U152" s="88">
        <f t="shared" si="44"/>
        <v>876.87</v>
      </c>
      <c r="W152" s="60">
        <f t="shared" si="34"/>
        <v>0</v>
      </c>
    </row>
    <row r="153" spans="1:23" ht="11.25">
      <c r="A153" s="61">
        <f t="shared" si="31"/>
        <v>4443</v>
      </c>
      <c r="B153" s="62">
        <f t="shared" si="35"/>
        <v>143</v>
      </c>
      <c r="C153" s="60">
        <f t="shared" si="32"/>
        <v>1264.13</v>
      </c>
      <c r="D153" s="60">
        <f t="shared" si="36"/>
        <v>1264.14</v>
      </c>
      <c r="E153" s="83">
        <f t="shared" si="37"/>
        <v>1264.14</v>
      </c>
      <c r="F153" s="60">
        <f t="shared" si="33"/>
        <v>874.77</v>
      </c>
      <c r="G153" s="75">
        <f t="shared" si="30"/>
        <v>0</v>
      </c>
      <c r="H153" s="75">
        <f t="shared" si="30"/>
        <v>0</v>
      </c>
      <c r="I153" s="75">
        <f t="shared" si="30"/>
        <v>0</v>
      </c>
      <c r="J153" s="75">
        <f t="shared" si="30"/>
        <v>0</v>
      </c>
      <c r="K153" s="75">
        <f t="shared" si="30"/>
        <v>0</v>
      </c>
      <c r="L153" s="60">
        <f t="shared" si="38"/>
        <v>389.3700000000001</v>
      </c>
      <c r="M153" s="60">
        <f t="shared" si="39"/>
        <v>161107.34000000008</v>
      </c>
      <c r="N153" s="60">
        <f t="shared" si="40"/>
        <v>38892.66000000001</v>
      </c>
      <c r="O153" s="60">
        <f t="shared" si="41"/>
        <v>0</v>
      </c>
      <c r="R153" s="60">
        <f t="shared" si="42"/>
        <v>1</v>
      </c>
      <c r="S153" s="60">
        <f t="shared" si="43"/>
        <v>147</v>
      </c>
      <c r="U153" s="88">
        <f t="shared" si="44"/>
        <v>874.77</v>
      </c>
      <c r="W153" s="60">
        <f t="shared" si="34"/>
        <v>0</v>
      </c>
    </row>
    <row r="154" spans="1:23" ht="11.25">
      <c r="A154" s="61">
        <f t="shared" si="31"/>
        <v>4474</v>
      </c>
      <c r="B154" s="62">
        <f t="shared" si="35"/>
        <v>144</v>
      </c>
      <c r="C154" s="60">
        <f t="shared" si="32"/>
        <v>1264.13</v>
      </c>
      <c r="D154" s="60">
        <f t="shared" si="36"/>
        <v>1264.14</v>
      </c>
      <c r="E154" s="83">
        <f t="shared" si="37"/>
        <v>1264.14</v>
      </c>
      <c r="F154" s="60">
        <f t="shared" si="33"/>
        <v>872.66</v>
      </c>
      <c r="G154" s="75">
        <f t="shared" si="30"/>
        <v>0</v>
      </c>
      <c r="H154" s="75">
        <f t="shared" si="30"/>
        <v>0</v>
      </c>
      <c r="I154" s="75">
        <f t="shared" si="30"/>
        <v>0</v>
      </c>
      <c r="J154" s="75">
        <f t="shared" si="30"/>
        <v>0</v>
      </c>
      <c r="K154" s="75">
        <f t="shared" si="30"/>
        <v>0</v>
      </c>
      <c r="L154" s="60">
        <f t="shared" si="38"/>
        <v>391.48000000000013</v>
      </c>
      <c r="M154" s="60">
        <f t="shared" si="39"/>
        <v>160715.86000000007</v>
      </c>
      <c r="N154" s="60">
        <f t="shared" si="40"/>
        <v>39284.140000000014</v>
      </c>
      <c r="O154" s="60">
        <f t="shared" si="41"/>
        <v>0</v>
      </c>
      <c r="R154" s="60">
        <f t="shared" si="42"/>
        <v>1</v>
      </c>
      <c r="S154" s="60">
        <f t="shared" si="43"/>
        <v>148</v>
      </c>
      <c r="U154" s="88">
        <f t="shared" si="44"/>
        <v>872.66</v>
      </c>
      <c r="W154" s="60">
        <f t="shared" si="34"/>
        <v>0</v>
      </c>
    </row>
    <row r="155" spans="1:23" ht="11.25">
      <c r="A155" s="61">
        <f t="shared" si="31"/>
        <v>4504</v>
      </c>
      <c r="B155" s="62">
        <f t="shared" si="35"/>
        <v>145</v>
      </c>
      <c r="C155" s="60">
        <f t="shared" si="32"/>
        <v>1264.13</v>
      </c>
      <c r="D155" s="60">
        <f t="shared" si="36"/>
        <v>1264.14</v>
      </c>
      <c r="E155" s="83">
        <f t="shared" si="37"/>
        <v>1264.14</v>
      </c>
      <c r="F155" s="60">
        <f t="shared" si="33"/>
        <v>870.54</v>
      </c>
      <c r="G155" s="75">
        <f t="shared" si="30"/>
        <v>0</v>
      </c>
      <c r="H155" s="75">
        <f t="shared" si="30"/>
        <v>0</v>
      </c>
      <c r="I155" s="75">
        <f t="shared" si="30"/>
        <v>0</v>
      </c>
      <c r="J155" s="75">
        <f t="shared" si="30"/>
        <v>0</v>
      </c>
      <c r="K155" s="75">
        <f t="shared" si="30"/>
        <v>0</v>
      </c>
      <c r="L155" s="60">
        <f t="shared" si="38"/>
        <v>393.60000000000014</v>
      </c>
      <c r="M155" s="60">
        <f t="shared" si="39"/>
        <v>160322.26000000007</v>
      </c>
      <c r="N155" s="60">
        <f t="shared" si="40"/>
        <v>39677.74000000001</v>
      </c>
      <c r="O155" s="60">
        <f t="shared" si="41"/>
        <v>0</v>
      </c>
      <c r="R155" s="60">
        <f t="shared" si="42"/>
        <v>1</v>
      </c>
      <c r="S155" s="60">
        <f t="shared" si="43"/>
        <v>149</v>
      </c>
      <c r="U155" s="88">
        <f t="shared" si="44"/>
        <v>870.54</v>
      </c>
      <c r="W155" s="60">
        <f t="shared" si="34"/>
        <v>0</v>
      </c>
    </row>
    <row r="156" spans="1:23" ht="11.25">
      <c r="A156" s="61">
        <f t="shared" si="31"/>
        <v>4535</v>
      </c>
      <c r="B156" s="62">
        <f t="shared" si="35"/>
        <v>146</v>
      </c>
      <c r="C156" s="60">
        <f t="shared" si="32"/>
        <v>1264.13</v>
      </c>
      <c r="D156" s="60">
        <f t="shared" si="36"/>
        <v>1264.14</v>
      </c>
      <c r="E156" s="83">
        <f t="shared" si="37"/>
        <v>1264.14</v>
      </c>
      <c r="F156" s="60">
        <f t="shared" si="33"/>
        <v>868.41</v>
      </c>
      <c r="G156" s="75">
        <f t="shared" si="30"/>
        <v>0</v>
      </c>
      <c r="H156" s="75">
        <f t="shared" si="30"/>
        <v>0</v>
      </c>
      <c r="I156" s="75">
        <f t="shared" si="30"/>
        <v>0</v>
      </c>
      <c r="J156" s="75">
        <f t="shared" si="30"/>
        <v>0</v>
      </c>
      <c r="K156" s="75">
        <f t="shared" si="30"/>
        <v>0</v>
      </c>
      <c r="L156" s="60">
        <f t="shared" si="38"/>
        <v>395.73000000000013</v>
      </c>
      <c r="M156" s="60">
        <f t="shared" si="39"/>
        <v>159926.53000000006</v>
      </c>
      <c r="N156" s="60">
        <f t="shared" si="40"/>
        <v>40073.470000000016</v>
      </c>
      <c r="O156" s="60">
        <f t="shared" si="41"/>
        <v>0</v>
      </c>
      <c r="R156" s="60">
        <f t="shared" si="42"/>
        <v>1</v>
      </c>
      <c r="S156" s="60">
        <f t="shared" si="43"/>
        <v>150</v>
      </c>
      <c r="U156" s="88">
        <f t="shared" si="44"/>
        <v>868.41</v>
      </c>
      <c r="W156" s="60">
        <f t="shared" si="34"/>
        <v>0</v>
      </c>
    </row>
    <row r="157" spans="1:23" ht="11.25">
      <c r="A157" s="61">
        <f t="shared" si="31"/>
        <v>4565</v>
      </c>
      <c r="B157" s="62">
        <f t="shared" si="35"/>
        <v>147</v>
      </c>
      <c r="C157" s="60">
        <f t="shared" si="32"/>
        <v>1264.13</v>
      </c>
      <c r="D157" s="60">
        <f t="shared" si="36"/>
        <v>1264.14</v>
      </c>
      <c r="E157" s="83">
        <f t="shared" si="37"/>
        <v>1264.14</v>
      </c>
      <c r="F157" s="60">
        <f t="shared" si="33"/>
        <v>866.27</v>
      </c>
      <c r="G157" s="75">
        <f t="shared" si="30"/>
        <v>0</v>
      </c>
      <c r="H157" s="75">
        <f t="shared" si="30"/>
        <v>0</v>
      </c>
      <c r="I157" s="75">
        <f t="shared" si="30"/>
        <v>0</v>
      </c>
      <c r="J157" s="75">
        <f t="shared" si="30"/>
        <v>0</v>
      </c>
      <c r="K157" s="75">
        <f t="shared" si="30"/>
        <v>0</v>
      </c>
      <c r="L157" s="60">
        <f t="shared" si="38"/>
        <v>397.8700000000001</v>
      </c>
      <c r="M157" s="60">
        <f t="shared" si="39"/>
        <v>159528.66000000006</v>
      </c>
      <c r="N157" s="60">
        <f t="shared" si="40"/>
        <v>40471.34000000002</v>
      </c>
      <c r="O157" s="60">
        <f t="shared" si="41"/>
        <v>0</v>
      </c>
      <c r="R157" s="60">
        <f t="shared" si="42"/>
        <v>1</v>
      </c>
      <c r="S157" s="60">
        <f t="shared" si="43"/>
        <v>151</v>
      </c>
      <c r="U157" s="88">
        <f t="shared" si="44"/>
        <v>866.27</v>
      </c>
      <c r="W157" s="60">
        <f t="shared" si="34"/>
        <v>0</v>
      </c>
    </row>
    <row r="158" spans="1:23" ht="11.25">
      <c r="A158" s="61">
        <f t="shared" si="31"/>
        <v>4596</v>
      </c>
      <c r="B158" s="62">
        <f t="shared" si="35"/>
        <v>148</v>
      </c>
      <c r="C158" s="60">
        <f t="shared" si="32"/>
        <v>1264.13</v>
      </c>
      <c r="D158" s="60">
        <f t="shared" si="36"/>
        <v>1264.14</v>
      </c>
      <c r="E158" s="83">
        <f t="shared" si="37"/>
        <v>1264.14</v>
      </c>
      <c r="F158" s="60">
        <f t="shared" si="33"/>
        <v>864.11</v>
      </c>
      <c r="G158" s="75">
        <f t="shared" si="30"/>
        <v>0</v>
      </c>
      <c r="H158" s="75">
        <f t="shared" si="30"/>
        <v>0</v>
      </c>
      <c r="I158" s="75">
        <f t="shared" si="30"/>
        <v>0</v>
      </c>
      <c r="J158" s="75">
        <f t="shared" si="30"/>
        <v>0</v>
      </c>
      <c r="K158" s="75">
        <f t="shared" si="30"/>
        <v>0</v>
      </c>
      <c r="L158" s="60">
        <f t="shared" si="38"/>
        <v>400.0300000000001</v>
      </c>
      <c r="M158" s="60">
        <f t="shared" si="39"/>
        <v>159128.63000000006</v>
      </c>
      <c r="N158" s="60">
        <f t="shared" si="40"/>
        <v>40871.37000000002</v>
      </c>
      <c r="O158" s="60">
        <f t="shared" si="41"/>
        <v>0</v>
      </c>
      <c r="R158" s="60">
        <f t="shared" si="42"/>
        <v>1</v>
      </c>
      <c r="S158" s="60">
        <f t="shared" si="43"/>
        <v>152</v>
      </c>
      <c r="U158" s="88">
        <f t="shared" si="44"/>
        <v>864.11</v>
      </c>
      <c r="W158" s="60">
        <f t="shared" si="34"/>
        <v>0</v>
      </c>
    </row>
    <row r="159" spans="1:23" ht="11.25">
      <c r="A159" s="61">
        <f t="shared" si="31"/>
        <v>4627</v>
      </c>
      <c r="B159" s="62">
        <f t="shared" si="35"/>
        <v>149</v>
      </c>
      <c r="C159" s="60">
        <f t="shared" si="32"/>
        <v>1264.13</v>
      </c>
      <c r="D159" s="60">
        <f t="shared" si="36"/>
        <v>1264.14</v>
      </c>
      <c r="E159" s="83">
        <f t="shared" si="37"/>
        <v>1264.14</v>
      </c>
      <c r="F159" s="60">
        <f t="shared" si="33"/>
        <v>861.95</v>
      </c>
      <c r="G159" s="75">
        <f t="shared" si="30"/>
        <v>0</v>
      </c>
      <c r="H159" s="75">
        <f t="shared" si="30"/>
        <v>0</v>
      </c>
      <c r="I159" s="75">
        <f t="shared" si="30"/>
        <v>0</v>
      </c>
      <c r="J159" s="75">
        <f t="shared" si="30"/>
        <v>0</v>
      </c>
      <c r="K159" s="75">
        <f t="shared" si="30"/>
        <v>0</v>
      </c>
      <c r="L159" s="60">
        <f t="shared" si="38"/>
        <v>402.19000000000005</v>
      </c>
      <c r="M159" s="60">
        <f t="shared" si="39"/>
        <v>158726.44000000006</v>
      </c>
      <c r="N159" s="60">
        <f t="shared" si="40"/>
        <v>41273.56000000002</v>
      </c>
      <c r="O159" s="60">
        <f t="shared" si="41"/>
        <v>0</v>
      </c>
      <c r="R159" s="60">
        <f t="shared" si="42"/>
        <v>1</v>
      </c>
      <c r="S159" s="60">
        <f t="shared" si="43"/>
        <v>153</v>
      </c>
      <c r="U159" s="88">
        <f t="shared" si="44"/>
        <v>861.95</v>
      </c>
      <c r="W159" s="60">
        <f t="shared" si="34"/>
        <v>0</v>
      </c>
    </row>
    <row r="160" spans="1:23" ht="11.25">
      <c r="A160" s="61">
        <f t="shared" si="31"/>
        <v>4657</v>
      </c>
      <c r="B160" s="62">
        <f t="shared" si="35"/>
        <v>150</v>
      </c>
      <c r="C160" s="60">
        <f t="shared" si="32"/>
        <v>1264.13</v>
      </c>
      <c r="D160" s="60">
        <f t="shared" si="36"/>
        <v>1264.14</v>
      </c>
      <c r="E160" s="83">
        <f t="shared" si="37"/>
        <v>1264.14</v>
      </c>
      <c r="F160" s="60">
        <f t="shared" si="33"/>
        <v>859.77</v>
      </c>
      <c r="G160" s="75">
        <f t="shared" si="30"/>
        <v>0</v>
      </c>
      <c r="H160" s="75">
        <f t="shared" si="30"/>
        <v>0</v>
      </c>
      <c r="I160" s="75">
        <f t="shared" si="30"/>
        <v>0</v>
      </c>
      <c r="J160" s="75">
        <f t="shared" si="30"/>
        <v>0</v>
      </c>
      <c r="K160" s="75">
        <f t="shared" si="30"/>
        <v>0</v>
      </c>
      <c r="L160" s="60">
        <f t="shared" si="38"/>
        <v>404.3700000000001</v>
      </c>
      <c r="M160" s="60">
        <f t="shared" si="39"/>
        <v>158322.07000000007</v>
      </c>
      <c r="N160" s="60">
        <f t="shared" si="40"/>
        <v>41677.93000000002</v>
      </c>
      <c r="O160" s="60">
        <f t="shared" si="41"/>
        <v>0</v>
      </c>
      <c r="R160" s="60">
        <f t="shared" si="42"/>
        <v>1</v>
      </c>
      <c r="S160" s="60">
        <f t="shared" si="43"/>
        <v>154</v>
      </c>
      <c r="U160" s="88">
        <f t="shared" si="44"/>
        <v>859.77</v>
      </c>
      <c r="W160" s="60">
        <f t="shared" si="34"/>
        <v>0</v>
      </c>
    </row>
    <row r="161" spans="1:23" ht="11.25">
      <c r="A161" s="61">
        <f t="shared" si="31"/>
        <v>4688</v>
      </c>
      <c r="B161" s="62">
        <f t="shared" si="35"/>
        <v>151</v>
      </c>
      <c r="C161" s="60">
        <f t="shared" si="32"/>
        <v>1264.13</v>
      </c>
      <c r="D161" s="60">
        <f t="shared" si="36"/>
        <v>1264.14</v>
      </c>
      <c r="E161" s="83">
        <f t="shared" si="37"/>
        <v>1264.14</v>
      </c>
      <c r="F161" s="60">
        <f t="shared" si="33"/>
        <v>857.58</v>
      </c>
      <c r="G161" s="75">
        <f t="shared" si="30"/>
        <v>0</v>
      </c>
      <c r="H161" s="75">
        <f t="shared" si="30"/>
        <v>0</v>
      </c>
      <c r="I161" s="75">
        <f t="shared" si="30"/>
        <v>0</v>
      </c>
      <c r="J161" s="75">
        <f t="shared" si="30"/>
        <v>0</v>
      </c>
      <c r="K161" s="75">
        <f t="shared" si="30"/>
        <v>0</v>
      </c>
      <c r="L161" s="60">
        <f t="shared" si="38"/>
        <v>406.56000000000006</v>
      </c>
      <c r="M161" s="60">
        <f t="shared" si="39"/>
        <v>157915.51000000007</v>
      </c>
      <c r="N161" s="60">
        <f t="shared" si="40"/>
        <v>42084.49000000002</v>
      </c>
      <c r="O161" s="60">
        <f t="shared" si="41"/>
        <v>0</v>
      </c>
      <c r="R161" s="60">
        <f t="shared" si="42"/>
        <v>1</v>
      </c>
      <c r="S161" s="60">
        <f t="shared" si="43"/>
        <v>155</v>
      </c>
      <c r="U161" s="88">
        <f t="shared" si="44"/>
        <v>857.58</v>
      </c>
      <c r="W161" s="60">
        <f t="shared" si="34"/>
        <v>0</v>
      </c>
    </row>
    <row r="162" spans="1:23" ht="11.25">
      <c r="A162" s="61">
        <f t="shared" si="31"/>
        <v>4718</v>
      </c>
      <c r="B162" s="62">
        <f t="shared" si="35"/>
        <v>152</v>
      </c>
      <c r="C162" s="60">
        <f t="shared" si="32"/>
        <v>1264.13</v>
      </c>
      <c r="D162" s="60">
        <f t="shared" si="36"/>
        <v>1264.14</v>
      </c>
      <c r="E162" s="83">
        <f t="shared" si="37"/>
        <v>1264.14</v>
      </c>
      <c r="F162" s="60">
        <f t="shared" si="33"/>
        <v>855.38</v>
      </c>
      <c r="G162" s="75">
        <f t="shared" si="30"/>
        <v>0</v>
      </c>
      <c r="H162" s="75">
        <f t="shared" si="30"/>
        <v>0</v>
      </c>
      <c r="I162" s="75">
        <f t="shared" si="30"/>
        <v>0</v>
      </c>
      <c r="J162" s="75">
        <f t="shared" si="30"/>
        <v>0</v>
      </c>
      <c r="K162" s="75">
        <f t="shared" si="30"/>
        <v>0</v>
      </c>
      <c r="L162" s="60">
        <f t="shared" si="38"/>
        <v>408.7600000000001</v>
      </c>
      <c r="M162" s="60">
        <f t="shared" si="39"/>
        <v>157506.75000000006</v>
      </c>
      <c r="N162" s="60">
        <f t="shared" si="40"/>
        <v>42493.25000000002</v>
      </c>
      <c r="O162" s="60">
        <f t="shared" si="41"/>
        <v>0</v>
      </c>
      <c r="P162" s="60">
        <f>SUM(F151:F162)</f>
        <v>10407.269999999999</v>
      </c>
      <c r="Q162" s="60">
        <f>SUM(L151:L162)</f>
        <v>4762.410000000002</v>
      </c>
      <c r="R162" s="60">
        <f t="shared" si="42"/>
        <v>1</v>
      </c>
      <c r="S162" s="60">
        <f t="shared" si="43"/>
        <v>156</v>
      </c>
      <c r="U162" s="88">
        <f t="shared" si="44"/>
        <v>855.38</v>
      </c>
      <c r="W162" s="60">
        <f t="shared" si="34"/>
        <v>0</v>
      </c>
    </row>
    <row r="163" spans="1:23" ht="11.25">
      <c r="A163" s="61">
        <f t="shared" si="31"/>
        <v>4749</v>
      </c>
      <c r="B163" s="62">
        <f t="shared" si="35"/>
        <v>153</v>
      </c>
      <c r="C163" s="60">
        <f t="shared" si="32"/>
        <v>1264.13</v>
      </c>
      <c r="D163" s="60">
        <f t="shared" si="36"/>
        <v>1264.14</v>
      </c>
      <c r="E163" s="83">
        <f t="shared" si="37"/>
        <v>1264.14</v>
      </c>
      <c r="F163" s="60">
        <f t="shared" si="33"/>
        <v>853.16</v>
      </c>
      <c r="G163" s="75">
        <f t="shared" si="30"/>
        <v>0</v>
      </c>
      <c r="H163" s="75">
        <f t="shared" si="30"/>
        <v>0</v>
      </c>
      <c r="I163" s="75">
        <f t="shared" si="30"/>
        <v>0</v>
      </c>
      <c r="J163" s="75">
        <f t="shared" si="30"/>
        <v>0</v>
      </c>
      <c r="K163" s="75">
        <f t="shared" si="30"/>
        <v>0</v>
      </c>
      <c r="L163" s="60">
        <f t="shared" si="38"/>
        <v>410.98000000000013</v>
      </c>
      <c r="M163" s="60">
        <f t="shared" si="39"/>
        <v>157095.77000000005</v>
      </c>
      <c r="N163" s="60">
        <f t="shared" si="40"/>
        <v>42904.230000000025</v>
      </c>
      <c r="O163" s="60">
        <f t="shared" si="41"/>
        <v>0</v>
      </c>
      <c r="R163" s="60">
        <f t="shared" si="42"/>
        <v>1</v>
      </c>
      <c r="S163" s="60">
        <f t="shared" si="43"/>
        <v>157</v>
      </c>
      <c r="U163" s="88">
        <f t="shared" si="44"/>
        <v>853.16</v>
      </c>
      <c r="W163" s="60">
        <f t="shared" si="34"/>
        <v>0</v>
      </c>
    </row>
    <row r="164" spans="1:23" ht="11.25">
      <c r="A164" s="61">
        <f t="shared" si="31"/>
        <v>4780</v>
      </c>
      <c r="B164" s="62">
        <f t="shared" si="35"/>
        <v>154</v>
      </c>
      <c r="C164" s="60">
        <f t="shared" si="32"/>
        <v>1264.13</v>
      </c>
      <c r="D164" s="60">
        <f t="shared" si="36"/>
        <v>1264.14</v>
      </c>
      <c r="E164" s="83">
        <f t="shared" si="37"/>
        <v>1264.14</v>
      </c>
      <c r="F164" s="60">
        <f t="shared" si="33"/>
        <v>850.94</v>
      </c>
      <c r="G164" s="75">
        <f t="shared" si="30"/>
        <v>0</v>
      </c>
      <c r="H164" s="75">
        <f t="shared" si="30"/>
        <v>0</v>
      </c>
      <c r="I164" s="75">
        <f t="shared" si="30"/>
        <v>0</v>
      </c>
      <c r="J164" s="75">
        <f t="shared" si="30"/>
        <v>0</v>
      </c>
      <c r="K164" s="75">
        <f t="shared" si="30"/>
        <v>0</v>
      </c>
      <c r="L164" s="60">
        <f t="shared" si="38"/>
        <v>413.20000000000005</v>
      </c>
      <c r="M164" s="60">
        <f t="shared" si="39"/>
        <v>156682.57000000004</v>
      </c>
      <c r="N164" s="60">
        <f t="shared" si="40"/>
        <v>43317.43000000002</v>
      </c>
      <c r="O164" s="60">
        <f t="shared" si="41"/>
        <v>0</v>
      </c>
      <c r="R164" s="60">
        <f t="shared" si="42"/>
        <v>1</v>
      </c>
      <c r="S164" s="60">
        <f t="shared" si="43"/>
        <v>158</v>
      </c>
      <c r="U164" s="88">
        <f t="shared" si="44"/>
        <v>850.94</v>
      </c>
      <c r="W164" s="60">
        <f t="shared" si="34"/>
        <v>0</v>
      </c>
    </row>
    <row r="165" spans="1:23" ht="11.25">
      <c r="A165" s="61">
        <f t="shared" si="31"/>
        <v>4808</v>
      </c>
      <c r="B165" s="62">
        <f t="shared" si="35"/>
        <v>155</v>
      </c>
      <c r="C165" s="60">
        <f t="shared" si="32"/>
        <v>1264.13</v>
      </c>
      <c r="D165" s="60">
        <f t="shared" si="36"/>
        <v>1264.14</v>
      </c>
      <c r="E165" s="83">
        <f t="shared" si="37"/>
        <v>1264.14</v>
      </c>
      <c r="F165" s="60">
        <f t="shared" si="33"/>
        <v>848.7</v>
      </c>
      <c r="G165" s="75">
        <f t="shared" si="30"/>
        <v>0</v>
      </c>
      <c r="H165" s="75">
        <f t="shared" si="30"/>
        <v>0</v>
      </c>
      <c r="I165" s="75">
        <f t="shared" si="30"/>
        <v>0</v>
      </c>
      <c r="J165" s="75">
        <f t="shared" si="30"/>
        <v>0</v>
      </c>
      <c r="K165" s="75">
        <f t="shared" si="30"/>
        <v>0</v>
      </c>
      <c r="L165" s="60">
        <f t="shared" si="38"/>
        <v>415.44000000000005</v>
      </c>
      <c r="M165" s="60">
        <f t="shared" si="39"/>
        <v>156267.13000000003</v>
      </c>
      <c r="N165" s="60">
        <f t="shared" si="40"/>
        <v>43732.870000000024</v>
      </c>
      <c r="O165" s="60">
        <f t="shared" si="41"/>
        <v>0</v>
      </c>
      <c r="R165" s="60">
        <f t="shared" si="42"/>
        <v>1</v>
      </c>
      <c r="S165" s="60">
        <f t="shared" si="43"/>
        <v>159</v>
      </c>
      <c r="U165" s="88">
        <f t="shared" si="44"/>
        <v>848.7</v>
      </c>
      <c r="W165" s="60">
        <f t="shared" si="34"/>
        <v>0</v>
      </c>
    </row>
    <row r="166" spans="1:23" ht="11.25">
      <c r="A166" s="61">
        <f t="shared" si="31"/>
        <v>4839</v>
      </c>
      <c r="B166" s="62">
        <f t="shared" si="35"/>
        <v>156</v>
      </c>
      <c r="C166" s="60">
        <f t="shared" si="32"/>
        <v>1264.13</v>
      </c>
      <c r="D166" s="60">
        <f t="shared" si="36"/>
        <v>1264.14</v>
      </c>
      <c r="E166" s="83">
        <f t="shared" si="37"/>
        <v>1264.14</v>
      </c>
      <c r="F166" s="60">
        <f t="shared" si="33"/>
        <v>846.45</v>
      </c>
      <c r="G166" s="75">
        <f aca="true" t="shared" si="45" ref="G166:K216">G165</f>
        <v>0</v>
      </c>
      <c r="H166" s="75">
        <f t="shared" si="45"/>
        <v>0</v>
      </c>
      <c r="I166" s="75">
        <f t="shared" si="45"/>
        <v>0</v>
      </c>
      <c r="J166" s="75">
        <f t="shared" si="45"/>
        <v>0</v>
      </c>
      <c r="K166" s="75">
        <f t="shared" si="45"/>
        <v>0</v>
      </c>
      <c r="L166" s="60">
        <f t="shared" si="38"/>
        <v>417.69000000000005</v>
      </c>
      <c r="M166" s="60">
        <f t="shared" si="39"/>
        <v>155849.44000000003</v>
      </c>
      <c r="N166" s="60">
        <f t="shared" si="40"/>
        <v>44150.56000000003</v>
      </c>
      <c r="O166" s="60">
        <f t="shared" si="41"/>
        <v>0</v>
      </c>
      <c r="R166" s="60">
        <f t="shared" si="42"/>
        <v>1</v>
      </c>
      <c r="S166" s="60">
        <f t="shared" si="43"/>
        <v>160</v>
      </c>
      <c r="U166" s="88">
        <f t="shared" si="44"/>
        <v>846.45</v>
      </c>
      <c r="W166" s="60">
        <f t="shared" si="34"/>
        <v>0</v>
      </c>
    </row>
    <row r="167" spans="1:23" ht="11.25">
      <c r="A167" s="61">
        <f t="shared" si="31"/>
        <v>4869</v>
      </c>
      <c r="B167" s="62">
        <f t="shared" si="35"/>
        <v>157</v>
      </c>
      <c r="C167" s="60">
        <f t="shared" si="32"/>
        <v>1264.13</v>
      </c>
      <c r="D167" s="60">
        <f t="shared" si="36"/>
        <v>1264.14</v>
      </c>
      <c r="E167" s="83">
        <f t="shared" si="37"/>
        <v>1264.14</v>
      </c>
      <c r="F167" s="60">
        <f t="shared" si="33"/>
        <v>844.18</v>
      </c>
      <c r="G167" s="75">
        <f t="shared" si="45"/>
        <v>0</v>
      </c>
      <c r="H167" s="75">
        <f t="shared" si="45"/>
        <v>0</v>
      </c>
      <c r="I167" s="75">
        <f t="shared" si="45"/>
        <v>0</v>
      </c>
      <c r="J167" s="75">
        <f t="shared" si="45"/>
        <v>0</v>
      </c>
      <c r="K167" s="75">
        <f t="shared" si="45"/>
        <v>0</v>
      </c>
      <c r="L167" s="60">
        <f t="shared" si="38"/>
        <v>419.96000000000015</v>
      </c>
      <c r="M167" s="60">
        <f t="shared" si="39"/>
        <v>155429.48000000004</v>
      </c>
      <c r="N167" s="60">
        <f t="shared" si="40"/>
        <v>44570.520000000026</v>
      </c>
      <c r="O167" s="60">
        <f t="shared" si="41"/>
        <v>0</v>
      </c>
      <c r="R167" s="60">
        <f t="shared" si="42"/>
        <v>1</v>
      </c>
      <c r="S167" s="60">
        <f t="shared" si="43"/>
        <v>161</v>
      </c>
      <c r="U167" s="88">
        <f t="shared" si="44"/>
        <v>844.18</v>
      </c>
      <c r="W167" s="60">
        <f t="shared" si="34"/>
        <v>0</v>
      </c>
    </row>
    <row r="168" spans="1:23" ht="11.25">
      <c r="A168" s="61">
        <f t="shared" si="31"/>
        <v>4900</v>
      </c>
      <c r="B168" s="62">
        <f t="shared" si="35"/>
        <v>158</v>
      </c>
      <c r="C168" s="60">
        <f t="shared" si="32"/>
        <v>1264.13</v>
      </c>
      <c r="D168" s="60">
        <f t="shared" si="36"/>
        <v>1264.14</v>
      </c>
      <c r="E168" s="83">
        <f t="shared" si="37"/>
        <v>1264.14</v>
      </c>
      <c r="F168" s="60">
        <f t="shared" si="33"/>
        <v>841.91</v>
      </c>
      <c r="G168" s="75">
        <f t="shared" si="45"/>
        <v>0</v>
      </c>
      <c r="H168" s="75">
        <f t="shared" si="45"/>
        <v>0</v>
      </c>
      <c r="I168" s="75">
        <f t="shared" si="45"/>
        <v>0</v>
      </c>
      <c r="J168" s="75">
        <f t="shared" si="45"/>
        <v>0</v>
      </c>
      <c r="K168" s="75">
        <f t="shared" si="45"/>
        <v>0</v>
      </c>
      <c r="L168" s="60">
        <f t="shared" si="38"/>
        <v>422.23000000000013</v>
      </c>
      <c r="M168" s="60">
        <f t="shared" si="39"/>
        <v>155007.25000000003</v>
      </c>
      <c r="N168" s="60">
        <f t="shared" si="40"/>
        <v>44992.75000000003</v>
      </c>
      <c r="O168" s="60">
        <f t="shared" si="41"/>
        <v>0</v>
      </c>
      <c r="R168" s="60">
        <f t="shared" si="42"/>
        <v>1</v>
      </c>
      <c r="S168" s="60">
        <f t="shared" si="43"/>
        <v>162</v>
      </c>
      <c r="U168" s="88">
        <f t="shared" si="44"/>
        <v>841.91</v>
      </c>
      <c r="W168" s="60">
        <f t="shared" si="34"/>
        <v>0</v>
      </c>
    </row>
    <row r="169" spans="1:23" ht="11.25">
      <c r="A169" s="61">
        <f t="shared" si="31"/>
        <v>4930</v>
      </c>
      <c r="B169" s="62">
        <f t="shared" si="35"/>
        <v>159</v>
      </c>
      <c r="C169" s="60">
        <f t="shared" si="32"/>
        <v>1264.13</v>
      </c>
      <c r="D169" s="60">
        <f t="shared" si="36"/>
        <v>1264.14</v>
      </c>
      <c r="E169" s="83">
        <f t="shared" si="37"/>
        <v>1264.14</v>
      </c>
      <c r="F169" s="60">
        <f t="shared" si="33"/>
        <v>839.62</v>
      </c>
      <c r="G169" s="75">
        <f t="shared" si="45"/>
        <v>0</v>
      </c>
      <c r="H169" s="75">
        <f t="shared" si="45"/>
        <v>0</v>
      </c>
      <c r="I169" s="75">
        <f t="shared" si="45"/>
        <v>0</v>
      </c>
      <c r="J169" s="75">
        <f t="shared" si="45"/>
        <v>0</v>
      </c>
      <c r="K169" s="75">
        <f t="shared" si="45"/>
        <v>0</v>
      </c>
      <c r="L169" s="60">
        <f t="shared" si="38"/>
        <v>424.5200000000001</v>
      </c>
      <c r="M169" s="60">
        <f t="shared" si="39"/>
        <v>154582.73000000004</v>
      </c>
      <c r="N169" s="60">
        <f t="shared" si="40"/>
        <v>45417.270000000026</v>
      </c>
      <c r="O169" s="60">
        <f t="shared" si="41"/>
        <v>0</v>
      </c>
      <c r="R169" s="60">
        <f t="shared" si="42"/>
        <v>1</v>
      </c>
      <c r="S169" s="60">
        <f t="shared" si="43"/>
        <v>163</v>
      </c>
      <c r="U169" s="88">
        <f t="shared" si="44"/>
        <v>839.62</v>
      </c>
      <c r="W169" s="60">
        <f t="shared" si="34"/>
        <v>0</v>
      </c>
    </row>
    <row r="170" spans="1:23" ht="11.25">
      <c r="A170" s="61">
        <f t="shared" si="31"/>
        <v>4961</v>
      </c>
      <c r="B170" s="62">
        <f t="shared" si="35"/>
        <v>160</v>
      </c>
      <c r="C170" s="60">
        <f t="shared" si="32"/>
        <v>1264.13</v>
      </c>
      <c r="D170" s="60">
        <f t="shared" si="36"/>
        <v>1264.14</v>
      </c>
      <c r="E170" s="83">
        <f t="shared" si="37"/>
        <v>1264.14</v>
      </c>
      <c r="F170" s="60">
        <f t="shared" si="33"/>
        <v>837.32</v>
      </c>
      <c r="G170" s="75">
        <f t="shared" si="45"/>
        <v>0</v>
      </c>
      <c r="H170" s="75">
        <f t="shared" si="45"/>
        <v>0</v>
      </c>
      <c r="I170" s="75">
        <f t="shared" si="45"/>
        <v>0</v>
      </c>
      <c r="J170" s="75">
        <f t="shared" si="45"/>
        <v>0</v>
      </c>
      <c r="K170" s="75">
        <f t="shared" si="45"/>
        <v>0</v>
      </c>
      <c r="L170" s="60">
        <f t="shared" si="38"/>
        <v>426.82000000000005</v>
      </c>
      <c r="M170" s="60">
        <f t="shared" si="39"/>
        <v>154155.91000000003</v>
      </c>
      <c r="N170" s="60">
        <f t="shared" si="40"/>
        <v>45844.090000000026</v>
      </c>
      <c r="O170" s="60">
        <f t="shared" si="41"/>
        <v>0</v>
      </c>
      <c r="R170" s="60">
        <f t="shared" si="42"/>
        <v>1</v>
      </c>
      <c r="S170" s="60">
        <f t="shared" si="43"/>
        <v>164</v>
      </c>
      <c r="U170" s="88">
        <f t="shared" si="44"/>
        <v>837.32</v>
      </c>
      <c r="W170" s="60">
        <f t="shared" si="34"/>
        <v>0</v>
      </c>
    </row>
    <row r="171" spans="1:23" ht="11.25">
      <c r="A171" s="61">
        <f t="shared" si="31"/>
        <v>4992</v>
      </c>
      <c r="B171" s="62">
        <f t="shared" si="35"/>
        <v>161</v>
      </c>
      <c r="C171" s="60">
        <f t="shared" si="32"/>
        <v>1264.13</v>
      </c>
      <c r="D171" s="60">
        <f t="shared" si="36"/>
        <v>1264.14</v>
      </c>
      <c r="E171" s="83">
        <f t="shared" si="37"/>
        <v>1264.14</v>
      </c>
      <c r="F171" s="60">
        <f t="shared" si="33"/>
        <v>835.01</v>
      </c>
      <c r="G171" s="75">
        <f t="shared" si="45"/>
        <v>0</v>
      </c>
      <c r="H171" s="75">
        <f t="shared" si="45"/>
        <v>0</v>
      </c>
      <c r="I171" s="75">
        <f t="shared" si="45"/>
        <v>0</v>
      </c>
      <c r="J171" s="75">
        <f t="shared" si="45"/>
        <v>0</v>
      </c>
      <c r="K171" s="75">
        <f t="shared" si="45"/>
        <v>0</v>
      </c>
      <c r="L171" s="60">
        <f t="shared" si="38"/>
        <v>429.1300000000001</v>
      </c>
      <c r="M171" s="60">
        <f t="shared" si="39"/>
        <v>153726.78000000003</v>
      </c>
      <c r="N171" s="60">
        <f t="shared" si="40"/>
        <v>46273.22000000002</v>
      </c>
      <c r="O171" s="60">
        <f t="shared" si="41"/>
        <v>0</v>
      </c>
      <c r="R171" s="60">
        <f t="shared" si="42"/>
        <v>1</v>
      </c>
      <c r="S171" s="60">
        <f t="shared" si="43"/>
        <v>165</v>
      </c>
      <c r="U171" s="88">
        <f t="shared" si="44"/>
        <v>835.01</v>
      </c>
      <c r="W171" s="60">
        <f t="shared" si="34"/>
        <v>0</v>
      </c>
    </row>
    <row r="172" spans="1:23" ht="11.25">
      <c r="A172" s="61">
        <f t="shared" si="31"/>
        <v>5022</v>
      </c>
      <c r="B172" s="62">
        <f t="shared" si="35"/>
        <v>162</v>
      </c>
      <c r="C172" s="60">
        <f t="shared" si="32"/>
        <v>1264.13</v>
      </c>
      <c r="D172" s="60">
        <f t="shared" si="36"/>
        <v>1264.14</v>
      </c>
      <c r="E172" s="83">
        <f t="shared" si="37"/>
        <v>1264.14</v>
      </c>
      <c r="F172" s="60">
        <f t="shared" si="33"/>
        <v>832.69</v>
      </c>
      <c r="G172" s="75">
        <f t="shared" si="45"/>
        <v>0</v>
      </c>
      <c r="H172" s="75">
        <f t="shared" si="45"/>
        <v>0</v>
      </c>
      <c r="I172" s="75">
        <f t="shared" si="45"/>
        <v>0</v>
      </c>
      <c r="J172" s="75">
        <f t="shared" si="45"/>
        <v>0</v>
      </c>
      <c r="K172" s="75">
        <f t="shared" si="45"/>
        <v>0</v>
      </c>
      <c r="L172" s="60">
        <f t="shared" si="38"/>
        <v>431.45000000000005</v>
      </c>
      <c r="M172" s="60">
        <f t="shared" si="39"/>
        <v>153295.33000000002</v>
      </c>
      <c r="N172" s="60">
        <f t="shared" si="40"/>
        <v>46704.67000000002</v>
      </c>
      <c r="O172" s="60">
        <f t="shared" si="41"/>
        <v>0</v>
      </c>
      <c r="R172" s="60">
        <f t="shared" si="42"/>
        <v>1</v>
      </c>
      <c r="S172" s="60">
        <f t="shared" si="43"/>
        <v>166</v>
      </c>
      <c r="U172" s="88">
        <f t="shared" si="44"/>
        <v>832.69</v>
      </c>
      <c r="W172" s="60">
        <f t="shared" si="34"/>
        <v>0</v>
      </c>
    </row>
    <row r="173" spans="1:23" ht="11.25">
      <c r="A173" s="61">
        <f t="shared" si="31"/>
        <v>5053</v>
      </c>
      <c r="B173" s="62">
        <f t="shared" si="35"/>
        <v>163</v>
      </c>
      <c r="C173" s="60">
        <f t="shared" si="32"/>
        <v>1264.13</v>
      </c>
      <c r="D173" s="60">
        <f t="shared" si="36"/>
        <v>1264.14</v>
      </c>
      <c r="E173" s="83">
        <f t="shared" si="37"/>
        <v>1264.14</v>
      </c>
      <c r="F173" s="60">
        <f t="shared" si="33"/>
        <v>830.35</v>
      </c>
      <c r="G173" s="75">
        <f t="shared" si="45"/>
        <v>0</v>
      </c>
      <c r="H173" s="75">
        <f t="shared" si="45"/>
        <v>0</v>
      </c>
      <c r="I173" s="75">
        <f t="shared" si="45"/>
        <v>0</v>
      </c>
      <c r="J173" s="75">
        <f t="shared" si="45"/>
        <v>0</v>
      </c>
      <c r="K173" s="75">
        <f t="shared" si="45"/>
        <v>0</v>
      </c>
      <c r="L173" s="60">
        <f t="shared" si="38"/>
        <v>433.7900000000001</v>
      </c>
      <c r="M173" s="60">
        <f t="shared" si="39"/>
        <v>152861.54</v>
      </c>
      <c r="N173" s="60">
        <f t="shared" si="40"/>
        <v>47138.46000000002</v>
      </c>
      <c r="O173" s="60">
        <f t="shared" si="41"/>
        <v>0</v>
      </c>
      <c r="R173" s="60">
        <f t="shared" si="42"/>
        <v>1</v>
      </c>
      <c r="S173" s="60">
        <f t="shared" si="43"/>
        <v>167</v>
      </c>
      <c r="U173" s="88">
        <f t="shared" si="44"/>
        <v>830.35</v>
      </c>
      <c r="W173" s="60">
        <f t="shared" si="34"/>
        <v>0</v>
      </c>
    </row>
    <row r="174" spans="1:23" ht="11.25">
      <c r="A174" s="61">
        <f t="shared" si="31"/>
        <v>5083</v>
      </c>
      <c r="B174" s="62">
        <f t="shared" si="35"/>
        <v>164</v>
      </c>
      <c r="C174" s="60">
        <f t="shared" si="32"/>
        <v>1264.13</v>
      </c>
      <c r="D174" s="60">
        <f t="shared" si="36"/>
        <v>1264.14</v>
      </c>
      <c r="E174" s="83">
        <f t="shared" si="37"/>
        <v>1264.14</v>
      </c>
      <c r="F174" s="60">
        <f t="shared" si="33"/>
        <v>828</v>
      </c>
      <c r="G174" s="75">
        <f t="shared" si="45"/>
        <v>0</v>
      </c>
      <c r="H174" s="75">
        <f t="shared" si="45"/>
        <v>0</v>
      </c>
      <c r="I174" s="75">
        <f t="shared" si="45"/>
        <v>0</v>
      </c>
      <c r="J174" s="75">
        <f t="shared" si="45"/>
        <v>0</v>
      </c>
      <c r="K174" s="75">
        <f t="shared" si="45"/>
        <v>0</v>
      </c>
      <c r="L174" s="60">
        <f t="shared" si="38"/>
        <v>436.1400000000001</v>
      </c>
      <c r="M174" s="60">
        <f t="shared" si="39"/>
        <v>152425.4</v>
      </c>
      <c r="N174" s="60">
        <f t="shared" si="40"/>
        <v>47574.60000000002</v>
      </c>
      <c r="O174" s="60">
        <f t="shared" si="41"/>
        <v>0</v>
      </c>
      <c r="P174" s="60">
        <f>SUM(F163:F174)</f>
        <v>10088.33</v>
      </c>
      <c r="Q174" s="60">
        <f>SUM(L163:L174)</f>
        <v>5081.350000000001</v>
      </c>
      <c r="R174" s="60">
        <f t="shared" si="42"/>
        <v>1</v>
      </c>
      <c r="S174" s="60">
        <f t="shared" si="43"/>
        <v>168</v>
      </c>
      <c r="U174" s="88">
        <f t="shared" si="44"/>
        <v>828</v>
      </c>
      <c r="W174" s="60">
        <f t="shared" si="34"/>
        <v>0</v>
      </c>
    </row>
    <row r="175" spans="1:23" ht="11.25">
      <c r="A175" s="61">
        <f t="shared" si="31"/>
        <v>5114</v>
      </c>
      <c r="B175" s="62">
        <f t="shared" si="35"/>
        <v>165</v>
      </c>
      <c r="C175" s="60">
        <f t="shared" si="32"/>
        <v>1264.13</v>
      </c>
      <c r="D175" s="60">
        <f t="shared" si="36"/>
        <v>1264.14</v>
      </c>
      <c r="E175" s="83">
        <f t="shared" si="37"/>
        <v>1264.14</v>
      </c>
      <c r="F175" s="60">
        <f t="shared" si="33"/>
        <v>825.64</v>
      </c>
      <c r="G175" s="75">
        <f t="shared" si="45"/>
        <v>0</v>
      </c>
      <c r="H175" s="75">
        <f t="shared" si="45"/>
        <v>0</v>
      </c>
      <c r="I175" s="75">
        <f t="shared" si="45"/>
        <v>0</v>
      </c>
      <c r="J175" s="75">
        <f t="shared" si="45"/>
        <v>0</v>
      </c>
      <c r="K175" s="75">
        <f t="shared" si="45"/>
        <v>0</v>
      </c>
      <c r="L175" s="60">
        <f t="shared" si="38"/>
        <v>438.5000000000001</v>
      </c>
      <c r="M175" s="60">
        <f t="shared" si="39"/>
        <v>151986.9</v>
      </c>
      <c r="N175" s="60">
        <f t="shared" si="40"/>
        <v>48013.10000000002</v>
      </c>
      <c r="O175" s="60">
        <f t="shared" si="41"/>
        <v>0</v>
      </c>
      <c r="R175" s="60">
        <f t="shared" si="42"/>
        <v>1</v>
      </c>
      <c r="S175" s="60">
        <f t="shared" si="43"/>
        <v>169</v>
      </c>
      <c r="U175" s="88">
        <f t="shared" si="44"/>
        <v>825.64</v>
      </c>
      <c r="W175" s="60">
        <f t="shared" si="34"/>
        <v>0</v>
      </c>
    </row>
    <row r="176" spans="1:23" ht="11.25">
      <c r="A176" s="61">
        <f t="shared" si="31"/>
        <v>5145</v>
      </c>
      <c r="B176" s="62">
        <f t="shared" si="35"/>
        <v>166</v>
      </c>
      <c r="C176" s="60">
        <f t="shared" si="32"/>
        <v>1264.13</v>
      </c>
      <c r="D176" s="60">
        <f t="shared" si="36"/>
        <v>1264.14</v>
      </c>
      <c r="E176" s="83">
        <f t="shared" si="37"/>
        <v>1264.14</v>
      </c>
      <c r="F176" s="60">
        <f t="shared" si="33"/>
        <v>823.26</v>
      </c>
      <c r="G176" s="75">
        <f t="shared" si="45"/>
        <v>0</v>
      </c>
      <c r="H176" s="75">
        <f t="shared" si="45"/>
        <v>0</v>
      </c>
      <c r="I176" s="75">
        <f t="shared" si="45"/>
        <v>0</v>
      </c>
      <c r="J176" s="75">
        <f t="shared" si="45"/>
        <v>0</v>
      </c>
      <c r="K176" s="75">
        <f t="shared" si="45"/>
        <v>0</v>
      </c>
      <c r="L176" s="60">
        <f t="shared" si="38"/>
        <v>440.8800000000001</v>
      </c>
      <c r="M176" s="60">
        <f t="shared" si="39"/>
        <v>151546.02</v>
      </c>
      <c r="N176" s="60">
        <f t="shared" si="40"/>
        <v>48453.98000000002</v>
      </c>
      <c r="O176" s="60">
        <f t="shared" si="41"/>
        <v>0</v>
      </c>
      <c r="R176" s="60">
        <f t="shared" si="42"/>
        <v>1</v>
      </c>
      <c r="S176" s="60">
        <f t="shared" si="43"/>
        <v>170</v>
      </c>
      <c r="U176" s="88">
        <f t="shared" si="44"/>
        <v>823.26</v>
      </c>
      <c r="W176" s="60">
        <f t="shared" si="34"/>
        <v>0</v>
      </c>
    </row>
    <row r="177" spans="1:23" ht="11.25">
      <c r="A177" s="61">
        <f t="shared" si="31"/>
        <v>5173</v>
      </c>
      <c r="B177" s="62">
        <f t="shared" si="35"/>
        <v>167</v>
      </c>
      <c r="C177" s="60">
        <f t="shared" si="32"/>
        <v>1264.13</v>
      </c>
      <c r="D177" s="60">
        <f t="shared" si="36"/>
        <v>1264.14</v>
      </c>
      <c r="E177" s="83">
        <f t="shared" si="37"/>
        <v>1264.14</v>
      </c>
      <c r="F177" s="60">
        <f t="shared" si="33"/>
        <v>820.87</v>
      </c>
      <c r="G177" s="75">
        <f t="shared" si="45"/>
        <v>0</v>
      </c>
      <c r="H177" s="75">
        <f t="shared" si="45"/>
        <v>0</v>
      </c>
      <c r="I177" s="75">
        <f t="shared" si="45"/>
        <v>0</v>
      </c>
      <c r="J177" s="75">
        <f t="shared" si="45"/>
        <v>0</v>
      </c>
      <c r="K177" s="75">
        <f t="shared" si="45"/>
        <v>0</v>
      </c>
      <c r="L177" s="60">
        <f t="shared" si="38"/>
        <v>443.2700000000001</v>
      </c>
      <c r="M177" s="60">
        <f t="shared" si="39"/>
        <v>151102.75</v>
      </c>
      <c r="N177" s="60">
        <f t="shared" si="40"/>
        <v>48897.250000000015</v>
      </c>
      <c r="O177" s="60">
        <f t="shared" si="41"/>
        <v>0</v>
      </c>
      <c r="R177" s="60">
        <f t="shared" si="42"/>
        <v>1</v>
      </c>
      <c r="S177" s="60">
        <f t="shared" si="43"/>
        <v>171</v>
      </c>
      <c r="U177" s="88">
        <f t="shared" si="44"/>
        <v>820.87</v>
      </c>
      <c r="W177" s="60">
        <f t="shared" si="34"/>
        <v>0</v>
      </c>
    </row>
    <row r="178" spans="1:23" ht="11.25">
      <c r="A178" s="61">
        <f t="shared" si="31"/>
        <v>5204</v>
      </c>
      <c r="B178" s="62">
        <f t="shared" si="35"/>
        <v>168</v>
      </c>
      <c r="C178" s="60">
        <f t="shared" si="32"/>
        <v>1264.13</v>
      </c>
      <c r="D178" s="60">
        <f t="shared" si="36"/>
        <v>1264.14</v>
      </c>
      <c r="E178" s="83">
        <f t="shared" si="37"/>
        <v>1264.14</v>
      </c>
      <c r="F178" s="60">
        <f t="shared" si="33"/>
        <v>818.47</v>
      </c>
      <c r="G178" s="75">
        <f t="shared" si="45"/>
        <v>0</v>
      </c>
      <c r="H178" s="75">
        <f t="shared" si="45"/>
        <v>0</v>
      </c>
      <c r="I178" s="75">
        <f t="shared" si="45"/>
        <v>0</v>
      </c>
      <c r="J178" s="75">
        <f t="shared" si="45"/>
        <v>0</v>
      </c>
      <c r="K178" s="75">
        <f t="shared" si="45"/>
        <v>0</v>
      </c>
      <c r="L178" s="60">
        <f t="shared" si="38"/>
        <v>445.6700000000001</v>
      </c>
      <c r="M178" s="60">
        <f t="shared" si="39"/>
        <v>150657.08</v>
      </c>
      <c r="N178" s="60">
        <f t="shared" si="40"/>
        <v>49342.92000000001</v>
      </c>
      <c r="O178" s="60">
        <f t="shared" si="41"/>
        <v>0</v>
      </c>
      <c r="R178" s="60">
        <f t="shared" si="42"/>
        <v>1</v>
      </c>
      <c r="S178" s="60">
        <f t="shared" si="43"/>
        <v>172</v>
      </c>
      <c r="U178" s="88">
        <f t="shared" si="44"/>
        <v>818.47</v>
      </c>
      <c r="W178" s="60">
        <f t="shared" si="34"/>
        <v>0</v>
      </c>
    </row>
    <row r="179" spans="1:23" ht="11.25">
      <c r="A179" s="61">
        <f t="shared" si="31"/>
        <v>5234</v>
      </c>
      <c r="B179" s="62">
        <f t="shared" si="35"/>
        <v>169</v>
      </c>
      <c r="C179" s="60">
        <f t="shared" si="32"/>
        <v>1264.13</v>
      </c>
      <c r="D179" s="60">
        <f t="shared" si="36"/>
        <v>1264.14</v>
      </c>
      <c r="E179" s="83">
        <f t="shared" si="37"/>
        <v>1264.14</v>
      </c>
      <c r="F179" s="60">
        <f t="shared" si="33"/>
        <v>816.06</v>
      </c>
      <c r="G179" s="75">
        <f t="shared" si="45"/>
        <v>0</v>
      </c>
      <c r="H179" s="75">
        <f t="shared" si="45"/>
        <v>0</v>
      </c>
      <c r="I179" s="75">
        <f t="shared" si="45"/>
        <v>0</v>
      </c>
      <c r="J179" s="75">
        <f t="shared" si="45"/>
        <v>0</v>
      </c>
      <c r="K179" s="75">
        <f t="shared" si="45"/>
        <v>0</v>
      </c>
      <c r="L179" s="60">
        <f t="shared" si="38"/>
        <v>448.08000000000015</v>
      </c>
      <c r="M179" s="60">
        <f t="shared" si="39"/>
        <v>150209</v>
      </c>
      <c r="N179" s="60">
        <f t="shared" si="40"/>
        <v>49791.000000000015</v>
      </c>
      <c r="O179" s="60">
        <f t="shared" si="41"/>
        <v>0</v>
      </c>
      <c r="R179" s="60">
        <f t="shared" si="42"/>
        <v>1</v>
      </c>
      <c r="S179" s="60">
        <f t="shared" si="43"/>
        <v>173</v>
      </c>
      <c r="U179" s="88">
        <f t="shared" si="44"/>
        <v>816.06</v>
      </c>
      <c r="W179" s="60">
        <f t="shared" si="34"/>
        <v>0</v>
      </c>
    </row>
    <row r="180" spans="1:23" ht="11.25">
      <c r="A180" s="61">
        <f t="shared" si="31"/>
        <v>5265</v>
      </c>
      <c r="B180" s="62">
        <f t="shared" si="35"/>
        <v>170</v>
      </c>
      <c r="C180" s="60">
        <f t="shared" si="32"/>
        <v>1264.13</v>
      </c>
      <c r="D180" s="60">
        <f t="shared" si="36"/>
        <v>1264.14</v>
      </c>
      <c r="E180" s="83">
        <f t="shared" si="37"/>
        <v>1264.14</v>
      </c>
      <c r="F180" s="60">
        <f t="shared" si="33"/>
        <v>813.63</v>
      </c>
      <c r="G180" s="75">
        <f t="shared" si="45"/>
        <v>0</v>
      </c>
      <c r="H180" s="75">
        <f t="shared" si="45"/>
        <v>0</v>
      </c>
      <c r="I180" s="75">
        <f t="shared" si="45"/>
        <v>0</v>
      </c>
      <c r="J180" s="75">
        <f t="shared" si="45"/>
        <v>0</v>
      </c>
      <c r="K180" s="75">
        <f t="shared" si="45"/>
        <v>0</v>
      </c>
      <c r="L180" s="60">
        <f t="shared" si="38"/>
        <v>450.5100000000001</v>
      </c>
      <c r="M180" s="60">
        <f t="shared" si="39"/>
        <v>149758.49</v>
      </c>
      <c r="N180" s="60">
        <f t="shared" si="40"/>
        <v>50241.51000000002</v>
      </c>
      <c r="O180" s="60">
        <f t="shared" si="41"/>
        <v>0</v>
      </c>
      <c r="R180" s="60">
        <f t="shared" si="42"/>
        <v>1</v>
      </c>
      <c r="S180" s="60">
        <f t="shared" si="43"/>
        <v>174</v>
      </c>
      <c r="U180" s="88">
        <f t="shared" si="44"/>
        <v>813.63</v>
      </c>
      <c r="W180" s="60">
        <f t="shared" si="34"/>
        <v>0</v>
      </c>
    </row>
    <row r="181" spans="1:23" ht="11.25">
      <c r="A181" s="61">
        <f t="shared" si="31"/>
        <v>5295</v>
      </c>
      <c r="B181" s="62">
        <f t="shared" si="35"/>
        <v>171</v>
      </c>
      <c r="C181" s="60">
        <f t="shared" si="32"/>
        <v>1264.13</v>
      </c>
      <c r="D181" s="60">
        <f t="shared" si="36"/>
        <v>1264.14</v>
      </c>
      <c r="E181" s="83">
        <f t="shared" si="37"/>
        <v>1264.14</v>
      </c>
      <c r="F181" s="60">
        <f t="shared" si="33"/>
        <v>811.19</v>
      </c>
      <c r="G181" s="75">
        <f t="shared" si="45"/>
        <v>0</v>
      </c>
      <c r="H181" s="75">
        <f t="shared" si="45"/>
        <v>0</v>
      </c>
      <c r="I181" s="75">
        <f t="shared" si="45"/>
        <v>0</v>
      </c>
      <c r="J181" s="75">
        <f t="shared" si="45"/>
        <v>0</v>
      </c>
      <c r="K181" s="75">
        <f t="shared" si="45"/>
        <v>0</v>
      </c>
      <c r="L181" s="60">
        <f t="shared" si="38"/>
        <v>452.95000000000005</v>
      </c>
      <c r="M181" s="60">
        <f t="shared" si="39"/>
        <v>149305.53999999998</v>
      </c>
      <c r="N181" s="60">
        <f t="shared" si="40"/>
        <v>50694.460000000014</v>
      </c>
      <c r="O181" s="60">
        <f t="shared" si="41"/>
        <v>0</v>
      </c>
      <c r="R181" s="60">
        <f t="shared" si="42"/>
        <v>1</v>
      </c>
      <c r="S181" s="60">
        <f t="shared" si="43"/>
        <v>175</v>
      </c>
      <c r="U181" s="88">
        <f t="shared" si="44"/>
        <v>811.19</v>
      </c>
      <c r="W181" s="60">
        <f t="shared" si="34"/>
        <v>0</v>
      </c>
    </row>
    <row r="182" spans="1:23" ht="11.25">
      <c r="A182" s="61">
        <f t="shared" si="31"/>
        <v>5326</v>
      </c>
      <c r="B182" s="62">
        <f t="shared" si="35"/>
        <v>172</v>
      </c>
      <c r="C182" s="60">
        <f t="shared" si="32"/>
        <v>1264.13</v>
      </c>
      <c r="D182" s="60">
        <f t="shared" si="36"/>
        <v>1264.14</v>
      </c>
      <c r="E182" s="83">
        <f t="shared" si="37"/>
        <v>1264.14</v>
      </c>
      <c r="F182" s="60">
        <f t="shared" si="33"/>
        <v>808.74</v>
      </c>
      <c r="G182" s="75">
        <f t="shared" si="45"/>
        <v>0</v>
      </c>
      <c r="H182" s="75">
        <f t="shared" si="45"/>
        <v>0</v>
      </c>
      <c r="I182" s="75">
        <f t="shared" si="45"/>
        <v>0</v>
      </c>
      <c r="J182" s="75">
        <f t="shared" si="45"/>
        <v>0</v>
      </c>
      <c r="K182" s="75">
        <f t="shared" si="45"/>
        <v>0</v>
      </c>
      <c r="L182" s="60">
        <f t="shared" si="38"/>
        <v>455.4000000000001</v>
      </c>
      <c r="M182" s="60">
        <f t="shared" si="39"/>
        <v>148850.13999999998</v>
      </c>
      <c r="N182" s="60">
        <f t="shared" si="40"/>
        <v>51149.860000000015</v>
      </c>
      <c r="O182" s="60">
        <f t="shared" si="41"/>
        <v>0</v>
      </c>
      <c r="R182" s="60">
        <f t="shared" si="42"/>
        <v>1</v>
      </c>
      <c r="S182" s="60">
        <f t="shared" si="43"/>
        <v>176</v>
      </c>
      <c r="U182" s="88">
        <f t="shared" si="44"/>
        <v>808.74</v>
      </c>
      <c r="W182" s="60">
        <f t="shared" si="34"/>
        <v>0</v>
      </c>
    </row>
    <row r="183" spans="1:23" ht="11.25">
      <c r="A183" s="61">
        <f t="shared" si="31"/>
        <v>5357</v>
      </c>
      <c r="B183" s="62">
        <f t="shared" si="35"/>
        <v>173</v>
      </c>
      <c r="C183" s="60">
        <f t="shared" si="32"/>
        <v>1264.13</v>
      </c>
      <c r="D183" s="60">
        <f t="shared" si="36"/>
        <v>1264.14</v>
      </c>
      <c r="E183" s="83">
        <f t="shared" si="37"/>
        <v>1264.14</v>
      </c>
      <c r="F183" s="60">
        <f t="shared" si="33"/>
        <v>806.27</v>
      </c>
      <c r="G183" s="75">
        <f t="shared" si="45"/>
        <v>0</v>
      </c>
      <c r="H183" s="75">
        <f t="shared" si="45"/>
        <v>0</v>
      </c>
      <c r="I183" s="75">
        <f t="shared" si="45"/>
        <v>0</v>
      </c>
      <c r="J183" s="75">
        <f t="shared" si="45"/>
        <v>0</v>
      </c>
      <c r="K183" s="75">
        <f t="shared" si="45"/>
        <v>0</v>
      </c>
      <c r="L183" s="60">
        <f t="shared" si="38"/>
        <v>457.8700000000001</v>
      </c>
      <c r="M183" s="60">
        <f t="shared" si="39"/>
        <v>148392.27</v>
      </c>
      <c r="N183" s="60">
        <f t="shared" si="40"/>
        <v>51607.73000000002</v>
      </c>
      <c r="O183" s="60">
        <f t="shared" si="41"/>
        <v>0</v>
      </c>
      <c r="R183" s="60">
        <f t="shared" si="42"/>
        <v>1</v>
      </c>
      <c r="S183" s="60">
        <f t="shared" si="43"/>
        <v>177</v>
      </c>
      <c r="U183" s="88">
        <f t="shared" si="44"/>
        <v>806.27</v>
      </c>
      <c r="W183" s="60">
        <f t="shared" si="34"/>
        <v>0</v>
      </c>
    </row>
    <row r="184" spans="1:23" ht="11.25">
      <c r="A184" s="61">
        <f t="shared" si="31"/>
        <v>5387</v>
      </c>
      <c r="B184" s="62">
        <f t="shared" si="35"/>
        <v>174</v>
      </c>
      <c r="C184" s="60">
        <f t="shared" si="32"/>
        <v>1264.13</v>
      </c>
      <c r="D184" s="60">
        <f t="shared" si="36"/>
        <v>1264.14</v>
      </c>
      <c r="E184" s="83">
        <f t="shared" si="37"/>
        <v>1264.14</v>
      </c>
      <c r="F184" s="60">
        <f t="shared" si="33"/>
        <v>803.79</v>
      </c>
      <c r="G184" s="75">
        <f t="shared" si="45"/>
        <v>0</v>
      </c>
      <c r="H184" s="75">
        <f t="shared" si="45"/>
        <v>0</v>
      </c>
      <c r="I184" s="75">
        <f t="shared" si="45"/>
        <v>0</v>
      </c>
      <c r="J184" s="75">
        <f t="shared" si="45"/>
        <v>0</v>
      </c>
      <c r="K184" s="75">
        <f t="shared" si="45"/>
        <v>0</v>
      </c>
      <c r="L184" s="60">
        <f t="shared" si="38"/>
        <v>460.35000000000014</v>
      </c>
      <c r="M184" s="60">
        <f t="shared" si="39"/>
        <v>147931.91999999998</v>
      </c>
      <c r="N184" s="60">
        <f t="shared" si="40"/>
        <v>52068.080000000016</v>
      </c>
      <c r="O184" s="60">
        <f t="shared" si="41"/>
        <v>0</v>
      </c>
      <c r="R184" s="60">
        <f t="shared" si="42"/>
        <v>1</v>
      </c>
      <c r="S184" s="60">
        <f t="shared" si="43"/>
        <v>178</v>
      </c>
      <c r="U184" s="88">
        <f t="shared" si="44"/>
        <v>803.79</v>
      </c>
      <c r="W184" s="60">
        <f t="shared" si="34"/>
        <v>0</v>
      </c>
    </row>
    <row r="185" spans="1:23" ht="11.25">
      <c r="A185" s="61">
        <f t="shared" si="31"/>
        <v>5418</v>
      </c>
      <c r="B185" s="62">
        <f t="shared" si="35"/>
        <v>175</v>
      </c>
      <c r="C185" s="60">
        <f t="shared" si="32"/>
        <v>1264.13</v>
      </c>
      <c r="D185" s="60">
        <f t="shared" si="36"/>
        <v>1264.14</v>
      </c>
      <c r="E185" s="83">
        <f t="shared" si="37"/>
        <v>1264.14</v>
      </c>
      <c r="F185" s="60">
        <f t="shared" si="33"/>
        <v>801.3</v>
      </c>
      <c r="G185" s="75">
        <f t="shared" si="45"/>
        <v>0</v>
      </c>
      <c r="H185" s="75">
        <f t="shared" si="45"/>
        <v>0</v>
      </c>
      <c r="I185" s="75">
        <f t="shared" si="45"/>
        <v>0</v>
      </c>
      <c r="J185" s="75">
        <f t="shared" si="45"/>
        <v>0</v>
      </c>
      <c r="K185" s="75">
        <f t="shared" si="45"/>
        <v>0</v>
      </c>
      <c r="L185" s="60">
        <f t="shared" si="38"/>
        <v>462.84000000000015</v>
      </c>
      <c r="M185" s="60">
        <f t="shared" si="39"/>
        <v>147469.08</v>
      </c>
      <c r="N185" s="60">
        <f t="shared" si="40"/>
        <v>52530.92000000001</v>
      </c>
      <c r="O185" s="60">
        <f t="shared" si="41"/>
        <v>0</v>
      </c>
      <c r="R185" s="60">
        <f t="shared" si="42"/>
        <v>1</v>
      </c>
      <c r="S185" s="60">
        <f t="shared" si="43"/>
        <v>179</v>
      </c>
      <c r="U185" s="88">
        <f t="shared" si="44"/>
        <v>801.3</v>
      </c>
      <c r="W185" s="60">
        <f t="shared" si="34"/>
        <v>0</v>
      </c>
    </row>
    <row r="186" spans="1:23" ht="11.25">
      <c r="A186" s="61">
        <f t="shared" si="31"/>
        <v>5448</v>
      </c>
      <c r="B186" s="62">
        <f t="shared" si="35"/>
        <v>176</v>
      </c>
      <c r="C186" s="60">
        <f t="shared" si="32"/>
        <v>1264.13</v>
      </c>
      <c r="D186" s="60">
        <f t="shared" si="36"/>
        <v>1264.14</v>
      </c>
      <c r="E186" s="83">
        <f t="shared" si="37"/>
        <v>1264.14</v>
      </c>
      <c r="F186" s="60">
        <f t="shared" si="33"/>
        <v>798.79</v>
      </c>
      <c r="G186" s="75">
        <f t="shared" si="45"/>
        <v>0</v>
      </c>
      <c r="H186" s="75">
        <f t="shared" si="45"/>
        <v>0</v>
      </c>
      <c r="I186" s="75">
        <f t="shared" si="45"/>
        <v>0</v>
      </c>
      <c r="J186" s="75">
        <f t="shared" si="45"/>
        <v>0</v>
      </c>
      <c r="K186" s="75">
        <f t="shared" si="45"/>
        <v>0</v>
      </c>
      <c r="L186" s="60">
        <f t="shared" si="38"/>
        <v>465.35000000000014</v>
      </c>
      <c r="M186" s="60">
        <f t="shared" si="39"/>
        <v>147003.72999999998</v>
      </c>
      <c r="N186" s="60">
        <f t="shared" si="40"/>
        <v>52996.27000000001</v>
      </c>
      <c r="O186" s="60">
        <f t="shared" si="41"/>
        <v>0</v>
      </c>
      <c r="P186" s="60">
        <f>SUM(F175:F186)</f>
        <v>9748.009999999998</v>
      </c>
      <c r="Q186" s="60">
        <f>SUM(L175:L186)</f>
        <v>5421.670000000002</v>
      </c>
      <c r="R186" s="60">
        <f t="shared" si="42"/>
        <v>1</v>
      </c>
      <c r="S186" s="60">
        <f t="shared" si="43"/>
        <v>180</v>
      </c>
      <c r="U186" s="88">
        <f t="shared" si="44"/>
        <v>798.79</v>
      </c>
      <c r="W186" s="60">
        <f t="shared" si="34"/>
        <v>0</v>
      </c>
    </row>
    <row r="187" spans="1:23" ht="11.25">
      <c r="A187" s="61">
        <f t="shared" si="31"/>
        <v>5479</v>
      </c>
      <c r="B187" s="62">
        <f t="shared" si="35"/>
        <v>177</v>
      </c>
      <c r="C187" s="60">
        <f t="shared" si="32"/>
        <v>1264.13</v>
      </c>
      <c r="D187" s="60">
        <f t="shared" si="36"/>
        <v>1264.14</v>
      </c>
      <c r="E187" s="83">
        <f t="shared" si="37"/>
        <v>1264.14</v>
      </c>
      <c r="F187" s="60">
        <f t="shared" si="33"/>
        <v>796.27</v>
      </c>
      <c r="G187" s="75">
        <f t="shared" si="45"/>
        <v>0</v>
      </c>
      <c r="H187" s="75">
        <f t="shared" si="45"/>
        <v>0</v>
      </c>
      <c r="I187" s="75">
        <f t="shared" si="45"/>
        <v>0</v>
      </c>
      <c r="J187" s="75">
        <f t="shared" si="45"/>
        <v>0</v>
      </c>
      <c r="K187" s="75">
        <f t="shared" si="45"/>
        <v>0</v>
      </c>
      <c r="L187" s="60">
        <f t="shared" si="38"/>
        <v>467.8700000000001</v>
      </c>
      <c r="M187" s="60">
        <f t="shared" si="39"/>
        <v>146535.86</v>
      </c>
      <c r="N187" s="60">
        <f t="shared" si="40"/>
        <v>53464.140000000014</v>
      </c>
      <c r="O187" s="60">
        <f t="shared" si="41"/>
        <v>0</v>
      </c>
      <c r="R187" s="60">
        <f t="shared" si="42"/>
        <v>1</v>
      </c>
      <c r="S187" s="60">
        <f t="shared" si="43"/>
        <v>181</v>
      </c>
      <c r="U187" s="88">
        <f t="shared" si="44"/>
        <v>796.27</v>
      </c>
      <c r="W187" s="60">
        <f t="shared" si="34"/>
        <v>0</v>
      </c>
    </row>
    <row r="188" spans="1:23" ht="11.25">
      <c r="A188" s="61">
        <f t="shared" si="31"/>
        <v>5510</v>
      </c>
      <c r="B188" s="62">
        <f t="shared" si="35"/>
        <v>178</v>
      </c>
      <c r="C188" s="60">
        <f t="shared" si="32"/>
        <v>1264.13</v>
      </c>
      <c r="D188" s="60">
        <f t="shared" si="36"/>
        <v>1264.14</v>
      </c>
      <c r="E188" s="83">
        <f t="shared" si="37"/>
        <v>1264.14</v>
      </c>
      <c r="F188" s="60">
        <f t="shared" si="33"/>
        <v>793.74</v>
      </c>
      <c r="G188" s="75">
        <f t="shared" si="45"/>
        <v>0</v>
      </c>
      <c r="H188" s="75">
        <f t="shared" si="45"/>
        <v>0</v>
      </c>
      <c r="I188" s="75">
        <f t="shared" si="45"/>
        <v>0</v>
      </c>
      <c r="J188" s="75">
        <f t="shared" si="45"/>
        <v>0</v>
      </c>
      <c r="K188" s="75">
        <f t="shared" si="45"/>
        <v>0</v>
      </c>
      <c r="L188" s="60">
        <f t="shared" si="38"/>
        <v>470.4000000000001</v>
      </c>
      <c r="M188" s="60">
        <f t="shared" si="39"/>
        <v>146065.46</v>
      </c>
      <c r="N188" s="60">
        <f t="shared" si="40"/>
        <v>53934.540000000015</v>
      </c>
      <c r="O188" s="60">
        <f t="shared" si="41"/>
        <v>0</v>
      </c>
      <c r="R188" s="60">
        <f t="shared" si="42"/>
        <v>1</v>
      </c>
      <c r="S188" s="60">
        <f t="shared" si="43"/>
        <v>182</v>
      </c>
      <c r="U188" s="88">
        <f t="shared" si="44"/>
        <v>793.74</v>
      </c>
      <c r="W188" s="60">
        <f t="shared" si="34"/>
        <v>0</v>
      </c>
    </row>
    <row r="189" spans="1:23" ht="11.25">
      <c r="A189" s="61">
        <f t="shared" si="31"/>
        <v>5538</v>
      </c>
      <c r="B189" s="62">
        <f t="shared" si="35"/>
        <v>179</v>
      </c>
      <c r="C189" s="60">
        <f t="shared" si="32"/>
        <v>1264.13</v>
      </c>
      <c r="D189" s="60">
        <f t="shared" si="36"/>
        <v>1264.14</v>
      </c>
      <c r="E189" s="83">
        <f t="shared" si="37"/>
        <v>1264.14</v>
      </c>
      <c r="F189" s="60">
        <f t="shared" si="33"/>
        <v>791.19</v>
      </c>
      <c r="G189" s="75">
        <f t="shared" si="45"/>
        <v>0</v>
      </c>
      <c r="H189" s="75">
        <f t="shared" si="45"/>
        <v>0</v>
      </c>
      <c r="I189" s="75">
        <f t="shared" si="45"/>
        <v>0</v>
      </c>
      <c r="J189" s="75">
        <f t="shared" si="45"/>
        <v>0</v>
      </c>
      <c r="K189" s="75">
        <f t="shared" si="45"/>
        <v>0</v>
      </c>
      <c r="L189" s="60">
        <f t="shared" si="38"/>
        <v>472.95000000000005</v>
      </c>
      <c r="M189" s="60">
        <f t="shared" si="39"/>
        <v>145592.50999999998</v>
      </c>
      <c r="N189" s="60">
        <f t="shared" si="40"/>
        <v>54407.49000000001</v>
      </c>
      <c r="O189" s="60">
        <f t="shared" si="41"/>
        <v>0</v>
      </c>
      <c r="R189" s="60">
        <f t="shared" si="42"/>
        <v>1</v>
      </c>
      <c r="S189" s="60">
        <f t="shared" si="43"/>
        <v>183</v>
      </c>
      <c r="U189" s="88">
        <f t="shared" si="44"/>
        <v>791.19</v>
      </c>
      <c r="W189" s="60">
        <f t="shared" si="34"/>
        <v>0</v>
      </c>
    </row>
    <row r="190" spans="1:23" ht="11.25">
      <c r="A190" s="61">
        <f t="shared" si="31"/>
        <v>5569</v>
      </c>
      <c r="B190" s="62">
        <f t="shared" si="35"/>
        <v>180</v>
      </c>
      <c r="C190" s="60">
        <f t="shared" si="32"/>
        <v>1264.12</v>
      </c>
      <c r="D190" s="60">
        <f t="shared" si="36"/>
        <v>1264.14</v>
      </c>
      <c r="E190" s="83">
        <f t="shared" si="37"/>
        <v>1264.14</v>
      </c>
      <c r="F190" s="60">
        <f t="shared" si="33"/>
        <v>788.63</v>
      </c>
      <c r="G190" s="75">
        <f t="shared" si="45"/>
        <v>0</v>
      </c>
      <c r="H190" s="75">
        <f t="shared" si="45"/>
        <v>0</v>
      </c>
      <c r="I190" s="75">
        <f t="shared" si="45"/>
        <v>0</v>
      </c>
      <c r="J190" s="75">
        <f t="shared" si="45"/>
        <v>0</v>
      </c>
      <c r="K190" s="75">
        <f t="shared" si="45"/>
        <v>0</v>
      </c>
      <c r="L190" s="60">
        <f t="shared" si="38"/>
        <v>475.5100000000001</v>
      </c>
      <c r="M190" s="60">
        <f t="shared" si="39"/>
        <v>145116.99999999997</v>
      </c>
      <c r="N190" s="60">
        <f t="shared" si="40"/>
        <v>54883.000000000015</v>
      </c>
      <c r="O190" s="60">
        <f t="shared" si="41"/>
        <v>0</v>
      </c>
      <c r="R190" s="60">
        <f t="shared" si="42"/>
        <v>1</v>
      </c>
      <c r="S190" s="60">
        <f t="shared" si="43"/>
        <v>184</v>
      </c>
      <c r="U190" s="88">
        <f t="shared" si="44"/>
        <v>788.63</v>
      </c>
      <c r="W190" s="60">
        <f t="shared" si="34"/>
        <v>0</v>
      </c>
    </row>
    <row r="191" spans="1:23" ht="11.25">
      <c r="A191" s="61">
        <f t="shared" si="31"/>
        <v>5599</v>
      </c>
      <c r="B191" s="62">
        <f t="shared" si="35"/>
        <v>181</v>
      </c>
      <c r="C191" s="60">
        <f t="shared" si="32"/>
        <v>1264.12</v>
      </c>
      <c r="D191" s="60">
        <f t="shared" si="36"/>
        <v>1264.14</v>
      </c>
      <c r="E191" s="83">
        <f t="shared" si="37"/>
        <v>1264.14</v>
      </c>
      <c r="F191" s="60">
        <f t="shared" si="33"/>
        <v>786.05</v>
      </c>
      <c r="G191" s="75">
        <f t="shared" si="45"/>
        <v>0</v>
      </c>
      <c r="H191" s="75">
        <f t="shared" si="45"/>
        <v>0</v>
      </c>
      <c r="I191" s="75">
        <f t="shared" si="45"/>
        <v>0</v>
      </c>
      <c r="J191" s="75">
        <f t="shared" si="45"/>
        <v>0</v>
      </c>
      <c r="K191" s="75">
        <f t="shared" si="45"/>
        <v>0</v>
      </c>
      <c r="L191" s="60">
        <f t="shared" si="38"/>
        <v>478.09000000000015</v>
      </c>
      <c r="M191" s="60">
        <f t="shared" si="39"/>
        <v>144638.90999999997</v>
      </c>
      <c r="N191" s="60">
        <f t="shared" si="40"/>
        <v>55361.09000000001</v>
      </c>
      <c r="O191" s="60">
        <f t="shared" si="41"/>
        <v>0</v>
      </c>
      <c r="R191" s="60">
        <f t="shared" si="42"/>
        <v>1</v>
      </c>
      <c r="S191" s="60">
        <f t="shared" si="43"/>
        <v>185</v>
      </c>
      <c r="U191" s="88">
        <f t="shared" si="44"/>
        <v>786.05</v>
      </c>
      <c r="W191" s="60">
        <f t="shared" si="34"/>
        <v>0</v>
      </c>
    </row>
    <row r="192" spans="1:23" ht="11.25">
      <c r="A192" s="61">
        <f t="shared" si="31"/>
        <v>5630</v>
      </c>
      <c r="B192" s="62">
        <f t="shared" si="35"/>
        <v>182</v>
      </c>
      <c r="C192" s="60">
        <f t="shared" si="32"/>
        <v>1264.12</v>
      </c>
      <c r="D192" s="60">
        <f t="shared" si="36"/>
        <v>1264.14</v>
      </c>
      <c r="E192" s="83">
        <f t="shared" si="37"/>
        <v>1264.14</v>
      </c>
      <c r="F192" s="60">
        <f t="shared" si="33"/>
        <v>783.46</v>
      </c>
      <c r="G192" s="75">
        <f t="shared" si="45"/>
        <v>0</v>
      </c>
      <c r="H192" s="75">
        <f t="shared" si="45"/>
        <v>0</v>
      </c>
      <c r="I192" s="75">
        <f t="shared" si="45"/>
        <v>0</v>
      </c>
      <c r="J192" s="75">
        <f t="shared" si="45"/>
        <v>0</v>
      </c>
      <c r="K192" s="75">
        <f t="shared" si="45"/>
        <v>0</v>
      </c>
      <c r="L192" s="60">
        <f t="shared" si="38"/>
        <v>480.68000000000006</v>
      </c>
      <c r="M192" s="60">
        <f t="shared" si="39"/>
        <v>144158.22999999998</v>
      </c>
      <c r="N192" s="60">
        <f t="shared" si="40"/>
        <v>55841.77000000001</v>
      </c>
      <c r="O192" s="60">
        <f t="shared" si="41"/>
        <v>0</v>
      </c>
      <c r="R192" s="60">
        <f t="shared" si="42"/>
        <v>1</v>
      </c>
      <c r="S192" s="60">
        <f t="shared" si="43"/>
        <v>186</v>
      </c>
      <c r="U192" s="88">
        <f t="shared" si="44"/>
        <v>783.46</v>
      </c>
      <c r="W192" s="60">
        <f t="shared" si="34"/>
        <v>0</v>
      </c>
    </row>
    <row r="193" spans="1:23" ht="11.25">
      <c r="A193" s="61">
        <f t="shared" si="31"/>
        <v>5660</v>
      </c>
      <c r="B193" s="62">
        <f t="shared" si="35"/>
        <v>183</v>
      </c>
      <c r="C193" s="60">
        <f t="shared" si="32"/>
        <v>1264.12</v>
      </c>
      <c r="D193" s="60">
        <f t="shared" si="36"/>
        <v>1264.14</v>
      </c>
      <c r="E193" s="83">
        <f t="shared" si="37"/>
        <v>1264.14</v>
      </c>
      <c r="F193" s="60">
        <f t="shared" si="33"/>
        <v>780.86</v>
      </c>
      <c r="G193" s="75">
        <f t="shared" si="45"/>
        <v>0</v>
      </c>
      <c r="H193" s="75">
        <f t="shared" si="45"/>
        <v>0</v>
      </c>
      <c r="I193" s="75">
        <f t="shared" si="45"/>
        <v>0</v>
      </c>
      <c r="J193" s="75">
        <f t="shared" si="45"/>
        <v>0</v>
      </c>
      <c r="K193" s="75">
        <f t="shared" si="45"/>
        <v>0</v>
      </c>
      <c r="L193" s="60">
        <f t="shared" si="38"/>
        <v>483.2800000000001</v>
      </c>
      <c r="M193" s="60">
        <f t="shared" si="39"/>
        <v>143674.94999999998</v>
      </c>
      <c r="N193" s="60">
        <f t="shared" si="40"/>
        <v>56325.05000000001</v>
      </c>
      <c r="O193" s="60">
        <f t="shared" si="41"/>
        <v>0</v>
      </c>
      <c r="R193" s="60">
        <f t="shared" si="42"/>
        <v>1</v>
      </c>
      <c r="S193" s="60">
        <f t="shared" si="43"/>
        <v>187</v>
      </c>
      <c r="U193" s="88">
        <f t="shared" si="44"/>
        <v>780.86</v>
      </c>
      <c r="W193" s="60">
        <f t="shared" si="34"/>
        <v>0</v>
      </c>
    </row>
    <row r="194" spans="1:23" ht="11.25">
      <c r="A194" s="61">
        <f t="shared" si="31"/>
        <v>5691</v>
      </c>
      <c r="B194" s="62">
        <f t="shared" si="35"/>
        <v>184</v>
      </c>
      <c r="C194" s="60">
        <f t="shared" si="32"/>
        <v>1264.12</v>
      </c>
      <c r="D194" s="60">
        <f t="shared" si="36"/>
        <v>1264.14</v>
      </c>
      <c r="E194" s="83">
        <f t="shared" si="37"/>
        <v>1264.14</v>
      </c>
      <c r="F194" s="60">
        <f t="shared" si="33"/>
        <v>778.24</v>
      </c>
      <c r="G194" s="75">
        <f t="shared" si="45"/>
        <v>0</v>
      </c>
      <c r="H194" s="75">
        <f t="shared" si="45"/>
        <v>0</v>
      </c>
      <c r="I194" s="75">
        <f t="shared" si="45"/>
        <v>0</v>
      </c>
      <c r="J194" s="75">
        <f t="shared" si="45"/>
        <v>0</v>
      </c>
      <c r="K194" s="75">
        <f t="shared" si="45"/>
        <v>0</v>
      </c>
      <c r="L194" s="60">
        <f t="shared" si="38"/>
        <v>485.9000000000001</v>
      </c>
      <c r="M194" s="60">
        <f t="shared" si="39"/>
        <v>143189.05</v>
      </c>
      <c r="N194" s="60">
        <f t="shared" si="40"/>
        <v>56810.95000000001</v>
      </c>
      <c r="O194" s="60">
        <f t="shared" si="41"/>
        <v>0</v>
      </c>
      <c r="R194" s="60">
        <f t="shared" si="42"/>
        <v>1</v>
      </c>
      <c r="S194" s="60">
        <f t="shared" si="43"/>
        <v>188</v>
      </c>
      <c r="U194" s="88">
        <f t="shared" si="44"/>
        <v>778.24</v>
      </c>
      <c r="W194" s="60">
        <f t="shared" si="34"/>
        <v>0</v>
      </c>
    </row>
    <row r="195" spans="1:23" ht="11.25">
      <c r="A195" s="61">
        <f t="shared" si="31"/>
        <v>5722</v>
      </c>
      <c r="B195" s="62">
        <f t="shared" si="35"/>
        <v>185</v>
      </c>
      <c r="C195" s="60">
        <f t="shared" si="32"/>
        <v>1264.12</v>
      </c>
      <c r="D195" s="60">
        <f t="shared" si="36"/>
        <v>1264.14</v>
      </c>
      <c r="E195" s="83">
        <f t="shared" si="37"/>
        <v>1264.14</v>
      </c>
      <c r="F195" s="60">
        <f t="shared" si="33"/>
        <v>775.61</v>
      </c>
      <c r="G195" s="75">
        <f t="shared" si="45"/>
        <v>0</v>
      </c>
      <c r="H195" s="75">
        <f t="shared" si="45"/>
        <v>0</v>
      </c>
      <c r="I195" s="75">
        <f t="shared" si="45"/>
        <v>0</v>
      </c>
      <c r="J195" s="75">
        <f t="shared" si="45"/>
        <v>0</v>
      </c>
      <c r="K195" s="75">
        <f t="shared" si="45"/>
        <v>0</v>
      </c>
      <c r="L195" s="60">
        <f t="shared" si="38"/>
        <v>488.5300000000001</v>
      </c>
      <c r="M195" s="60">
        <f t="shared" si="39"/>
        <v>142700.52</v>
      </c>
      <c r="N195" s="60">
        <f t="shared" si="40"/>
        <v>57299.48000000001</v>
      </c>
      <c r="O195" s="60">
        <f t="shared" si="41"/>
        <v>0</v>
      </c>
      <c r="R195" s="60">
        <f t="shared" si="42"/>
        <v>1</v>
      </c>
      <c r="S195" s="60">
        <f t="shared" si="43"/>
        <v>189</v>
      </c>
      <c r="U195" s="88">
        <f t="shared" si="44"/>
        <v>775.61</v>
      </c>
      <c r="W195" s="60">
        <f t="shared" si="34"/>
        <v>0</v>
      </c>
    </row>
    <row r="196" spans="1:23" ht="11.25">
      <c r="A196" s="61">
        <f t="shared" si="31"/>
        <v>5752</v>
      </c>
      <c r="B196" s="62">
        <f t="shared" si="35"/>
        <v>186</v>
      </c>
      <c r="C196" s="60">
        <f t="shared" si="32"/>
        <v>1264.12</v>
      </c>
      <c r="D196" s="60">
        <f t="shared" si="36"/>
        <v>1264.14</v>
      </c>
      <c r="E196" s="83">
        <f t="shared" si="37"/>
        <v>1264.14</v>
      </c>
      <c r="F196" s="60">
        <f t="shared" si="33"/>
        <v>772.96</v>
      </c>
      <c r="G196" s="75">
        <f t="shared" si="45"/>
        <v>0</v>
      </c>
      <c r="H196" s="75">
        <f t="shared" si="45"/>
        <v>0</v>
      </c>
      <c r="I196" s="75">
        <f t="shared" si="45"/>
        <v>0</v>
      </c>
      <c r="J196" s="75">
        <f t="shared" si="45"/>
        <v>0</v>
      </c>
      <c r="K196" s="75">
        <f t="shared" si="45"/>
        <v>0</v>
      </c>
      <c r="L196" s="60">
        <f t="shared" si="38"/>
        <v>491.18000000000006</v>
      </c>
      <c r="M196" s="60">
        <f t="shared" si="39"/>
        <v>142209.34</v>
      </c>
      <c r="N196" s="60">
        <f t="shared" si="40"/>
        <v>57790.66000000001</v>
      </c>
      <c r="O196" s="60">
        <f t="shared" si="41"/>
        <v>0</v>
      </c>
      <c r="R196" s="60">
        <f t="shared" si="42"/>
        <v>1</v>
      </c>
      <c r="S196" s="60">
        <f t="shared" si="43"/>
        <v>190</v>
      </c>
      <c r="U196" s="88">
        <f t="shared" si="44"/>
        <v>772.96</v>
      </c>
      <c r="W196" s="60">
        <f t="shared" si="34"/>
        <v>0</v>
      </c>
    </row>
    <row r="197" spans="1:23" ht="11.25">
      <c r="A197" s="61">
        <f t="shared" si="31"/>
        <v>5783</v>
      </c>
      <c r="B197" s="62">
        <f t="shared" si="35"/>
        <v>187</v>
      </c>
      <c r="C197" s="60">
        <f t="shared" si="32"/>
        <v>1264.12</v>
      </c>
      <c r="D197" s="60">
        <f t="shared" si="36"/>
        <v>1264.14</v>
      </c>
      <c r="E197" s="83">
        <f t="shared" si="37"/>
        <v>1264.14</v>
      </c>
      <c r="F197" s="60">
        <f t="shared" si="33"/>
        <v>770.3</v>
      </c>
      <c r="G197" s="75">
        <f t="shared" si="45"/>
        <v>0</v>
      </c>
      <c r="H197" s="75">
        <f t="shared" si="45"/>
        <v>0</v>
      </c>
      <c r="I197" s="75">
        <f t="shared" si="45"/>
        <v>0</v>
      </c>
      <c r="J197" s="75">
        <f t="shared" si="45"/>
        <v>0</v>
      </c>
      <c r="K197" s="75">
        <f t="shared" si="45"/>
        <v>0</v>
      </c>
      <c r="L197" s="60">
        <f t="shared" si="38"/>
        <v>493.84000000000015</v>
      </c>
      <c r="M197" s="60">
        <f t="shared" si="39"/>
        <v>141715.5</v>
      </c>
      <c r="N197" s="60">
        <f t="shared" si="40"/>
        <v>58284.500000000015</v>
      </c>
      <c r="O197" s="60">
        <f t="shared" si="41"/>
        <v>0</v>
      </c>
      <c r="R197" s="60">
        <f t="shared" si="42"/>
        <v>1</v>
      </c>
      <c r="S197" s="60">
        <f t="shared" si="43"/>
        <v>191</v>
      </c>
      <c r="U197" s="88">
        <f t="shared" si="44"/>
        <v>770.3</v>
      </c>
      <c r="W197" s="60">
        <f t="shared" si="34"/>
        <v>0</v>
      </c>
    </row>
    <row r="198" spans="1:23" ht="11.25">
      <c r="A198" s="61">
        <f t="shared" si="31"/>
        <v>5813</v>
      </c>
      <c r="B198" s="62">
        <f t="shared" si="35"/>
        <v>188</v>
      </c>
      <c r="C198" s="60">
        <f t="shared" si="32"/>
        <v>1264.12</v>
      </c>
      <c r="D198" s="60">
        <f t="shared" si="36"/>
        <v>1264.14</v>
      </c>
      <c r="E198" s="83">
        <f t="shared" si="37"/>
        <v>1264.14</v>
      </c>
      <c r="F198" s="60">
        <f t="shared" si="33"/>
        <v>767.63</v>
      </c>
      <c r="G198" s="75">
        <f t="shared" si="45"/>
        <v>0</v>
      </c>
      <c r="H198" s="75">
        <f t="shared" si="45"/>
        <v>0</v>
      </c>
      <c r="I198" s="75">
        <f t="shared" si="45"/>
        <v>0</v>
      </c>
      <c r="J198" s="75">
        <f t="shared" si="45"/>
        <v>0</v>
      </c>
      <c r="K198" s="75">
        <f t="shared" si="45"/>
        <v>0</v>
      </c>
      <c r="L198" s="60">
        <f t="shared" si="38"/>
        <v>496.5100000000001</v>
      </c>
      <c r="M198" s="60">
        <f t="shared" si="39"/>
        <v>141218.99</v>
      </c>
      <c r="N198" s="60">
        <f t="shared" si="40"/>
        <v>58781.01000000002</v>
      </c>
      <c r="O198" s="60">
        <f t="shared" si="41"/>
        <v>0</v>
      </c>
      <c r="P198" s="60">
        <f>SUM(F187:F198)</f>
        <v>9384.939999999999</v>
      </c>
      <c r="Q198" s="60">
        <f>SUM(L187:L198)</f>
        <v>5784.740000000002</v>
      </c>
      <c r="R198" s="60">
        <f t="shared" si="42"/>
        <v>1</v>
      </c>
      <c r="S198" s="60">
        <f t="shared" si="43"/>
        <v>192</v>
      </c>
      <c r="U198" s="88">
        <f t="shared" si="44"/>
        <v>767.63</v>
      </c>
      <c r="W198" s="60">
        <f t="shared" si="34"/>
        <v>0</v>
      </c>
    </row>
    <row r="199" spans="1:23" ht="11.25">
      <c r="A199" s="61">
        <f t="shared" si="31"/>
        <v>5844</v>
      </c>
      <c r="B199" s="62">
        <f t="shared" si="35"/>
        <v>189</v>
      </c>
      <c r="C199" s="60">
        <f t="shared" si="32"/>
        <v>1264.12</v>
      </c>
      <c r="D199" s="60">
        <f t="shared" si="36"/>
        <v>1264.14</v>
      </c>
      <c r="E199" s="83">
        <f t="shared" si="37"/>
        <v>1264.14</v>
      </c>
      <c r="F199" s="60">
        <f t="shared" si="33"/>
        <v>764.94</v>
      </c>
      <c r="G199" s="75">
        <f t="shared" si="45"/>
        <v>0</v>
      </c>
      <c r="H199" s="75">
        <f t="shared" si="45"/>
        <v>0</v>
      </c>
      <c r="I199" s="75">
        <f t="shared" si="45"/>
        <v>0</v>
      </c>
      <c r="J199" s="75">
        <f t="shared" si="45"/>
        <v>0</v>
      </c>
      <c r="K199" s="75">
        <f t="shared" si="45"/>
        <v>0</v>
      </c>
      <c r="L199" s="60">
        <f t="shared" si="38"/>
        <v>499.20000000000005</v>
      </c>
      <c r="M199" s="60">
        <f t="shared" si="39"/>
        <v>140719.78999999998</v>
      </c>
      <c r="N199" s="60">
        <f t="shared" si="40"/>
        <v>59280.210000000014</v>
      </c>
      <c r="O199" s="60">
        <f t="shared" si="41"/>
        <v>0</v>
      </c>
      <c r="R199" s="60">
        <f t="shared" si="42"/>
        <v>1</v>
      </c>
      <c r="S199" s="60">
        <f t="shared" si="43"/>
        <v>193</v>
      </c>
      <c r="U199" s="88">
        <f t="shared" si="44"/>
        <v>764.94</v>
      </c>
      <c r="W199" s="60">
        <f t="shared" si="34"/>
        <v>0</v>
      </c>
    </row>
    <row r="200" spans="1:23" ht="11.25">
      <c r="A200" s="61">
        <f t="shared" si="31"/>
        <v>5875</v>
      </c>
      <c r="B200" s="62">
        <f t="shared" si="35"/>
        <v>190</v>
      </c>
      <c r="C200" s="60">
        <f t="shared" si="32"/>
        <v>1264.12</v>
      </c>
      <c r="D200" s="60">
        <f t="shared" si="36"/>
        <v>1264.14</v>
      </c>
      <c r="E200" s="83">
        <f t="shared" si="37"/>
        <v>1264.14</v>
      </c>
      <c r="F200" s="60">
        <f t="shared" si="33"/>
        <v>762.23</v>
      </c>
      <c r="G200" s="75">
        <f t="shared" si="45"/>
        <v>0</v>
      </c>
      <c r="H200" s="75">
        <f t="shared" si="45"/>
        <v>0</v>
      </c>
      <c r="I200" s="75">
        <f t="shared" si="45"/>
        <v>0</v>
      </c>
      <c r="J200" s="75">
        <f t="shared" si="45"/>
        <v>0</v>
      </c>
      <c r="K200" s="75">
        <f t="shared" si="45"/>
        <v>0</v>
      </c>
      <c r="L200" s="60">
        <f t="shared" si="38"/>
        <v>501.9100000000001</v>
      </c>
      <c r="M200" s="60">
        <f t="shared" si="39"/>
        <v>140217.87999999998</v>
      </c>
      <c r="N200" s="60">
        <f t="shared" si="40"/>
        <v>59782.12000000002</v>
      </c>
      <c r="O200" s="60">
        <f t="shared" si="41"/>
        <v>0</v>
      </c>
      <c r="R200" s="60">
        <f t="shared" si="42"/>
        <v>1</v>
      </c>
      <c r="S200" s="60">
        <f t="shared" si="43"/>
        <v>194</v>
      </c>
      <c r="U200" s="88">
        <f t="shared" si="44"/>
        <v>762.23</v>
      </c>
      <c r="W200" s="60">
        <f t="shared" si="34"/>
        <v>0</v>
      </c>
    </row>
    <row r="201" spans="1:23" ht="11.25">
      <c r="A201" s="61">
        <f t="shared" si="31"/>
        <v>5904</v>
      </c>
      <c r="B201" s="62">
        <f t="shared" si="35"/>
        <v>191</v>
      </c>
      <c r="C201" s="60">
        <f t="shared" si="32"/>
        <v>1264.12</v>
      </c>
      <c r="D201" s="60">
        <f t="shared" si="36"/>
        <v>1264.14</v>
      </c>
      <c r="E201" s="83">
        <f t="shared" si="37"/>
        <v>1264.14</v>
      </c>
      <c r="F201" s="60">
        <f t="shared" si="33"/>
        <v>759.51</v>
      </c>
      <c r="G201" s="75">
        <f t="shared" si="45"/>
        <v>0</v>
      </c>
      <c r="H201" s="75">
        <f t="shared" si="45"/>
        <v>0</v>
      </c>
      <c r="I201" s="75">
        <f t="shared" si="45"/>
        <v>0</v>
      </c>
      <c r="J201" s="75">
        <f t="shared" si="45"/>
        <v>0</v>
      </c>
      <c r="K201" s="75">
        <f t="shared" si="45"/>
        <v>0</v>
      </c>
      <c r="L201" s="60">
        <f t="shared" si="38"/>
        <v>504.6300000000001</v>
      </c>
      <c r="M201" s="60">
        <f t="shared" si="39"/>
        <v>139713.24999999997</v>
      </c>
      <c r="N201" s="60">
        <f t="shared" si="40"/>
        <v>60286.750000000015</v>
      </c>
      <c r="O201" s="60">
        <f t="shared" si="41"/>
        <v>0</v>
      </c>
      <c r="R201" s="60">
        <f t="shared" si="42"/>
        <v>1</v>
      </c>
      <c r="S201" s="60">
        <f t="shared" si="43"/>
        <v>195</v>
      </c>
      <c r="U201" s="88">
        <f t="shared" si="44"/>
        <v>759.51</v>
      </c>
      <c r="W201" s="60">
        <f t="shared" si="34"/>
        <v>0</v>
      </c>
    </row>
    <row r="202" spans="1:23" ht="11.25">
      <c r="A202" s="61">
        <f t="shared" si="31"/>
        <v>5935</v>
      </c>
      <c r="B202" s="62">
        <f t="shared" si="35"/>
        <v>192</v>
      </c>
      <c r="C202" s="60">
        <f t="shared" si="32"/>
        <v>1264.12</v>
      </c>
      <c r="D202" s="60">
        <f t="shared" si="36"/>
        <v>1264.14</v>
      </c>
      <c r="E202" s="83">
        <f t="shared" si="37"/>
        <v>1264.14</v>
      </c>
      <c r="F202" s="60">
        <f t="shared" si="33"/>
        <v>756.78</v>
      </c>
      <c r="G202" s="75">
        <f t="shared" si="45"/>
        <v>0</v>
      </c>
      <c r="H202" s="75">
        <f t="shared" si="45"/>
        <v>0</v>
      </c>
      <c r="I202" s="75">
        <f t="shared" si="45"/>
        <v>0</v>
      </c>
      <c r="J202" s="75">
        <f t="shared" si="45"/>
        <v>0</v>
      </c>
      <c r="K202" s="75">
        <f t="shared" si="45"/>
        <v>0</v>
      </c>
      <c r="L202" s="60">
        <f t="shared" si="38"/>
        <v>507.3600000000001</v>
      </c>
      <c r="M202" s="60">
        <f t="shared" si="39"/>
        <v>139205.88999999998</v>
      </c>
      <c r="N202" s="60">
        <f t="shared" si="40"/>
        <v>60794.110000000015</v>
      </c>
      <c r="O202" s="60">
        <f t="shared" si="41"/>
        <v>0</v>
      </c>
      <c r="R202" s="60">
        <f t="shared" si="42"/>
        <v>1</v>
      </c>
      <c r="S202" s="60">
        <f t="shared" si="43"/>
        <v>196</v>
      </c>
      <c r="U202" s="88">
        <f t="shared" si="44"/>
        <v>756.78</v>
      </c>
      <c r="W202" s="60">
        <f t="shared" si="34"/>
        <v>0</v>
      </c>
    </row>
    <row r="203" spans="1:23" ht="11.25">
      <c r="A203" s="61">
        <f aca="true" t="shared" si="46" ref="A203:A266">DATE(Year,S203,Day)</f>
        <v>5965</v>
      </c>
      <c r="B203" s="62">
        <f t="shared" si="35"/>
        <v>193</v>
      </c>
      <c r="C203" s="60">
        <f t="shared" si="32"/>
        <v>1264.12</v>
      </c>
      <c r="D203" s="60">
        <f t="shared" si="36"/>
        <v>1264.14</v>
      </c>
      <c r="E203" s="83">
        <f t="shared" si="37"/>
        <v>1264.14</v>
      </c>
      <c r="F203" s="60">
        <f t="shared" si="33"/>
        <v>754.03</v>
      </c>
      <c r="G203" s="75">
        <f t="shared" si="45"/>
        <v>0</v>
      </c>
      <c r="H203" s="75">
        <f t="shared" si="45"/>
        <v>0</v>
      </c>
      <c r="I203" s="75">
        <f t="shared" si="45"/>
        <v>0</v>
      </c>
      <c r="J203" s="75">
        <f t="shared" si="45"/>
        <v>0</v>
      </c>
      <c r="K203" s="75">
        <f t="shared" si="45"/>
        <v>0</v>
      </c>
      <c r="L203" s="60">
        <f t="shared" si="38"/>
        <v>510.1100000000001</v>
      </c>
      <c r="M203" s="60">
        <f t="shared" si="39"/>
        <v>138695.78</v>
      </c>
      <c r="N203" s="60">
        <f t="shared" si="40"/>
        <v>61304.220000000016</v>
      </c>
      <c r="O203" s="60">
        <f t="shared" si="41"/>
        <v>0</v>
      </c>
      <c r="R203" s="60">
        <f t="shared" si="42"/>
        <v>1</v>
      </c>
      <c r="S203" s="60">
        <f t="shared" si="43"/>
        <v>197</v>
      </c>
      <c r="U203" s="88">
        <f t="shared" si="44"/>
        <v>754.03</v>
      </c>
      <c r="W203" s="60">
        <f t="shared" si="34"/>
        <v>0</v>
      </c>
    </row>
    <row r="204" spans="1:23" ht="11.25">
      <c r="A204" s="61">
        <f t="shared" si="46"/>
        <v>5996</v>
      </c>
      <c r="B204" s="62">
        <f t="shared" si="35"/>
        <v>194</v>
      </c>
      <c r="C204" s="60">
        <f aca="true" t="shared" si="47" ref="C204:C267">ROUND(PMT(Rate1/12,Length1+1-B204,-M203),2)</f>
        <v>1264.12</v>
      </c>
      <c r="D204" s="60">
        <f t="shared" si="36"/>
        <v>1264.14</v>
      </c>
      <c r="E204" s="83">
        <f t="shared" si="37"/>
        <v>1264.14</v>
      </c>
      <c r="F204" s="60">
        <f aca="true" t="shared" si="48" ref="F204:F267">ROUND(IF(M203&lt;=0,0,M203*(Rate1/12)),2)</f>
        <v>751.27</v>
      </c>
      <c r="G204" s="75">
        <f t="shared" si="45"/>
        <v>0</v>
      </c>
      <c r="H204" s="75">
        <f t="shared" si="45"/>
        <v>0</v>
      </c>
      <c r="I204" s="75">
        <f t="shared" si="45"/>
        <v>0</v>
      </c>
      <c r="J204" s="75">
        <f t="shared" si="45"/>
        <v>0</v>
      </c>
      <c r="K204" s="75">
        <f t="shared" si="45"/>
        <v>0</v>
      </c>
      <c r="L204" s="60">
        <f t="shared" si="38"/>
        <v>512.8700000000001</v>
      </c>
      <c r="M204" s="60">
        <f t="shared" si="39"/>
        <v>138182.91</v>
      </c>
      <c r="N204" s="60">
        <f t="shared" si="40"/>
        <v>61817.09000000002</v>
      </c>
      <c r="O204" s="60">
        <f t="shared" si="41"/>
        <v>0</v>
      </c>
      <c r="R204" s="60">
        <f t="shared" si="42"/>
        <v>1</v>
      </c>
      <c r="S204" s="60">
        <f t="shared" si="43"/>
        <v>198</v>
      </c>
      <c r="U204" s="88">
        <f t="shared" si="44"/>
        <v>751.27</v>
      </c>
      <c r="W204" s="60">
        <f aca="true" t="shared" si="49" ref="W204:W267">+U204-F204</f>
        <v>0</v>
      </c>
    </row>
    <row r="205" spans="1:23" ht="11.25">
      <c r="A205" s="61">
        <f t="shared" si="46"/>
        <v>6026</v>
      </c>
      <c r="B205" s="62">
        <f aca="true" t="shared" si="50" ref="B205:B268">B204+1</f>
        <v>195</v>
      </c>
      <c r="C205" s="60">
        <f t="shared" si="47"/>
        <v>1264.12</v>
      </c>
      <c r="D205" s="60">
        <f aca="true" t="shared" si="51" ref="D205:D268">$C$11+G205+H205+I205+J205+K205</f>
        <v>1264.14</v>
      </c>
      <c r="E205" s="83">
        <f aca="true" t="shared" si="52" ref="E205:E268">D205</f>
        <v>1264.14</v>
      </c>
      <c r="F205" s="60">
        <f t="shared" si="48"/>
        <v>748.49</v>
      </c>
      <c r="G205" s="75">
        <f t="shared" si="45"/>
        <v>0</v>
      </c>
      <c r="H205" s="75">
        <f t="shared" si="45"/>
        <v>0</v>
      </c>
      <c r="I205" s="75">
        <f t="shared" si="45"/>
        <v>0</v>
      </c>
      <c r="J205" s="75">
        <f t="shared" si="45"/>
        <v>0</v>
      </c>
      <c r="K205" s="75">
        <f t="shared" si="45"/>
        <v>0</v>
      </c>
      <c r="L205" s="60">
        <f aca="true" t="shared" si="53" ref="L205:L268">E205-F205-G205-H205-I205-J205-K205</f>
        <v>515.6500000000001</v>
      </c>
      <c r="M205" s="60">
        <f aca="true" t="shared" si="54" ref="M205:M268">M204-L205</f>
        <v>137667.26</v>
      </c>
      <c r="N205" s="60">
        <f aca="true" t="shared" si="55" ref="N205:N268">N204+L205</f>
        <v>62332.74000000002</v>
      </c>
      <c r="O205" s="60">
        <f aca="true" t="shared" si="56" ref="O205:O268">E205-D205</f>
        <v>0</v>
      </c>
      <c r="R205" s="60">
        <f aca="true" t="shared" si="57" ref="R205:R268">IF(M204&gt;0,1,0)</f>
        <v>1</v>
      </c>
      <c r="S205" s="60">
        <f aca="true" t="shared" si="58" ref="S205:S268">S204+1</f>
        <v>199</v>
      </c>
      <c r="U205" s="88">
        <f aca="true" t="shared" si="59" ref="U205:U268">ROUND(IF(M204&lt;=0,0,M204*(+$U$8/12)),2)</f>
        <v>748.49</v>
      </c>
      <c r="W205" s="60">
        <f t="shared" si="49"/>
        <v>0</v>
      </c>
    </row>
    <row r="206" spans="1:23" ht="11.25">
      <c r="A206" s="61">
        <f t="shared" si="46"/>
        <v>6057</v>
      </c>
      <c r="B206" s="62">
        <f t="shared" si="50"/>
        <v>196</v>
      </c>
      <c r="C206" s="60">
        <f t="shared" si="47"/>
        <v>1264.12</v>
      </c>
      <c r="D206" s="60">
        <f t="shared" si="51"/>
        <v>1264.14</v>
      </c>
      <c r="E206" s="83">
        <f t="shared" si="52"/>
        <v>1264.14</v>
      </c>
      <c r="F206" s="60">
        <f t="shared" si="48"/>
        <v>745.7</v>
      </c>
      <c r="G206" s="75">
        <f t="shared" si="45"/>
        <v>0</v>
      </c>
      <c r="H206" s="75">
        <f t="shared" si="45"/>
        <v>0</v>
      </c>
      <c r="I206" s="75">
        <f t="shared" si="45"/>
        <v>0</v>
      </c>
      <c r="J206" s="75">
        <f t="shared" si="45"/>
        <v>0</v>
      </c>
      <c r="K206" s="75">
        <f t="shared" si="45"/>
        <v>0</v>
      </c>
      <c r="L206" s="60">
        <f t="shared" si="53"/>
        <v>518.44</v>
      </c>
      <c r="M206" s="60">
        <f t="shared" si="54"/>
        <v>137148.82</v>
      </c>
      <c r="N206" s="60">
        <f t="shared" si="55"/>
        <v>62851.18000000002</v>
      </c>
      <c r="O206" s="60">
        <f t="shared" si="56"/>
        <v>0</v>
      </c>
      <c r="R206" s="60">
        <f t="shared" si="57"/>
        <v>1</v>
      </c>
      <c r="S206" s="60">
        <f t="shared" si="58"/>
        <v>200</v>
      </c>
      <c r="U206" s="88">
        <f t="shared" si="59"/>
        <v>745.7</v>
      </c>
      <c r="W206" s="60">
        <f t="shared" si="49"/>
        <v>0</v>
      </c>
    </row>
    <row r="207" spans="1:23" ht="11.25">
      <c r="A207" s="61">
        <f t="shared" si="46"/>
        <v>6088</v>
      </c>
      <c r="B207" s="62">
        <f t="shared" si="50"/>
        <v>197</v>
      </c>
      <c r="C207" s="60">
        <f t="shared" si="47"/>
        <v>1264.12</v>
      </c>
      <c r="D207" s="60">
        <f t="shared" si="51"/>
        <v>1264.14</v>
      </c>
      <c r="E207" s="83">
        <f t="shared" si="52"/>
        <v>1264.14</v>
      </c>
      <c r="F207" s="60">
        <f t="shared" si="48"/>
        <v>742.89</v>
      </c>
      <c r="G207" s="75">
        <f t="shared" si="45"/>
        <v>0</v>
      </c>
      <c r="H207" s="75">
        <f t="shared" si="45"/>
        <v>0</v>
      </c>
      <c r="I207" s="75">
        <f t="shared" si="45"/>
        <v>0</v>
      </c>
      <c r="J207" s="75">
        <f t="shared" si="45"/>
        <v>0</v>
      </c>
      <c r="K207" s="75">
        <f t="shared" si="45"/>
        <v>0</v>
      </c>
      <c r="L207" s="60">
        <f t="shared" si="53"/>
        <v>521.2500000000001</v>
      </c>
      <c r="M207" s="60">
        <f t="shared" si="54"/>
        <v>136627.57</v>
      </c>
      <c r="N207" s="60">
        <f t="shared" si="55"/>
        <v>63372.43000000002</v>
      </c>
      <c r="O207" s="60">
        <f t="shared" si="56"/>
        <v>0</v>
      </c>
      <c r="R207" s="60">
        <f t="shared" si="57"/>
        <v>1</v>
      </c>
      <c r="S207" s="60">
        <f t="shared" si="58"/>
        <v>201</v>
      </c>
      <c r="U207" s="88">
        <f t="shared" si="59"/>
        <v>742.89</v>
      </c>
      <c r="W207" s="60">
        <f t="shared" si="49"/>
        <v>0</v>
      </c>
    </row>
    <row r="208" spans="1:23" ht="11.25">
      <c r="A208" s="61">
        <f t="shared" si="46"/>
        <v>6118</v>
      </c>
      <c r="B208" s="62">
        <f t="shared" si="50"/>
        <v>198</v>
      </c>
      <c r="C208" s="60">
        <f t="shared" si="47"/>
        <v>1264.12</v>
      </c>
      <c r="D208" s="60">
        <f t="shared" si="51"/>
        <v>1264.14</v>
      </c>
      <c r="E208" s="83">
        <f t="shared" si="52"/>
        <v>1264.14</v>
      </c>
      <c r="F208" s="60">
        <f t="shared" si="48"/>
        <v>740.07</v>
      </c>
      <c r="G208" s="75">
        <f t="shared" si="45"/>
        <v>0</v>
      </c>
      <c r="H208" s="75">
        <f t="shared" si="45"/>
        <v>0</v>
      </c>
      <c r="I208" s="75">
        <f t="shared" si="45"/>
        <v>0</v>
      </c>
      <c r="J208" s="75">
        <f t="shared" si="45"/>
        <v>0</v>
      </c>
      <c r="K208" s="75">
        <f t="shared" si="45"/>
        <v>0</v>
      </c>
      <c r="L208" s="60">
        <f t="shared" si="53"/>
        <v>524.07</v>
      </c>
      <c r="M208" s="60">
        <f t="shared" si="54"/>
        <v>136103.5</v>
      </c>
      <c r="N208" s="60">
        <f t="shared" si="55"/>
        <v>63896.50000000002</v>
      </c>
      <c r="O208" s="60">
        <f t="shared" si="56"/>
        <v>0</v>
      </c>
      <c r="R208" s="60">
        <f t="shared" si="57"/>
        <v>1</v>
      </c>
      <c r="S208" s="60">
        <f t="shared" si="58"/>
        <v>202</v>
      </c>
      <c r="U208" s="88">
        <f t="shared" si="59"/>
        <v>740.07</v>
      </c>
      <c r="W208" s="60">
        <f t="shared" si="49"/>
        <v>0</v>
      </c>
    </row>
    <row r="209" spans="1:23" ht="11.25">
      <c r="A209" s="61">
        <f t="shared" si="46"/>
        <v>6149</v>
      </c>
      <c r="B209" s="62">
        <f t="shared" si="50"/>
        <v>199</v>
      </c>
      <c r="C209" s="60">
        <f t="shared" si="47"/>
        <v>1264.12</v>
      </c>
      <c r="D209" s="60">
        <f t="shared" si="51"/>
        <v>1264.14</v>
      </c>
      <c r="E209" s="83">
        <f t="shared" si="52"/>
        <v>1264.14</v>
      </c>
      <c r="F209" s="60">
        <f t="shared" si="48"/>
        <v>737.23</v>
      </c>
      <c r="G209" s="75">
        <f t="shared" si="45"/>
        <v>0</v>
      </c>
      <c r="H209" s="75">
        <f t="shared" si="45"/>
        <v>0</v>
      </c>
      <c r="I209" s="75">
        <f t="shared" si="45"/>
        <v>0</v>
      </c>
      <c r="J209" s="75">
        <f t="shared" si="45"/>
        <v>0</v>
      </c>
      <c r="K209" s="75">
        <f t="shared" si="45"/>
        <v>0</v>
      </c>
      <c r="L209" s="60">
        <f t="shared" si="53"/>
        <v>526.9100000000001</v>
      </c>
      <c r="M209" s="60">
        <f t="shared" si="54"/>
        <v>135576.59</v>
      </c>
      <c r="N209" s="60">
        <f t="shared" si="55"/>
        <v>64423.410000000025</v>
      </c>
      <c r="O209" s="60">
        <f t="shared" si="56"/>
        <v>0</v>
      </c>
      <c r="R209" s="60">
        <f t="shared" si="57"/>
        <v>1</v>
      </c>
      <c r="S209" s="60">
        <f t="shared" si="58"/>
        <v>203</v>
      </c>
      <c r="U209" s="88">
        <f t="shared" si="59"/>
        <v>737.23</v>
      </c>
      <c r="W209" s="60">
        <f t="shared" si="49"/>
        <v>0</v>
      </c>
    </row>
    <row r="210" spans="1:23" ht="11.25">
      <c r="A210" s="61">
        <f t="shared" si="46"/>
        <v>6179</v>
      </c>
      <c r="B210" s="62">
        <f t="shared" si="50"/>
        <v>200</v>
      </c>
      <c r="C210" s="60">
        <f t="shared" si="47"/>
        <v>1264.12</v>
      </c>
      <c r="D210" s="60">
        <f t="shared" si="51"/>
        <v>1264.14</v>
      </c>
      <c r="E210" s="83">
        <f t="shared" si="52"/>
        <v>1264.14</v>
      </c>
      <c r="F210" s="60">
        <f t="shared" si="48"/>
        <v>734.37</v>
      </c>
      <c r="G210" s="75">
        <f t="shared" si="45"/>
        <v>0</v>
      </c>
      <c r="H210" s="75">
        <f t="shared" si="45"/>
        <v>0</v>
      </c>
      <c r="I210" s="75">
        <f t="shared" si="45"/>
        <v>0</v>
      </c>
      <c r="J210" s="75">
        <f t="shared" si="45"/>
        <v>0</v>
      </c>
      <c r="K210" s="75">
        <f t="shared" si="45"/>
        <v>0</v>
      </c>
      <c r="L210" s="60">
        <f t="shared" si="53"/>
        <v>529.7700000000001</v>
      </c>
      <c r="M210" s="60">
        <f t="shared" si="54"/>
        <v>135046.82</v>
      </c>
      <c r="N210" s="60">
        <f t="shared" si="55"/>
        <v>64953.18000000002</v>
      </c>
      <c r="O210" s="60">
        <f t="shared" si="56"/>
        <v>0</v>
      </c>
      <c r="P210" s="60">
        <f>SUM(F199:F210)</f>
        <v>8997.51</v>
      </c>
      <c r="Q210" s="60">
        <f>SUM(L199:L210)</f>
        <v>6172.170000000001</v>
      </c>
      <c r="R210" s="60">
        <f t="shared" si="57"/>
        <v>1</v>
      </c>
      <c r="S210" s="60">
        <f t="shared" si="58"/>
        <v>204</v>
      </c>
      <c r="U210" s="88">
        <f t="shared" si="59"/>
        <v>734.37</v>
      </c>
      <c r="W210" s="60">
        <f t="shared" si="49"/>
        <v>0</v>
      </c>
    </row>
    <row r="211" spans="1:23" ht="11.25">
      <c r="A211" s="61">
        <f t="shared" si="46"/>
        <v>6210</v>
      </c>
      <c r="B211" s="62">
        <f t="shared" si="50"/>
        <v>201</v>
      </c>
      <c r="C211" s="60">
        <f t="shared" si="47"/>
        <v>1264.12</v>
      </c>
      <c r="D211" s="60">
        <f t="shared" si="51"/>
        <v>1264.14</v>
      </c>
      <c r="E211" s="83">
        <f t="shared" si="52"/>
        <v>1264.14</v>
      </c>
      <c r="F211" s="60">
        <f t="shared" si="48"/>
        <v>731.5</v>
      </c>
      <c r="G211" s="75">
        <f t="shared" si="45"/>
        <v>0</v>
      </c>
      <c r="H211" s="75">
        <f t="shared" si="45"/>
        <v>0</v>
      </c>
      <c r="I211" s="75">
        <f t="shared" si="45"/>
        <v>0</v>
      </c>
      <c r="J211" s="75">
        <f t="shared" si="45"/>
        <v>0</v>
      </c>
      <c r="K211" s="75">
        <f t="shared" si="45"/>
        <v>0</v>
      </c>
      <c r="L211" s="60">
        <f t="shared" si="53"/>
        <v>532.6400000000001</v>
      </c>
      <c r="M211" s="60">
        <f t="shared" si="54"/>
        <v>134514.18</v>
      </c>
      <c r="N211" s="60">
        <f t="shared" si="55"/>
        <v>65485.82000000002</v>
      </c>
      <c r="O211" s="60">
        <f t="shared" si="56"/>
        <v>0</v>
      </c>
      <c r="R211" s="60">
        <f t="shared" si="57"/>
        <v>1</v>
      </c>
      <c r="S211" s="60">
        <f t="shared" si="58"/>
        <v>205</v>
      </c>
      <c r="U211" s="88">
        <f t="shared" si="59"/>
        <v>731.5</v>
      </c>
      <c r="W211" s="60">
        <f t="shared" si="49"/>
        <v>0</v>
      </c>
    </row>
    <row r="212" spans="1:23" ht="11.25">
      <c r="A212" s="61">
        <f t="shared" si="46"/>
        <v>6241</v>
      </c>
      <c r="B212" s="62">
        <f t="shared" si="50"/>
        <v>202</v>
      </c>
      <c r="C212" s="60">
        <f t="shared" si="47"/>
        <v>1264.12</v>
      </c>
      <c r="D212" s="60">
        <f t="shared" si="51"/>
        <v>1264.14</v>
      </c>
      <c r="E212" s="83">
        <f t="shared" si="52"/>
        <v>1264.14</v>
      </c>
      <c r="F212" s="60">
        <f t="shared" si="48"/>
        <v>728.62</v>
      </c>
      <c r="G212" s="75">
        <f t="shared" si="45"/>
        <v>0</v>
      </c>
      <c r="H212" s="75">
        <f t="shared" si="45"/>
        <v>0</v>
      </c>
      <c r="I212" s="75">
        <f t="shared" si="45"/>
        <v>0</v>
      </c>
      <c r="J212" s="75">
        <f t="shared" si="45"/>
        <v>0</v>
      </c>
      <c r="K212" s="75">
        <f t="shared" si="45"/>
        <v>0</v>
      </c>
      <c r="L212" s="60">
        <f t="shared" si="53"/>
        <v>535.5200000000001</v>
      </c>
      <c r="M212" s="60">
        <f t="shared" si="54"/>
        <v>133978.66</v>
      </c>
      <c r="N212" s="60">
        <f t="shared" si="55"/>
        <v>66021.34000000003</v>
      </c>
      <c r="O212" s="60">
        <f t="shared" si="56"/>
        <v>0</v>
      </c>
      <c r="R212" s="60">
        <f t="shared" si="57"/>
        <v>1</v>
      </c>
      <c r="S212" s="60">
        <f t="shared" si="58"/>
        <v>206</v>
      </c>
      <c r="U212" s="88">
        <f t="shared" si="59"/>
        <v>728.62</v>
      </c>
      <c r="W212" s="60">
        <f t="shared" si="49"/>
        <v>0</v>
      </c>
    </row>
    <row r="213" spans="1:23" ht="11.25">
      <c r="A213" s="61">
        <f t="shared" si="46"/>
        <v>6269</v>
      </c>
      <c r="B213" s="62">
        <f t="shared" si="50"/>
        <v>203</v>
      </c>
      <c r="C213" s="60">
        <f t="shared" si="47"/>
        <v>1264.12</v>
      </c>
      <c r="D213" s="60">
        <f t="shared" si="51"/>
        <v>1264.14</v>
      </c>
      <c r="E213" s="83">
        <f t="shared" si="52"/>
        <v>1264.14</v>
      </c>
      <c r="F213" s="60">
        <f t="shared" si="48"/>
        <v>725.72</v>
      </c>
      <c r="G213" s="75">
        <f t="shared" si="45"/>
        <v>0</v>
      </c>
      <c r="H213" s="75">
        <f t="shared" si="45"/>
        <v>0</v>
      </c>
      <c r="I213" s="75">
        <f t="shared" si="45"/>
        <v>0</v>
      </c>
      <c r="J213" s="75">
        <f t="shared" si="45"/>
        <v>0</v>
      </c>
      <c r="K213" s="75">
        <f t="shared" si="45"/>
        <v>0</v>
      </c>
      <c r="L213" s="60">
        <f t="shared" si="53"/>
        <v>538.4200000000001</v>
      </c>
      <c r="M213" s="60">
        <f t="shared" si="54"/>
        <v>133440.24</v>
      </c>
      <c r="N213" s="60">
        <f t="shared" si="55"/>
        <v>66559.76000000002</v>
      </c>
      <c r="O213" s="60">
        <f t="shared" si="56"/>
        <v>0</v>
      </c>
      <c r="R213" s="60">
        <f t="shared" si="57"/>
        <v>1</v>
      </c>
      <c r="S213" s="60">
        <f t="shared" si="58"/>
        <v>207</v>
      </c>
      <c r="U213" s="88">
        <f t="shared" si="59"/>
        <v>725.72</v>
      </c>
      <c r="W213" s="60">
        <f t="shared" si="49"/>
        <v>0</v>
      </c>
    </row>
    <row r="214" spans="1:23" ht="11.25">
      <c r="A214" s="61">
        <f t="shared" si="46"/>
        <v>6300</v>
      </c>
      <c r="B214" s="62">
        <f t="shared" si="50"/>
        <v>204</v>
      </c>
      <c r="C214" s="60">
        <f t="shared" si="47"/>
        <v>1264.12</v>
      </c>
      <c r="D214" s="60">
        <f t="shared" si="51"/>
        <v>1264.14</v>
      </c>
      <c r="E214" s="83">
        <f t="shared" si="52"/>
        <v>1264.14</v>
      </c>
      <c r="F214" s="60">
        <f t="shared" si="48"/>
        <v>722.8</v>
      </c>
      <c r="G214" s="75">
        <f t="shared" si="45"/>
        <v>0</v>
      </c>
      <c r="H214" s="75">
        <f t="shared" si="45"/>
        <v>0</v>
      </c>
      <c r="I214" s="75">
        <f t="shared" si="45"/>
        <v>0</v>
      </c>
      <c r="J214" s="75">
        <f t="shared" si="45"/>
        <v>0</v>
      </c>
      <c r="K214" s="75">
        <f t="shared" si="45"/>
        <v>0</v>
      </c>
      <c r="L214" s="60">
        <f t="shared" si="53"/>
        <v>541.3400000000001</v>
      </c>
      <c r="M214" s="60">
        <f t="shared" si="54"/>
        <v>132898.9</v>
      </c>
      <c r="N214" s="60">
        <f t="shared" si="55"/>
        <v>67101.10000000002</v>
      </c>
      <c r="O214" s="60">
        <f t="shared" si="56"/>
        <v>0</v>
      </c>
      <c r="R214" s="60">
        <f t="shared" si="57"/>
        <v>1</v>
      </c>
      <c r="S214" s="60">
        <f t="shared" si="58"/>
        <v>208</v>
      </c>
      <c r="U214" s="88">
        <f t="shared" si="59"/>
        <v>722.8</v>
      </c>
      <c r="W214" s="60">
        <f t="shared" si="49"/>
        <v>0</v>
      </c>
    </row>
    <row r="215" spans="1:23" ht="11.25">
      <c r="A215" s="61">
        <f t="shared" si="46"/>
        <v>6330</v>
      </c>
      <c r="B215" s="62">
        <f t="shared" si="50"/>
        <v>205</v>
      </c>
      <c r="C215" s="60">
        <f t="shared" si="47"/>
        <v>1264.12</v>
      </c>
      <c r="D215" s="60">
        <f t="shared" si="51"/>
        <v>1264.14</v>
      </c>
      <c r="E215" s="83">
        <f t="shared" si="52"/>
        <v>1264.14</v>
      </c>
      <c r="F215" s="60">
        <f t="shared" si="48"/>
        <v>719.87</v>
      </c>
      <c r="G215" s="75">
        <f t="shared" si="45"/>
        <v>0</v>
      </c>
      <c r="H215" s="75">
        <f t="shared" si="45"/>
        <v>0</v>
      </c>
      <c r="I215" s="75">
        <f t="shared" si="45"/>
        <v>0</v>
      </c>
      <c r="J215" s="75">
        <f t="shared" si="45"/>
        <v>0</v>
      </c>
      <c r="K215" s="75">
        <f t="shared" si="45"/>
        <v>0</v>
      </c>
      <c r="L215" s="60">
        <f t="shared" si="53"/>
        <v>544.2700000000001</v>
      </c>
      <c r="M215" s="60">
        <f t="shared" si="54"/>
        <v>132354.63</v>
      </c>
      <c r="N215" s="60">
        <f t="shared" si="55"/>
        <v>67645.37000000002</v>
      </c>
      <c r="O215" s="60">
        <f t="shared" si="56"/>
        <v>0</v>
      </c>
      <c r="R215" s="60">
        <f t="shared" si="57"/>
        <v>1</v>
      </c>
      <c r="S215" s="60">
        <f t="shared" si="58"/>
        <v>209</v>
      </c>
      <c r="U215" s="88">
        <f t="shared" si="59"/>
        <v>719.87</v>
      </c>
      <c r="W215" s="60">
        <f t="shared" si="49"/>
        <v>0</v>
      </c>
    </row>
    <row r="216" spans="1:23" ht="11.25">
      <c r="A216" s="61">
        <f t="shared" si="46"/>
        <v>6361</v>
      </c>
      <c r="B216" s="62">
        <f t="shared" si="50"/>
        <v>206</v>
      </c>
      <c r="C216" s="60">
        <f t="shared" si="47"/>
        <v>1264.12</v>
      </c>
      <c r="D216" s="60">
        <f t="shared" si="51"/>
        <v>1264.14</v>
      </c>
      <c r="E216" s="83">
        <f t="shared" si="52"/>
        <v>1264.14</v>
      </c>
      <c r="F216" s="60">
        <f t="shared" si="48"/>
        <v>716.92</v>
      </c>
      <c r="G216" s="75">
        <f t="shared" si="45"/>
        <v>0</v>
      </c>
      <c r="H216" s="75">
        <f t="shared" si="45"/>
        <v>0</v>
      </c>
      <c r="I216" s="75">
        <f t="shared" si="45"/>
        <v>0</v>
      </c>
      <c r="J216" s="75">
        <f t="shared" si="45"/>
        <v>0</v>
      </c>
      <c r="K216" s="75">
        <f t="shared" si="45"/>
        <v>0</v>
      </c>
      <c r="L216" s="60">
        <f t="shared" si="53"/>
        <v>547.2200000000001</v>
      </c>
      <c r="M216" s="60">
        <f t="shared" si="54"/>
        <v>131807.41</v>
      </c>
      <c r="N216" s="60">
        <f t="shared" si="55"/>
        <v>68192.59000000003</v>
      </c>
      <c r="O216" s="60">
        <f t="shared" si="56"/>
        <v>0</v>
      </c>
      <c r="R216" s="60">
        <f t="shared" si="57"/>
        <v>1</v>
      </c>
      <c r="S216" s="60">
        <f t="shared" si="58"/>
        <v>210</v>
      </c>
      <c r="U216" s="88">
        <f t="shared" si="59"/>
        <v>716.92</v>
      </c>
      <c r="W216" s="60">
        <f t="shared" si="49"/>
        <v>0</v>
      </c>
    </row>
    <row r="217" spans="1:23" ht="11.25">
      <c r="A217" s="61">
        <f t="shared" si="46"/>
        <v>6391</v>
      </c>
      <c r="B217" s="62">
        <f t="shared" si="50"/>
        <v>207</v>
      </c>
      <c r="C217" s="60">
        <f t="shared" si="47"/>
        <v>1264.12</v>
      </c>
      <c r="D217" s="60">
        <f t="shared" si="51"/>
        <v>1264.14</v>
      </c>
      <c r="E217" s="83">
        <f t="shared" si="52"/>
        <v>1264.14</v>
      </c>
      <c r="F217" s="60">
        <f t="shared" si="48"/>
        <v>713.96</v>
      </c>
      <c r="G217" s="75">
        <f aca="true" t="shared" si="60" ref="G217:K267">G216</f>
        <v>0</v>
      </c>
      <c r="H217" s="75">
        <f t="shared" si="60"/>
        <v>0</v>
      </c>
      <c r="I217" s="75">
        <f t="shared" si="60"/>
        <v>0</v>
      </c>
      <c r="J217" s="75">
        <f t="shared" si="60"/>
        <v>0</v>
      </c>
      <c r="K217" s="75">
        <f t="shared" si="60"/>
        <v>0</v>
      </c>
      <c r="L217" s="60">
        <f t="shared" si="53"/>
        <v>550.1800000000001</v>
      </c>
      <c r="M217" s="60">
        <f t="shared" si="54"/>
        <v>131257.23</v>
      </c>
      <c r="N217" s="60">
        <f t="shared" si="55"/>
        <v>68742.77000000002</v>
      </c>
      <c r="O217" s="60">
        <f t="shared" si="56"/>
        <v>0</v>
      </c>
      <c r="R217" s="60">
        <f t="shared" si="57"/>
        <v>1</v>
      </c>
      <c r="S217" s="60">
        <f t="shared" si="58"/>
        <v>211</v>
      </c>
      <c r="U217" s="88">
        <f t="shared" si="59"/>
        <v>713.96</v>
      </c>
      <c r="W217" s="60">
        <f t="shared" si="49"/>
        <v>0</v>
      </c>
    </row>
    <row r="218" spans="1:23" ht="11.25">
      <c r="A218" s="61">
        <f t="shared" si="46"/>
        <v>6422</v>
      </c>
      <c r="B218" s="62">
        <f t="shared" si="50"/>
        <v>208</v>
      </c>
      <c r="C218" s="60">
        <f t="shared" si="47"/>
        <v>1264.12</v>
      </c>
      <c r="D218" s="60">
        <f t="shared" si="51"/>
        <v>1264.14</v>
      </c>
      <c r="E218" s="83">
        <f t="shared" si="52"/>
        <v>1264.14</v>
      </c>
      <c r="F218" s="60">
        <f t="shared" si="48"/>
        <v>710.98</v>
      </c>
      <c r="G218" s="75">
        <f t="shared" si="60"/>
        <v>0</v>
      </c>
      <c r="H218" s="75">
        <f t="shared" si="60"/>
        <v>0</v>
      </c>
      <c r="I218" s="75">
        <f t="shared" si="60"/>
        <v>0</v>
      </c>
      <c r="J218" s="75">
        <f t="shared" si="60"/>
        <v>0</v>
      </c>
      <c r="K218" s="75">
        <f t="shared" si="60"/>
        <v>0</v>
      </c>
      <c r="L218" s="60">
        <f t="shared" si="53"/>
        <v>553.1600000000001</v>
      </c>
      <c r="M218" s="60">
        <f t="shared" si="54"/>
        <v>130704.07</v>
      </c>
      <c r="N218" s="60">
        <f t="shared" si="55"/>
        <v>69295.93000000002</v>
      </c>
      <c r="O218" s="60">
        <f t="shared" si="56"/>
        <v>0</v>
      </c>
      <c r="R218" s="60">
        <f t="shared" si="57"/>
        <v>1</v>
      </c>
      <c r="S218" s="60">
        <f t="shared" si="58"/>
        <v>212</v>
      </c>
      <c r="U218" s="88">
        <f t="shared" si="59"/>
        <v>710.98</v>
      </c>
      <c r="W218" s="60">
        <f t="shared" si="49"/>
        <v>0</v>
      </c>
    </row>
    <row r="219" spans="1:23" ht="11.25">
      <c r="A219" s="61">
        <f t="shared" si="46"/>
        <v>6453</v>
      </c>
      <c r="B219" s="62">
        <f t="shared" si="50"/>
        <v>209</v>
      </c>
      <c r="C219" s="60">
        <f t="shared" si="47"/>
        <v>1264.12</v>
      </c>
      <c r="D219" s="60">
        <f t="shared" si="51"/>
        <v>1264.14</v>
      </c>
      <c r="E219" s="83">
        <f t="shared" si="52"/>
        <v>1264.14</v>
      </c>
      <c r="F219" s="60">
        <f t="shared" si="48"/>
        <v>707.98</v>
      </c>
      <c r="G219" s="75">
        <f t="shared" si="60"/>
        <v>0</v>
      </c>
      <c r="H219" s="75">
        <f t="shared" si="60"/>
        <v>0</v>
      </c>
      <c r="I219" s="75">
        <f t="shared" si="60"/>
        <v>0</v>
      </c>
      <c r="J219" s="75">
        <f t="shared" si="60"/>
        <v>0</v>
      </c>
      <c r="K219" s="75">
        <f t="shared" si="60"/>
        <v>0</v>
      </c>
      <c r="L219" s="60">
        <f t="shared" si="53"/>
        <v>556.1600000000001</v>
      </c>
      <c r="M219" s="60">
        <f t="shared" si="54"/>
        <v>130147.91</v>
      </c>
      <c r="N219" s="60">
        <f t="shared" si="55"/>
        <v>69852.09000000003</v>
      </c>
      <c r="O219" s="60">
        <f t="shared" si="56"/>
        <v>0</v>
      </c>
      <c r="R219" s="60">
        <f t="shared" si="57"/>
        <v>1</v>
      </c>
      <c r="S219" s="60">
        <f t="shared" si="58"/>
        <v>213</v>
      </c>
      <c r="U219" s="88">
        <f t="shared" si="59"/>
        <v>707.98</v>
      </c>
      <c r="W219" s="60">
        <f t="shared" si="49"/>
        <v>0</v>
      </c>
    </row>
    <row r="220" spans="1:23" ht="11.25">
      <c r="A220" s="61">
        <f t="shared" si="46"/>
        <v>6483</v>
      </c>
      <c r="B220" s="62">
        <f t="shared" si="50"/>
        <v>210</v>
      </c>
      <c r="C220" s="60">
        <f t="shared" si="47"/>
        <v>1264.12</v>
      </c>
      <c r="D220" s="60">
        <f t="shared" si="51"/>
        <v>1264.14</v>
      </c>
      <c r="E220" s="83">
        <f t="shared" si="52"/>
        <v>1264.14</v>
      </c>
      <c r="F220" s="60">
        <f t="shared" si="48"/>
        <v>704.97</v>
      </c>
      <c r="G220" s="75">
        <f t="shared" si="60"/>
        <v>0</v>
      </c>
      <c r="H220" s="75">
        <f t="shared" si="60"/>
        <v>0</v>
      </c>
      <c r="I220" s="75">
        <f t="shared" si="60"/>
        <v>0</v>
      </c>
      <c r="J220" s="75">
        <f t="shared" si="60"/>
        <v>0</v>
      </c>
      <c r="K220" s="75">
        <f t="shared" si="60"/>
        <v>0</v>
      </c>
      <c r="L220" s="60">
        <f t="shared" si="53"/>
        <v>559.1700000000001</v>
      </c>
      <c r="M220" s="60">
        <f t="shared" si="54"/>
        <v>129588.74</v>
      </c>
      <c r="N220" s="60">
        <f t="shared" si="55"/>
        <v>70411.26000000002</v>
      </c>
      <c r="O220" s="60">
        <f t="shared" si="56"/>
        <v>0</v>
      </c>
      <c r="R220" s="60">
        <f t="shared" si="57"/>
        <v>1</v>
      </c>
      <c r="S220" s="60">
        <f t="shared" si="58"/>
        <v>214</v>
      </c>
      <c r="U220" s="88">
        <f t="shared" si="59"/>
        <v>704.97</v>
      </c>
      <c r="W220" s="60">
        <f t="shared" si="49"/>
        <v>0</v>
      </c>
    </row>
    <row r="221" spans="1:23" ht="11.25">
      <c r="A221" s="61">
        <f t="shared" si="46"/>
        <v>6514</v>
      </c>
      <c r="B221" s="62">
        <f t="shared" si="50"/>
        <v>211</v>
      </c>
      <c r="C221" s="60">
        <f t="shared" si="47"/>
        <v>1264.12</v>
      </c>
      <c r="D221" s="60">
        <f t="shared" si="51"/>
        <v>1264.14</v>
      </c>
      <c r="E221" s="83">
        <f t="shared" si="52"/>
        <v>1264.14</v>
      </c>
      <c r="F221" s="60">
        <f t="shared" si="48"/>
        <v>701.94</v>
      </c>
      <c r="G221" s="75">
        <f t="shared" si="60"/>
        <v>0</v>
      </c>
      <c r="H221" s="75">
        <f t="shared" si="60"/>
        <v>0</v>
      </c>
      <c r="I221" s="75">
        <f t="shared" si="60"/>
        <v>0</v>
      </c>
      <c r="J221" s="75">
        <f t="shared" si="60"/>
        <v>0</v>
      </c>
      <c r="K221" s="75">
        <f t="shared" si="60"/>
        <v>0</v>
      </c>
      <c r="L221" s="60">
        <f t="shared" si="53"/>
        <v>562.2</v>
      </c>
      <c r="M221" s="60">
        <f t="shared" si="54"/>
        <v>129026.54000000001</v>
      </c>
      <c r="N221" s="60">
        <f t="shared" si="55"/>
        <v>70973.46000000002</v>
      </c>
      <c r="O221" s="60">
        <f t="shared" si="56"/>
        <v>0</v>
      </c>
      <c r="R221" s="60">
        <f t="shared" si="57"/>
        <v>1</v>
      </c>
      <c r="S221" s="60">
        <f t="shared" si="58"/>
        <v>215</v>
      </c>
      <c r="U221" s="88">
        <f t="shared" si="59"/>
        <v>701.94</v>
      </c>
      <c r="W221" s="60">
        <f t="shared" si="49"/>
        <v>0</v>
      </c>
    </row>
    <row r="222" spans="1:23" ht="11.25">
      <c r="A222" s="61">
        <f t="shared" si="46"/>
        <v>6544</v>
      </c>
      <c r="B222" s="62">
        <f t="shared" si="50"/>
        <v>212</v>
      </c>
      <c r="C222" s="60">
        <f t="shared" si="47"/>
        <v>1264.12</v>
      </c>
      <c r="D222" s="60">
        <f t="shared" si="51"/>
        <v>1264.14</v>
      </c>
      <c r="E222" s="83">
        <f t="shared" si="52"/>
        <v>1264.14</v>
      </c>
      <c r="F222" s="60">
        <f t="shared" si="48"/>
        <v>698.89</v>
      </c>
      <c r="G222" s="75">
        <f t="shared" si="60"/>
        <v>0</v>
      </c>
      <c r="H222" s="75">
        <f t="shared" si="60"/>
        <v>0</v>
      </c>
      <c r="I222" s="75">
        <f t="shared" si="60"/>
        <v>0</v>
      </c>
      <c r="J222" s="75">
        <f t="shared" si="60"/>
        <v>0</v>
      </c>
      <c r="K222" s="75">
        <f t="shared" si="60"/>
        <v>0</v>
      </c>
      <c r="L222" s="60">
        <f t="shared" si="53"/>
        <v>565.2500000000001</v>
      </c>
      <c r="M222" s="60">
        <f t="shared" si="54"/>
        <v>128461.29000000001</v>
      </c>
      <c r="N222" s="60">
        <f t="shared" si="55"/>
        <v>71538.71000000002</v>
      </c>
      <c r="O222" s="60">
        <f t="shared" si="56"/>
        <v>0</v>
      </c>
      <c r="P222" s="60">
        <f>SUM(F211:F222)</f>
        <v>8584.15</v>
      </c>
      <c r="Q222" s="60">
        <f>SUM(L211:L222)</f>
        <v>6585.530000000001</v>
      </c>
      <c r="R222" s="60">
        <f t="shared" si="57"/>
        <v>1</v>
      </c>
      <c r="S222" s="60">
        <f t="shared" si="58"/>
        <v>216</v>
      </c>
      <c r="U222" s="88">
        <f t="shared" si="59"/>
        <v>698.89</v>
      </c>
      <c r="W222" s="60">
        <f t="shared" si="49"/>
        <v>0</v>
      </c>
    </row>
    <row r="223" spans="1:23" ht="11.25">
      <c r="A223" s="61">
        <f t="shared" si="46"/>
        <v>6575</v>
      </c>
      <c r="B223" s="62">
        <f t="shared" si="50"/>
        <v>213</v>
      </c>
      <c r="C223" s="60">
        <f t="shared" si="47"/>
        <v>1264.12</v>
      </c>
      <c r="D223" s="60">
        <f t="shared" si="51"/>
        <v>1264.14</v>
      </c>
      <c r="E223" s="83">
        <f t="shared" si="52"/>
        <v>1264.14</v>
      </c>
      <c r="F223" s="60">
        <f t="shared" si="48"/>
        <v>695.83</v>
      </c>
      <c r="G223" s="75">
        <f t="shared" si="60"/>
        <v>0</v>
      </c>
      <c r="H223" s="75">
        <f t="shared" si="60"/>
        <v>0</v>
      </c>
      <c r="I223" s="75">
        <f t="shared" si="60"/>
        <v>0</v>
      </c>
      <c r="J223" s="75">
        <f t="shared" si="60"/>
        <v>0</v>
      </c>
      <c r="K223" s="75">
        <f t="shared" si="60"/>
        <v>0</v>
      </c>
      <c r="L223" s="60">
        <f t="shared" si="53"/>
        <v>568.3100000000001</v>
      </c>
      <c r="M223" s="60">
        <f t="shared" si="54"/>
        <v>127892.98000000001</v>
      </c>
      <c r="N223" s="60">
        <f t="shared" si="55"/>
        <v>72107.02000000002</v>
      </c>
      <c r="O223" s="60">
        <f t="shared" si="56"/>
        <v>0</v>
      </c>
      <c r="R223" s="60">
        <f t="shared" si="57"/>
        <v>1</v>
      </c>
      <c r="S223" s="60">
        <f t="shared" si="58"/>
        <v>217</v>
      </c>
      <c r="U223" s="88">
        <f t="shared" si="59"/>
        <v>695.83</v>
      </c>
      <c r="W223" s="60">
        <f t="shared" si="49"/>
        <v>0</v>
      </c>
    </row>
    <row r="224" spans="1:23" ht="11.25">
      <c r="A224" s="61">
        <f t="shared" si="46"/>
        <v>6606</v>
      </c>
      <c r="B224" s="62">
        <f t="shared" si="50"/>
        <v>214</v>
      </c>
      <c r="C224" s="60">
        <f t="shared" si="47"/>
        <v>1264.12</v>
      </c>
      <c r="D224" s="60">
        <f t="shared" si="51"/>
        <v>1264.14</v>
      </c>
      <c r="E224" s="83">
        <f t="shared" si="52"/>
        <v>1264.14</v>
      </c>
      <c r="F224" s="60">
        <f t="shared" si="48"/>
        <v>692.75</v>
      </c>
      <c r="G224" s="75">
        <f t="shared" si="60"/>
        <v>0</v>
      </c>
      <c r="H224" s="75">
        <f t="shared" si="60"/>
        <v>0</v>
      </c>
      <c r="I224" s="75">
        <f t="shared" si="60"/>
        <v>0</v>
      </c>
      <c r="J224" s="75">
        <f t="shared" si="60"/>
        <v>0</v>
      </c>
      <c r="K224" s="75">
        <f t="shared" si="60"/>
        <v>0</v>
      </c>
      <c r="L224" s="60">
        <f t="shared" si="53"/>
        <v>571.3900000000001</v>
      </c>
      <c r="M224" s="60">
        <f t="shared" si="54"/>
        <v>127321.59000000001</v>
      </c>
      <c r="N224" s="60">
        <f t="shared" si="55"/>
        <v>72678.41000000002</v>
      </c>
      <c r="O224" s="60">
        <f t="shared" si="56"/>
        <v>0</v>
      </c>
      <c r="R224" s="60">
        <f t="shared" si="57"/>
        <v>1</v>
      </c>
      <c r="S224" s="60">
        <f t="shared" si="58"/>
        <v>218</v>
      </c>
      <c r="U224" s="88">
        <f t="shared" si="59"/>
        <v>692.75</v>
      </c>
      <c r="W224" s="60">
        <f t="shared" si="49"/>
        <v>0</v>
      </c>
    </row>
    <row r="225" spans="1:23" ht="11.25">
      <c r="A225" s="61">
        <f t="shared" si="46"/>
        <v>6634</v>
      </c>
      <c r="B225" s="62">
        <f t="shared" si="50"/>
        <v>215</v>
      </c>
      <c r="C225" s="60">
        <f t="shared" si="47"/>
        <v>1264.12</v>
      </c>
      <c r="D225" s="60">
        <f t="shared" si="51"/>
        <v>1264.14</v>
      </c>
      <c r="E225" s="83">
        <f t="shared" si="52"/>
        <v>1264.14</v>
      </c>
      <c r="F225" s="60">
        <f t="shared" si="48"/>
        <v>689.66</v>
      </c>
      <c r="G225" s="75">
        <f t="shared" si="60"/>
        <v>0</v>
      </c>
      <c r="H225" s="75">
        <f t="shared" si="60"/>
        <v>0</v>
      </c>
      <c r="I225" s="75">
        <f t="shared" si="60"/>
        <v>0</v>
      </c>
      <c r="J225" s="75">
        <f t="shared" si="60"/>
        <v>0</v>
      </c>
      <c r="K225" s="75">
        <f t="shared" si="60"/>
        <v>0</v>
      </c>
      <c r="L225" s="60">
        <f t="shared" si="53"/>
        <v>574.4800000000001</v>
      </c>
      <c r="M225" s="60">
        <f t="shared" si="54"/>
        <v>126747.11000000002</v>
      </c>
      <c r="N225" s="60">
        <f t="shared" si="55"/>
        <v>73252.89000000001</v>
      </c>
      <c r="O225" s="60">
        <f t="shared" si="56"/>
        <v>0</v>
      </c>
      <c r="R225" s="60">
        <f t="shared" si="57"/>
        <v>1</v>
      </c>
      <c r="S225" s="60">
        <f t="shared" si="58"/>
        <v>219</v>
      </c>
      <c r="U225" s="88">
        <f t="shared" si="59"/>
        <v>689.66</v>
      </c>
      <c r="W225" s="60">
        <f t="shared" si="49"/>
        <v>0</v>
      </c>
    </row>
    <row r="226" spans="1:23" ht="11.25">
      <c r="A226" s="61">
        <f t="shared" si="46"/>
        <v>6665</v>
      </c>
      <c r="B226" s="62">
        <f t="shared" si="50"/>
        <v>216</v>
      </c>
      <c r="C226" s="60">
        <f t="shared" si="47"/>
        <v>1264.12</v>
      </c>
      <c r="D226" s="60">
        <f t="shared" si="51"/>
        <v>1264.14</v>
      </c>
      <c r="E226" s="83">
        <f t="shared" si="52"/>
        <v>1264.14</v>
      </c>
      <c r="F226" s="60">
        <f t="shared" si="48"/>
        <v>686.55</v>
      </c>
      <c r="G226" s="75">
        <f t="shared" si="60"/>
        <v>0</v>
      </c>
      <c r="H226" s="75">
        <f t="shared" si="60"/>
        <v>0</v>
      </c>
      <c r="I226" s="75">
        <f t="shared" si="60"/>
        <v>0</v>
      </c>
      <c r="J226" s="75">
        <f t="shared" si="60"/>
        <v>0</v>
      </c>
      <c r="K226" s="75">
        <f t="shared" si="60"/>
        <v>0</v>
      </c>
      <c r="L226" s="60">
        <f t="shared" si="53"/>
        <v>577.5900000000001</v>
      </c>
      <c r="M226" s="60">
        <f t="shared" si="54"/>
        <v>126169.52000000002</v>
      </c>
      <c r="N226" s="60">
        <f t="shared" si="55"/>
        <v>73830.48000000001</v>
      </c>
      <c r="O226" s="60">
        <f t="shared" si="56"/>
        <v>0</v>
      </c>
      <c r="R226" s="60">
        <f t="shared" si="57"/>
        <v>1</v>
      </c>
      <c r="S226" s="60">
        <f t="shared" si="58"/>
        <v>220</v>
      </c>
      <c r="U226" s="88">
        <f t="shared" si="59"/>
        <v>686.55</v>
      </c>
      <c r="W226" s="60">
        <f t="shared" si="49"/>
        <v>0</v>
      </c>
    </row>
    <row r="227" spans="1:23" ht="11.25">
      <c r="A227" s="61">
        <f t="shared" si="46"/>
        <v>6695</v>
      </c>
      <c r="B227" s="62">
        <f t="shared" si="50"/>
        <v>217</v>
      </c>
      <c r="C227" s="60">
        <f t="shared" si="47"/>
        <v>1264.12</v>
      </c>
      <c r="D227" s="60">
        <f t="shared" si="51"/>
        <v>1264.14</v>
      </c>
      <c r="E227" s="83">
        <f t="shared" si="52"/>
        <v>1264.14</v>
      </c>
      <c r="F227" s="60">
        <f t="shared" si="48"/>
        <v>683.42</v>
      </c>
      <c r="G227" s="75">
        <f t="shared" si="60"/>
        <v>0</v>
      </c>
      <c r="H227" s="75">
        <f t="shared" si="60"/>
        <v>0</v>
      </c>
      <c r="I227" s="75">
        <f t="shared" si="60"/>
        <v>0</v>
      </c>
      <c r="J227" s="75">
        <f t="shared" si="60"/>
        <v>0</v>
      </c>
      <c r="K227" s="75">
        <f t="shared" si="60"/>
        <v>0</v>
      </c>
      <c r="L227" s="60">
        <f t="shared" si="53"/>
        <v>580.7200000000001</v>
      </c>
      <c r="M227" s="60">
        <f t="shared" si="54"/>
        <v>125588.80000000002</v>
      </c>
      <c r="N227" s="60">
        <f t="shared" si="55"/>
        <v>74411.20000000001</v>
      </c>
      <c r="O227" s="60">
        <f t="shared" si="56"/>
        <v>0</v>
      </c>
      <c r="R227" s="60">
        <f t="shared" si="57"/>
        <v>1</v>
      </c>
      <c r="S227" s="60">
        <f t="shared" si="58"/>
        <v>221</v>
      </c>
      <c r="U227" s="88">
        <f t="shared" si="59"/>
        <v>683.42</v>
      </c>
      <c r="W227" s="60">
        <f t="shared" si="49"/>
        <v>0</v>
      </c>
    </row>
    <row r="228" spans="1:23" ht="11.25">
      <c r="A228" s="61">
        <f t="shared" si="46"/>
        <v>6726</v>
      </c>
      <c r="B228" s="62">
        <f t="shared" si="50"/>
        <v>218</v>
      </c>
      <c r="C228" s="60">
        <f t="shared" si="47"/>
        <v>1264.12</v>
      </c>
      <c r="D228" s="60">
        <f t="shared" si="51"/>
        <v>1264.14</v>
      </c>
      <c r="E228" s="83">
        <f t="shared" si="52"/>
        <v>1264.14</v>
      </c>
      <c r="F228" s="60">
        <f t="shared" si="48"/>
        <v>680.27</v>
      </c>
      <c r="G228" s="75">
        <f t="shared" si="60"/>
        <v>0</v>
      </c>
      <c r="H228" s="75">
        <f t="shared" si="60"/>
        <v>0</v>
      </c>
      <c r="I228" s="75">
        <f t="shared" si="60"/>
        <v>0</v>
      </c>
      <c r="J228" s="75">
        <f t="shared" si="60"/>
        <v>0</v>
      </c>
      <c r="K228" s="75">
        <f t="shared" si="60"/>
        <v>0</v>
      </c>
      <c r="L228" s="60">
        <f t="shared" si="53"/>
        <v>583.8700000000001</v>
      </c>
      <c r="M228" s="60">
        <f t="shared" si="54"/>
        <v>125004.93000000002</v>
      </c>
      <c r="N228" s="60">
        <f t="shared" si="55"/>
        <v>74995.07</v>
      </c>
      <c r="O228" s="60">
        <f t="shared" si="56"/>
        <v>0</v>
      </c>
      <c r="R228" s="60">
        <f t="shared" si="57"/>
        <v>1</v>
      </c>
      <c r="S228" s="60">
        <f t="shared" si="58"/>
        <v>222</v>
      </c>
      <c r="U228" s="88">
        <f t="shared" si="59"/>
        <v>680.27</v>
      </c>
      <c r="W228" s="60">
        <f t="shared" si="49"/>
        <v>0</v>
      </c>
    </row>
    <row r="229" spans="1:23" ht="11.25">
      <c r="A229" s="61">
        <f t="shared" si="46"/>
        <v>6756</v>
      </c>
      <c r="B229" s="62">
        <f t="shared" si="50"/>
        <v>219</v>
      </c>
      <c r="C229" s="60">
        <f t="shared" si="47"/>
        <v>1264.12</v>
      </c>
      <c r="D229" s="60">
        <f t="shared" si="51"/>
        <v>1264.14</v>
      </c>
      <c r="E229" s="83">
        <f t="shared" si="52"/>
        <v>1264.14</v>
      </c>
      <c r="F229" s="60">
        <f t="shared" si="48"/>
        <v>677.11</v>
      </c>
      <c r="G229" s="75">
        <f t="shared" si="60"/>
        <v>0</v>
      </c>
      <c r="H229" s="75">
        <f t="shared" si="60"/>
        <v>0</v>
      </c>
      <c r="I229" s="75">
        <f t="shared" si="60"/>
        <v>0</v>
      </c>
      <c r="J229" s="75">
        <f t="shared" si="60"/>
        <v>0</v>
      </c>
      <c r="K229" s="75">
        <f t="shared" si="60"/>
        <v>0</v>
      </c>
      <c r="L229" s="60">
        <f t="shared" si="53"/>
        <v>587.0300000000001</v>
      </c>
      <c r="M229" s="60">
        <f t="shared" si="54"/>
        <v>124417.90000000002</v>
      </c>
      <c r="N229" s="60">
        <f t="shared" si="55"/>
        <v>75582.1</v>
      </c>
      <c r="O229" s="60">
        <f t="shared" si="56"/>
        <v>0</v>
      </c>
      <c r="R229" s="60">
        <f t="shared" si="57"/>
        <v>1</v>
      </c>
      <c r="S229" s="60">
        <f t="shared" si="58"/>
        <v>223</v>
      </c>
      <c r="U229" s="88">
        <f t="shared" si="59"/>
        <v>677.11</v>
      </c>
      <c r="W229" s="60">
        <f t="shared" si="49"/>
        <v>0</v>
      </c>
    </row>
    <row r="230" spans="1:23" ht="11.25">
      <c r="A230" s="61">
        <f t="shared" si="46"/>
        <v>6787</v>
      </c>
      <c r="B230" s="62">
        <f t="shared" si="50"/>
        <v>220</v>
      </c>
      <c r="C230" s="60">
        <f t="shared" si="47"/>
        <v>1264.12</v>
      </c>
      <c r="D230" s="60">
        <f t="shared" si="51"/>
        <v>1264.14</v>
      </c>
      <c r="E230" s="83">
        <f t="shared" si="52"/>
        <v>1264.14</v>
      </c>
      <c r="F230" s="60">
        <f t="shared" si="48"/>
        <v>673.93</v>
      </c>
      <c r="G230" s="75">
        <f t="shared" si="60"/>
        <v>0</v>
      </c>
      <c r="H230" s="75">
        <f t="shared" si="60"/>
        <v>0</v>
      </c>
      <c r="I230" s="75">
        <f t="shared" si="60"/>
        <v>0</v>
      </c>
      <c r="J230" s="75">
        <f t="shared" si="60"/>
        <v>0</v>
      </c>
      <c r="K230" s="75">
        <f t="shared" si="60"/>
        <v>0</v>
      </c>
      <c r="L230" s="60">
        <f t="shared" si="53"/>
        <v>590.2100000000002</v>
      </c>
      <c r="M230" s="60">
        <f t="shared" si="54"/>
        <v>123827.69000000002</v>
      </c>
      <c r="N230" s="60">
        <f t="shared" si="55"/>
        <v>76172.31000000001</v>
      </c>
      <c r="O230" s="60">
        <f t="shared" si="56"/>
        <v>0</v>
      </c>
      <c r="R230" s="60">
        <f t="shared" si="57"/>
        <v>1</v>
      </c>
      <c r="S230" s="60">
        <f t="shared" si="58"/>
        <v>224</v>
      </c>
      <c r="U230" s="88">
        <f t="shared" si="59"/>
        <v>673.93</v>
      </c>
      <c r="W230" s="60">
        <f t="shared" si="49"/>
        <v>0</v>
      </c>
    </row>
    <row r="231" spans="1:23" ht="11.25">
      <c r="A231" s="61">
        <f t="shared" si="46"/>
        <v>6818</v>
      </c>
      <c r="B231" s="62">
        <f t="shared" si="50"/>
        <v>221</v>
      </c>
      <c r="C231" s="60">
        <f t="shared" si="47"/>
        <v>1264.12</v>
      </c>
      <c r="D231" s="60">
        <f t="shared" si="51"/>
        <v>1264.14</v>
      </c>
      <c r="E231" s="83">
        <f t="shared" si="52"/>
        <v>1264.14</v>
      </c>
      <c r="F231" s="60">
        <f t="shared" si="48"/>
        <v>670.73</v>
      </c>
      <c r="G231" s="75">
        <f t="shared" si="60"/>
        <v>0</v>
      </c>
      <c r="H231" s="75">
        <f t="shared" si="60"/>
        <v>0</v>
      </c>
      <c r="I231" s="75">
        <f t="shared" si="60"/>
        <v>0</v>
      </c>
      <c r="J231" s="75">
        <f t="shared" si="60"/>
        <v>0</v>
      </c>
      <c r="K231" s="75">
        <f t="shared" si="60"/>
        <v>0</v>
      </c>
      <c r="L231" s="60">
        <f t="shared" si="53"/>
        <v>593.4100000000001</v>
      </c>
      <c r="M231" s="60">
        <f t="shared" si="54"/>
        <v>123234.28000000001</v>
      </c>
      <c r="N231" s="60">
        <f t="shared" si="55"/>
        <v>76765.72000000002</v>
      </c>
      <c r="O231" s="60">
        <f t="shared" si="56"/>
        <v>0</v>
      </c>
      <c r="R231" s="60">
        <f t="shared" si="57"/>
        <v>1</v>
      </c>
      <c r="S231" s="60">
        <f t="shared" si="58"/>
        <v>225</v>
      </c>
      <c r="U231" s="88">
        <f t="shared" si="59"/>
        <v>670.73</v>
      </c>
      <c r="W231" s="60">
        <f t="shared" si="49"/>
        <v>0</v>
      </c>
    </row>
    <row r="232" spans="1:23" ht="11.25">
      <c r="A232" s="61">
        <f t="shared" si="46"/>
        <v>6848</v>
      </c>
      <c r="B232" s="62">
        <f t="shared" si="50"/>
        <v>222</v>
      </c>
      <c r="C232" s="60">
        <f t="shared" si="47"/>
        <v>1264.12</v>
      </c>
      <c r="D232" s="60">
        <f t="shared" si="51"/>
        <v>1264.14</v>
      </c>
      <c r="E232" s="83">
        <f t="shared" si="52"/>
        <v>1264.14</v>
      </c>
      <c r="F232" s="60">
        <f t="shared" si="48"/>
        <v>667.52</v>
      </c>
      <c r="G232" s="75">
        <f t="shared" si="60"/>
        <v>0</v>
      </c>
      <c r="H232" s="75">
        <f t="shared" si="60"/>
        <v>0</v>
      </c>
      <c r="I232" s="75">
        <f t="shared" si="60"/>
        <v>0</v>
      </c>
      <c r="J232" s="75">
        <f t="shared" si="60"/>
        <v>0</v>
      </c>
      <c r="K232" s="75">
        <f t="shared" si="60"/>
        <v>0</v>
      </c>
      <c r="L232" s="60">
        <f t="shared" si="53"/>
        <v>596.6200000000001</v>
      </c>
      <c r="M232" s="60">
        <f t="shared" si="54"/>
        <v>122637.66000000002</v>
      </c>
      <c r="N232" s="60">
        <f t="shared" si="55"/>
        <v>77362.34000000001</v>
      </c>
      <c r="O232" s="60">
        <f t="shared" si="56"/>
        <v>0</v>
      </c>
      <c r="R232" s="60">
        <f t="shared" si="57"/>
        <v>1</v>
      </c>
      <c r="S232" s="60">
        <f t="shared" si="58"/>
        <v>226</v>
      </c>
      <c r="U232" s="88">
        <f t="shared" si="59"/>
        <v>667.52</v>
      </c>
      <c r="W232" s="60">
        <f t="shared" si="49"/>
        <v>0</v>
      </c>
    </row>
    <row r="233" spans="1:23" ht="11.25">
      <c r="A233" s="61">
        <f t="shared" si="46"/>
        <v>6879</v>
      </c>
      <c r="B233" s="62">
        <f t="shared" si="50"/>
        <v>223</v>
      </c>
      <c r="C233" s="60">
        <f t="shared" si="47"/>
        <v>1264.12</v>
      </c>
      <c r="D233" s="60">
        <f t="shared" si="51"/>
        <v>1264.14</v>
      </c>
      <c r="E233" s="83">
        <f t="shared" si="52"/>
        <v>1264.14</v>
      </c>
      <c r="F233" s="60">
        <f t="shared" si="48"/>
        <v>664.29</v>
      </c>
      <c r="G233" s="75">
        <f t="shared" si="60"/>
        <v>0</v>
      </c>
      <c r="H233" s="75">
        <f t="shared" si="60"/>
        <v>0</v>
      </c>
      <c r="I233" s="75">
        <f t="shared" si="60"/>
        <v>0</v>
      </c>
      <c r="J233" s="75">
        <f t="shared" si="60"/>
        <v>0</v>
      </c>
      <c r="K233" s="75">
        <f t="shared" si="60"/>
        <v>0</v>
      </c>
      <c r="L233" s="60">
        <f t="shared" si="53"/>
        <v>599.8500000000001</v>
      </c>
      <c r="M233" s="60">
        <f t="shared" si="54"/>
        <v>122037.81000000001</v>
      </c>
      <c r="N233" s="60">
        <f t="shared" si="55"/>
        <v>77962.19000000002</v>
      </c>
      <c r="O233" s="60">
        <f t="shared" si="56"/>
        <v>0</v>
      </c>
      <c r="R233" s="60">
        <f t="shared" si="57"/>
        <v>1</v>
      </c>
      <c r="S233" s="60">
        <f t="shared" si="58"/>
        <v>227</v>
      </c>
      <c r="U233" s="88">
        <f t="shared" si="59"/>
        <v>664.29</v>
      </c>
      <c r="W233" s="60">
        <f t="shared" si="49"/>
        <v>0</v>
      </c>
    </row>
    <row r="234" spans="1:23" ht="11.25">
      <c r="A234" s="61">
        <f t="shared" si="46"/>
        <v>6909</v>
      </c>
      <c r="B234" s="62">
        <f t="shared" si="50"/>
        <v>224</v>
      </c>
      <c r="C234" s="60">
        <f t="shared" si="47"/>
        <v>1264.12</v>
      </c>
      <c r="D234" s="60">
        <f t="shared" si="51"/>
        <v>1264.14</v>
      </c>
      <c r="E234" s="83">
        <f t="shared" si="52"/>
        <v>1264.14</v>
      </c>
      <c r="F234" s="60">
        <f t="shared" si="48"/>
        <v>661.04</v>
      </c>
      <c r="G234" s="75">
        <f t="shared" si="60"/>
        <v>0</v>
      </c>
      <c r="H234" s="75">
        <f t="shared" si="60"/>
        <v>0</v>
      </c>
      <c r="I234" s="75">
        <f t="shared" si="60"/>
        <v>0</v>
      </c>
      <c r="J234" s="75">
        <f t="shared" si="60"/>
        <v>0</v>
      </c>
      <c r="K234" s="75">
        <f t="shared" si="60"/>
        <v>0</v>
      </c>
      <c r="L234" s="60">
        <f t="shared" si="53"/>
        <v>603.1000000000001</v>
      </c>
      <c r="M234" s="60">
        <f t="shared" si="54"/>
        <v>121434.71</v>
      </c>
      <c r="N234" s="60">
        <f t="shared" si="55"/>
        <v>78565.29000000002</v>
      </c>
      <c r="O234" s="60">
        <f t="shared" si="56"/>
        <v>0</v>
      </c>
      <c r="P234" s="60">
        <f>SUM(F223:F234)</f>
        <v>8143.1</v>
      </c>
      <c r="Q234" s="60">
        <f>SUM(L223:L234)</f>
        <v>7026.580000000002</v>
      </c>
      <c r="R234" s="60">
        <f t="shared" si="57"/>
        <v>1</v>
      </c>
      <c r="S234" s="60">
        <f t="shared" si="58"/>
        <v>228</v>
      </c>
      <c r="U234" s="88">
        <f t="shared" si="59"/>
        <v>661.04</v>
      </c>
      <c r="W234" s="60">
        <f t="shared" si="49"/>
        <v>0</v>
      </c>
    </row>
    <row r="235" spans="1:23" ht="11.25">
      <c r="A235" s="61">
        <f t="shared" si="46"/>
        <v>6940</v>
      </c>
      <c r="B235" s="62">
        <f t="shared" si="50"/>
        <v>225</v>
      </c>
      <c r="C235" s="60">
        <f t="shared" si="47"/>
        <v>1264.12</v>
      </c>
      <c r="D235" s="60">
        <f t="shared" si="51"/>
        <v>1264.14</v>
      </c>
      <c r="E235" s="83">
        <f t="shared" si="52"/>
        <v>1264.14</v>
      </c>
      <c r="F235" s="60">
        <f t="shared" si="48"/>
        <v>657.77</v>
      </c>
      <c r="G235" s="75">
        <f t="shared" si="60"/>
        <v>0</v>
      </c>
      <c r="H235" s="75">
        <f t="shared" si="60"/>
        <v>0</v>
      </c>
      <c r="I235" s="75">
        <f t="shared" si="60"/>
        <v>0</v>
      </c>
      <c r="J235" s="75">
        <f t="shared" si="60"/>
        <v>0</v>
      </c>
      <c r="K235" s="75">
        <f t="shared" si="60"/>
        <v>0</v>
      </c>
      <c r="L235" s="60">
        <f t="shared" si="53"/>
        <v>606.3700000000001</v>
      </c>
      <c r="M235" s="60">
        <f t="shared" si="54"/>
        <v>120828.34000000001</v>
      </c>
      <c r="N235" s="60">
        <f t="shared" si="55"/>
        <v>79171.66000000002</v>
      </c>
      <c r="O235" s="60">
        <f t="shared" si="56"/>
        <v>0</v>
      </c>
      <c r="R235" s="60">
        <f t="shared" si="57"/>
        <v>1</v>
      </c>
      <c r="S235" s="60">
        <f t="shared" si="58"/>
        <v>229</v>
      </c>
      <c r="U235" s="88">
        <f t="shared" si="59"/>
        <v>657.77</v>
      </c>
      <c r="W235" s="60">
        <f t="shared" si="49"/>
        <v>0</v>
      </c>
    </row>
    <row r="236" spans="1:23" ht="11.25">
      <c r="A236" s="61">
        <f t="shared" si="46"/>
        <v>6971</v>
      </c>
      <c r="B236" s="62">
        <f t="shared" si="50"/>
        <v>226</v>
      </c>
      <c r="C236" s="60">
        <f t="shared" si="47"/>
        <v>1264.12</v>
      </c>
      <c r="D236" s="60">
        <f t="shared" si="51"/>
        <v>1264.14</v>
      </c>
      <c r="E236" s="83">
        <f t="shared" si="52"/>
        <v>1264.14</v>
      </c>
      <c r="F236" s="60">
        <f t="shared" si="48"/>
        <v>654.49</v>
      </c>
      <c r="G236" s="75">
        <f t="shared" si="60"/>
        <v>0</v>
      </c>
      <c r="H236" s="75">
        <f t="shared" si="60"/>
        <v>0</v>
      </c>
      <c r="I236" s="75">
        <f t="shared" si="60"/>
        <v>0</v>
      </c>
      <c r="J236" s="75">
        <f t="shared" si="60"/>
        <v>0</v>
      </c>
      <c r="K236" s="75">
        <f t="shared" si="60"/>
        <v>0</v>
      </c>
      <c r="L236" s="60">
        <f t="shared" si="53"/>
        <v>609.6500000000001</v>
      </c>
      <c r="M236" s="60">
        <f t="shared" si="54"/>
        <v>120218.69000000002</v>
      </c>
      <c r="N236" s="60">
        <f t="shared" si="55"/>
        <v>79781.31000000001</v>
      </c>
      <c r="O236" s="60">
        <f t="shared" si="56"/>
        <v>0</v>
      </c>
      <c r="R236" s="60">
        <f t="shared" si="57"/>
        <v>1</v>
      </c>
      <c r="S236" s="60">
        <f t="shared" si="58"/>
        <v>230</v>
      </c>
      <c r="U236" s="88">
        <f t="shared" si="59"/>
        <v>654.49</v>
      </c>
      <c r="W236" s="60">
        <f t="shared" si="49"/>
        <v>0</v>
      </c>
    </row>
    <row r="237" spans="1:23" ht="11.25">
      <c r="A237" s="61">
        <f t="shared" si="46"/>
        <v>6999</v>
      </c>
      <c r="B237" s="62">
        <f t="shared" si="50"/>
        <v>227</v>
      </c>
      <c r="C237" s="60">
        <f t="shared" si="47"/>
        <v>1264.12</v>
      </c>
      <c r="D237" s="60">
        <f t="shared" si="51"/>
        <v>1264.14</v>
      </c>
      <c r="E237" s="83">
        <f t="shared" si="52"/>
        <v>1264.14</v>
      </c>
      <c r="F237" s="60">
        <f t="shared" si="48"/>
        <v>651.18</v>
      </c>
      <c r="G237" s="75">
        <f t="shared" si="60"/>
        <v>0</v>
      </c>
      <c r="H237" s="75">
        <f t="shared" si="60"/>
        <v>0</v>
      </c>
      <c r="I237" s="75">
        <f t="shared" si="60"/>
        <v>0</v>
      </c>
      <c r="J237" s="75">
        <f t="shared" si="60"/>
        <v>0</v>
      </c>
      <c r="K237" s="75">
        <f t="shared" si="60"/>
        <v>0</v>
      </c>
      <c r="L237" s="60">
        <f t="shared" si="53"/>
        <v>612.9600000000002</v>
      </c>
      <c r="M237" s="60">
        <f t="shared" si="54"/>
        <v>119605.73000000001</v>
      </c>
      <c r="N237" s="60">
        <f t="shared" si="55"/>
        <v>80394.27000000002</v>
      </c>
      <c r="O237" s="60">
        <f t="shared" si="56"/>
        <v>0</v>
      </c>
      <c r="R237" s="60">
        <f t="shared" si="57"/>
        <v>1</v>
      </c>
      <c r="S237" s="60">
        <f t="shared" si="58"/>
        <v>231</v>
      </c>
      <c r="U237" s="88">
        <f t="shared" si="59"/>
        <v>651.18</v>
      </c>
      <c r="W237" s="60">
        <f t="shared" si="49"/>
        <v>0</v>
      </c>
    </row>
    <row r="238" spans="1:23" ht="11.25">
      <c r="A238" s="61">
        <f t="shared" si="46"/>
        <v>7030</v>
      </c>
      <c r="B238" s="62">
        <f t="shared" si="50"/>
        <v>228</v>
      </c>
      <c r="C238" s="60">
        <f t="shared" si="47"/>
        <v>1264.12</v>
      </c>
      <c r="D238" s="60">
        <f t="shared" si="51"/>
        <v>1264.14</v>
      </c>
      <c r="E238" s="83">
        <f t="shared" si="52"/>
        <v>1264.14</v>
      </c>
      <c r="F238" s="60">
        <f t="shared" si="48"/>
        <v>647.86</v>
      </c>
      <c r="G238" s="75">
        <f t="shared" si="60"/>
        <v>0</v>
      </c>
      <c r="H238" s="75">
        <f t="shared" si="60"/>
        <v>0</v>
      </c>
      <c r="I238" s="75">
        <f t="shared" si="60"/>
        <v>0</v>
      </c>
      <c r="J238" s="75">
        <f t="shared" si="60"/>
        <v>0</v>
      </c>
      <c r="K238" s="75">
        <f t="shared" si="60"/>
        <v>0</v>
      </c>
      <c r="L238" s="60">
        <f t="shared" si="53"/>
        <v>616.2800000000001</v>
      </c>
      <c r="M238" s="60">
        <f t="shared" si="54"/>
        <v>118989.45000000001</v>
      </c>
      <c r="N238" s="60">
        <f t="shared" si="55"/>
        <v>81010.55000000002</v>
      </c>
      <c r="O238" s="60">
        <f t="shared" si="56"/>
        <v>0</v>
      </c>
      <c r="R238" s="60">
        <f t="shared" si="57"/>
        <v>1</v>
      </c>
      <c r="S238" s="60">
        <f t="shared" si="58"/>
        <v>232</v>
      </c>
      <c r="U238" s="88">
        <f t="shared" si="59"/>
        <v>647.86</v>
      </c>
      <c r="W238" s="60">
        <f t="shared" si="49"/>
        <v>0</v>
      </c>
    </row>
    <row r="239" spans="1:23" ht="11.25">
      <c r="A239" s="61">
        <f t="shared" si="46"/>
        <v>7060</v>
      </c>
      <c r="B239" s="62">
        <f t="shared" si="50"/>
        <v>229</v>
      </c>
      <c r="C239" s="60">
        <f t="shared" si="47"/>
        <v>1264.12</v>
      </c>
      <c r="D239" s="60">
        <f t="shared" si="51"/>
        <v>1264.14</v>
      </c>
      <c r="E239" s="83">
        <f t="shared" si="52"/>
        <v>1264.14</v>
      </c>
      <c r="F239" s="60">
        <f t="shared" si="48"/>
        <v>644.53</v>
      </c>
      <c r="G239" s="75">
        <f t="shared" si="60"/>
        <v>0</v>
      </c>
      <c r="H239" s="75">
        <f t="shared" si="60"/>
        <v>0</v>
      </c>
      <c r="I239" s="75">
        <f t="shared" si="60"/>
        <v>0</v>
      </c>
      <c r="J239" s="75">
        <f t="shared" si="60"/>
        <v>0</v>
      </c>
      <c r="K239" s="75">
        <f t="shared" si="60"/>
        <v>0</v>
      </c>
      <c r="L239" s="60">
        <f t="shared" si="53"/>
        <v>619.6100000000001</v>
      </c>
      <c r="M239" s="60">
        <f t="shared" si="54"/>
        <v>118369.84000000001</v>
      </c>
      <c r="N239" s="60">
        <f t="shared" si="55"/>
        <v>81630.16000000002</v>
      </c>
      <c r="O239" s="60">
        <f t="shared" si="56"/>
        <v>0</v>
      </c>
      <c r="R239" s="60">
        <f t="shared" si="57"/>
        <v>1</v>
      </c>
      <c r="S239" s="60">
        <f t="shared" si="58"/>
        <v>233</v>
      </c>
      <c r="U239" s="88">
        <f t="shared" si="59"/>
        <v>644.53</v>
      </c>
      <c r="W239" s="60">
        <f t="shared" si="49"/>
        <v>0</v>
      </c>
    </row>
    <row r="240" spans="1:23" ht="11.25">
      <c r="A240" s="61">
        <f t="shared" si="46"/>
        <v>7091</v>
      </c>
      <c r="B240" s="62">
        <f t="shared" si="50"/>
        <v>230</v>
      </c>
      <c r="C240" s="60">
        <f t="shared" si="47"/>
        <v>1264.12</v>
      </c>
      <c r="D240" s="60">
        <f t="shared" si="51"/>
        <v>1264.14</v>
      </c>
      <c r="E240" s="83">
        <f t="shared" si="52"/>
        <v>1264.14</v>
      </c>
      <c r="F240" s="60">
        <f t="shared" si="48"/>
        <v>641.17</v>
      </c>
      <c r="G240" s="75">
        <f t="shared" si="60"/>
        <v>0</v>
      </c>
      <c r="H240" s="75">
        <f t="shared" si="60"/>
        <v>0</v>
      </c>
      <c r="I240" s="75">
        <f t="shared" si="60"/>
        <v>0</v>
      </c>
      <c r="J240" s="75">
        <f t="shared" si="60"/>
        <v>0</v>
      </c>
      <c r="K240" s="75">
        <f t="shared" si="60"/>
        <v>0</v>
      </c>
      <c r="L240" s="60">
        <f t="shared" si="53"/>
        <v>622.9700000000001</v>
      </c>
      <c r="M240" s="60">
        <f t="shared" si="54"/>
        <v>117746.87000000001</v>
      </c>
      <c r="N240" s="60">
        <f t="shared" si="55"/>
        <v>82253.13000000002</v>
      </c>
      <c r="O240" s="60">
        <f t="shared" si="56"/>
        <v>0</v>
      </c>
      <c r="R240" s="60">
        <f t="shared" si="57"/>
        <v>1</v>
      </c>
      <c r="S240" s="60">
        <f t="shared" si="58"/>
        <v>234</v>
      </c>
      <c r="U240" s="88">
        <f t="shared" si="59"/>
        <v>641.17</v>
      </c>
      <c r="W240" s="60">
        <f t="shared" si="49"/>
        <v>0</v>
      </c>
    </row>
    <row r="241" spans="1:23" ht="11.25">
      <c r="A241" s="61">
        <f t="shared" si="46"/>
        <v>7121</v>
      </c>
      <c r="B241" s="62">
        <f t="shared" si="50"/>
        <v>231</v>
      </c>
      <c r="C241" s="60">
        <f t="shared" si="47"/>
        <v>1264.12</v>
      </c>
      <c r="D241" s="60">
        <f t="shared" si="51"/>
        <v>1264.14</v>
      </c>
      <c r="E241" s="83">
        <f t="shared" si="52"/>
        <v>1264.14</v>
      </c>
      <c r="F241" s="60">
        <f t="shared" si="48"/>
        <v>637.8</v>
      </c>
      <c r="G241" s="75">
        <f t="shared" si="60"/>
        <v>0</v>
      </c>
      <c r="H241" s="75">
        <f t="shared" si="60"/>
        <v>0</v>
      </c>
      <c r="I241" s="75">
        <f t="shared" si="60"/>
        <v>0</v>
      </c>
      <c r="J241" s="75">
        <f t="shared" si="60"/>
        <v>0</v>
      </c>
      <c r="K241" s="75">
        <f t="shared" si="60"/>
        <v>0</v>
      </c>
      <c r="L241" s="60">
        <f t="shared" si="53"/>
        <v>626.3400000000001</v>
      </c>
      <c r="M241" s="60">
        <f t="shared" si="54"/>
        <v>117120.53000000001</v>
      </c>
      <c r="N241" s="60">
        <f t="shared" si="55"/>
        <v>82879.47000000002</v>
      </c>
      <c r="O241" s="60">
        <f t="shared" si="56"/>
        <v>0</v>
      </c>
      <c r="R241" s="60">
        <f t="shared" si="57"/>
        <v>1</v>
      </c>
      <c r="S241" s="60">
        <f t="shared" si="58"/>
        <v>235</v>
      </c>
      <c r="U241" s="88">
        <f t="shared" si="59"/>
        <v>637.8</v>
      </c>
      <c r="W241" s="60">
        <f t="shared" si="49"/>
        <v>0</v>
      </c>
    </row>
    <row r="242" spans="1:23" ht="11.25">
      <c r="A242" s="61">
        <f t="shared" si="46"/>
        <v>7152</v>
      </c>
      <c r="B242" s="62">
        <f t="shared" si="50"/>
        <v>232</v>
      </c>
      <c r="C242" s="60">
        <f t="shared" si="47"/>
        <v>1264.12</v>
      </c>
      <c r="D242" s="60">
        <f t="shared" si="51"/>
        <v>1264.14</v>
      </c>
      <c r="E242" s="83">
        <f t="shared" si="52"/>
        <v>1264.14</v>
      </c>
      <c r="F242" s="60">
        <f t="shared" si="48"/>
        <v>634.4</v>
      </c>
      <c r="G242" s="75">
        <f t="shared" si="60"/>
        <v>0</v>
      </c>
      <c r="H242" s="75">
        <f t="shared" si="60"/>
        <v>0</v>
      </c>
      <c r="I242" s="75">
        <f t="shared" si="60"/>
        <v>0</v>
      </c>
      <c r="J242" s="75">
        <f t="shared" si="60"/>
        <v>0</v>
      </c>
      <c r="K242" s="75">
        <f t="shared" si="60"/>
        <v>0</v>
      </c>
      <c r="L242" s="60">
        <f t="shared" si="53"/>
        <v>629.7400000000001</v>
      </c>
      <c r="M242" s="60">
        <f t="shared" si="54"/>
        <v>116490.79000000001</v>
      </c>
      <c r="N242" s="60">
        <f t="shared" si="55"/>
        <v>83509.21000000002</v>
      </c>
      <c r="O242" s="60">
        <f t="shared" si="56"/>
        <v>0</v>
      </c>
      <c r="R242" s="60">
        <f t="shared" si="57"/>
        <v>1</v>
      </c>
      <c r="S242" s="60">
        <f t="shared" si="58"/>
        <v>236</v>
      </c>
      <c r="U242" s="88">
        <f t="shared" si="59"/>
        <v>634.4</v>
      </c>
      <c r="W242" s="60">
        <f t="shared" si="49"/>
        <v>0</v>
      </c>
    </row>
    <row r="243" spans="1:23" ht="11.25">
      <c r="A243" s="61">
        <f t="shared" si="46"/>
        <v>7183</v>
      </c>
      <c r="B243" s="62">
        <f t="shared" si="50"/>
        <v>233</v>
      </c>
      <c r="C243" s="60">
        <f t="shared" si="47"/>
        <v>1264.12</v>
      </c>
      <c r="D243" s="60">
        <f t="shared" si="51"/>
        <v>1264.14</v>
      </c>
      <c r="E243" s="83">
        <f t="shared" si="52"/>
        <v>1264.14</v>
      </c>
      <c r="F243" s="60">
        <f t="shared" si="48"/>
        <v>630.99</v>
      </c>
      <c r="G243" s="75">
        <f t="shared" si="60"/>
        <v>0</v>
      </c>
      <c r="H243" s="75">
        <f t="shared" si="60"/>
        <v>0</v>
      </c>
      <c r="I243" s="75">
        <f t="shared" si="60"/>
        <v>0</v>
      </c>
      <c r="J243" s="75">
        <f t="shared" si="60"/>
        <v>0</v>
      </c>
      <c r="K243" s="75">
        <f t="shared" si="60"/>
        <v>0</v>
      </c>
      <c r="L243" s="60">
        <f t="shared" si="53"/>
        <v>633.1500000000001</v>
      </c>
      <c r="M243" s="60">
        <f t="shared" si="54"/>
        <v>115857.64000000001</v>
      </c>
      <c r="N243" s="60">
        <f t="shared" si="55"/>
        <v>84142.36000000002</v>
      </c>
      <c r="O243" s="60">
        <f t="shared" si="56"/>
        <v>0</v>
      </c>
      <c r="R243" s="60">
        <f t="shared" si="57"/>
        <v>1</v>
      </c>
      <c r="S243" s="60">
        <f t="shared" si="58"/>
        <v>237</v>
      </c>
      <c r="U243" s="88">
        <f t="shared" si="59"/>
        <v>630.99</v>
      </c>
      <c r="W243" s="60">
        <f t="shared" si="49"/>
        <v>0</v>
      </c>
    </row>
    <row r="244" spans="1:23" ht="11.25">
      <c r="A244" s="61">
        <f t="shared" si="46"/>
        <v>7213</v>
      </c>
      <c r="B244" s="62">
        <f t="shared" si="50"/>
        <v>234</v>
      </c>
      <c r="C244" s="60">
        <f t="shared" si="47"/>
        <v>1264.11</v>
      </c>
      <c r="D244" s="60">
        <f t="shared" si="51"/>
        <v>1264.14</v>
      </c>
      <c r="E244" s="83">
        <f t="shared" si="52"/>
        <v>1264.14</v>
      </c>
      <c r="F244" s="60">
        <f t="shared" si="48"/>
        <v>627.56</v>
      </c>
      <c r="G244" s="75">
        <f t="shared" si="60"/>
        <v>0</v>
      </c>
      <c r="H244" s="75">
        <f t="shared" si="60"/>
        <v>0</v>
      </c>
      <c r="I244" s="75">
        <f t="shared" si="60"/>
        <v>0</v>
      </c>
      <c r="J244" s="75">
        <f t="shared" si="60"/>
        <v>0</v>
      </c>
      <c r="K244" s="75">
        <f t="shared" si="60"/>
        <v>0</v>
      </c>
      <c r="L244" s="60">
        <f t="shared" si="53"/>
        <v>636.5800000000002</v>
      </c>
      <c r="M244" s="60">
        <f t="shared" si="54"/>
        <v>115221.06000000001</v>
      </c>
      <c r="N244" s="60">
        <f t="shared" si="55"/>
        <v>84778.94000000002</v>
      </c>
      <c r="O244" s="60">
        <f t="shared" si="56"/>
        <v>0</v>
      </c>
      <c r="R244" s="60">
        <f t="shared" si="57"/>
        <v>1</v>
      </c>
      <c r="S244" s="60">
        <f t="shared" si="58"/>
        <v>238</v>
      </c>
      <c r="U244" s="88">
        <f t="shared" si="59"/>
        <v>627.56</v>
      </c>
      <c r="W244" s="60">
        <f t="shared" si="49"/>
        <v>0</v>
      </c>
    </row>
    <row r="245" spans="1:23" ht="11.25">
      <c r="A245" s="61">
        <f t="shared" si="46"/>
        <v>7244</v>
      </c>
      <c r="B245" s="62">
        <f t="shared" si="50"/>
        <v>235</v>
      </c>
      <c r="C245" s="60">
        <f t="shared" si="47"/>
        <v>1264.11</v>
      </c>
      <c r="D245" s="60">
        <f t="shared" si="51"/>
        <v>1264.14</v>
      </c>
      <c r="E245" s="83">
        <f t="shared" si="52"/>
        <v>1264.14</v>
      </c>
      <c r="F245" s="60">
        <f t="shared" si="48"/>
        <v>624.11</v>
      </c>
      <c r="G245" s="75">
        <f t="shared" si="60"/>
        <v>0</v>
      </c>
      <c r="H245" s="75">
        <f t="shared" si="60"/>
        <v>0</v>
      </c>
      <c r="I245" s="75">
        <f t="shared" si="60"/>
        <v>0</v>
      </c>
      <c r="J245" s="75">
        <f t="shared" si="60"/>
        <v>0</v>
      </c>
      <c r="K245" s="75">
        <f t="shared" si="60"/>
        <v>0</v>
      </c>
      <c r="L245" s="60">
        <f t="shared" si="53"/>
        <v>640.0300000000001</v>
      </c>
      <c r="M245" s="60">
        <f t="shared" si="54"/>
        <v>114581.03000000001</v>
      </c>
      <c r="N245" s="60">
        <f t="shared" si="55"/>
        <v>85418.97000000002</v>
      </c>
      <c r="O245" s="60">
        <f t="shared" si="56"/>
        <v>0</v>
      </c>
      <c r="R245" s="60">
        <f t="shared" si="57"/>
        <v>1</v>
      </c>
      <c r="S245" s="60">
        <f t="shared" si="58"/>
        <v>239</v>
      </c>
      <c r="U245" s="88">
        <f t="shared" si="59"/>
        <v>624.11</v>
      </c>
      <c r="W245" s="60">
        <f t="shared" si="49"/>
        <v>0</v>
      </c>
    </row>
    <row r="246" spans="1:23" ht="11.25">
      <c r="A246" s="61">
        <f t="shared" si="46"/>
        <v>7274</v>
      </c>
      <c r="B246" s="62">
        <f t="shared" si="50"/>
        <v>236</v>
      </c>
      <c r="C246" s="60">
        <f t="shared" si="47"/>
        <v>1264.11</v>
      </c>
      <c r="D246" s="60">
        <f t="shared" si="51"/>
        <v>1264.14</v>
      </c>
      <c r="E246" s="83">
        <f t="shared" si="52"/>
        <v>1264.14</v>
      </c>
      <c r="F246" s="60">
        <f t="shared" si="48"/>
        <v>620.65</v>
      </c>
      <c r="G246" s="75">
        <f t="shared" si="60"/>
        <v>0</v>
      </c>
      <c r="H246" s="75">
        <f t="shared" si="60"/>
        <v>0</v>
      </c>
      <c r="I246" s="75">
        <f t="shared" si="60"/>
        <v>0</v>
      </c>
      <c r="J246" s="75">
        <f t="shared" si="60"/>
        <v>0</v>
      </c>
      <c r="K246" s="75">
        <f t="shared" si="60"/>
        <v>0</v>
      </c>
      <c r="L246" s="60">
        <f t="shared" si="53"/>
        <v>643.4900000000001</v>
      </c>
      <c r="M246" s="60">
        <f t="shared" si="54"/>
        <v>113937.54000000001</v>
      </c>
      <c r="N246" s="60">
        <f t="shared" si="55"/>
        <v>86062.46000000002</v>
      </c>
      <c r="O246" s="60">
        <f t="shared" si="56"/>
        <v>0</v>
      </c>
      <c r="P246" s="60">
        <f>SUM(F235:F246)</f>
        <v>7672.509999999999</v>
      </c>
      <c r="Q246" s="60">
        <f>SUM(L235:L246)</f>
        <v>7497.170000000001</v>
      </c>
      <c r="R246" s="60">
        <f t="shared" si="57"/>
        <v>1</v>
      </c>
      <c r="S246" s="60">
        <f t="shared" si="58"/>
        <v>240</v>
      </c>
      <c r="U246" s="88">
        <f t="shared" si="59"/>
        <v>620.65</v>
      </c>
      <c r="W246" s="60">
        <f t="shared" si="49"/>
        <v>0</v>
      </c>
    </row>
    <row r="247" spans="1:23" ht="11.25">
      <c r="A247" s="61">
        <f t="shared" si="46"/>
        <v>7305</v>
      </c>
      <c r="B247" s="62">
        <f t="shared" si="50"/>
        <v>237</v>
      </c>
      <c r="C247" s="60">
        <f t="shared" si="47"/>
        <v>1264.11</v>
      </c>
      <c r="D247" s="60">
        <f t="shared" si="51"/>
        <v>1264.14</v>
      </c>
      <c r="E247" s="83">
        <f t="shared" si="52"/>
        <v>1264.14</v>
      </c>
      <c r="F247" s="60">
        <f t="shared" si="48"/>
        <v>617.16</v>
      </c>
      <c r="G247" s="75">
        <f t="shared" si="60"/>
        <v>0</v>
      </c>
      <c r="H247" s="75">
        <f t="shared" si="60"/>
        <v>0</v>
      </c>
      <c r="I247" s="75">
        <f t="shared" si="60"/>
        <v>0</v>
      </c>
      <c r="J247" s="75">
        <f t="shared" si="60"/>
        <v>0</v>
      </c>
      <c r="K247" s="75">
        <f t="shared" si="60"/>
        <v>0</v>
      </c>
      <c r="L247" s="60">
        <f t="shared" si="53"/>
        <v>646.9800000000001</v>
      </c>
      <c r="M247" s="60">
        <f t="shared" si="54"/>
        <v>113290.56000000001</v>
      </c>
      <c r="N247" s="60">
        <f t="shared" si="55"/>
        <v>86709.44000000002</v>
      </c>
      <c r="O247" s="60">
        <f t="shared" si="56"/>
        <v>0</v>
      </c>
      <c r="R247" s="60">
        <f t="shared" si="57"/>
        <v>1</v>
      </c>
      <c r="S247" s="60">
        <f t="shared" si="58"/>
        <v>241</v>
      </c>
      <c r="U247" s="88">
        <f t="shared" si="59"/>
        <v>617.16</v>
      </c>
      <c r="W247" s="60">
        <f t="shared" si="49"/>
        <v>0</v>
      </c>
    </row>
    <row r="248" spans="1:23" ht="11.25">
      <c r="A248" s="61">
        <f t="shared" si="46"/>
        <v>7336</v>
      </c>
      <c r="B248" s="62">
        <f t="shared" si="50"/>
        <v>238</v>
      </c>
      <c r="C248" s="60">
        <f t="shared" si="47"/>
        <v>1264.11</v>
      </c>
      <c r="D248" s="60">
        <f t="shared" si="51"/>
        <v>1264.14</v>
      </c>
      <c r="E248" s="83">
        <f t="shared" si="52"/>
        <v>1264.14</v>
      </c>
      <c r="F248" s="60">
        <f t="shared" si="48"/>
        <v>613.66</v>
      </c>
      <c r="G248" s="75">
        <f t="shared" si="60"/>
        <v>0</v>
      </c>
      <c r="H248" s="75">
        <f t="shared" si="60"/>
        <v>0</v>
      </c>
      <c r="I248" s="75">
        <f t="shared" si="60"/>
        <v>0</v>
      </c>
      <c r="J248" s="75">
        <f t="shared" si="60"/>
        <v>0</v>
      </c>
      <c r="K248" s="75">
        <f t="shared" si="60"/>
        <v>0</v>
      </c>
      <c r="L248" s="60">
        <f t="shared" si="53"/>
        <v>650.4800000000001</v>
      </c>
      <c r="M248" s="60">
        <f t="shared" si="54"/>
        <v>112640.08000000002</v>
      </c>
      <c r="N248" s="60">
        <f t="shared" si="55"/>
        <v>87359.92000000001</v>
      </c>
      <c r="O248" s="60">
        <f t="shared" si="56"/>
        <v>0</v>
      </c>
      <c r="R248" s="60">
        <f t="shared" si="57"/>
        <v>1</v>
      </c>
      <c r="S248" s="60">
        <f t="shared" si="58"/>
        <v>242</v>
      </c>
      <c r="U248" s="88">
        <f t="shared" si="59"/>
        <v>613.66</v>
      </c>
      <c r="W248" s="60">
        <f t="shared" si="49"/>
        <v>0</v>
      </c>
    </row>
    <row r="249" spans="1:23" ht="11.25">
      <c r="A249" s="61">
        <f t="shared" si="46"/>
        <v>7365</v>
      </c>
      <c r="B249" s="62">
        <f t="shared" si="50"/>
        <v>239</v>
      </c>
      <c r="C249" s="60">
        <f t="shared" si="47"/>
        <v>1264.11</v>
      </c>
      <c r="D249" s="60">
        <f t="shared" si="51"/>
        <v>1264.14</v>
      </c>
      <c r="E249" s="83">
        <f t="shared" si="52"/>
        <v>1264.14</v>
      </c>
      <c r="F249" s="60">
        <f t="shared" si="48"/>
        <v>610.13</v>
      </c>
      <c r="G249" s="75">
        <f t="shared" si="60"/>
        <v>0</v>
      </c>
      <c r="H249" s="75">
        <f t="shared" si="60"/>
        <v>0</v>
      </c>
      <c r="I249" s="75">
        <f t="shared" si="60"/>
        <v>0</v>
      </c>
      <c r="J249" s="75">
        <f t="shared" si="60"/>
        <v>0</v>
      </c>
      <c r="K249" s="75">
        <f t="shared" si="60"/>
        <v>0</v>
      </c>
      <c r="L249" s="60">
        <f t="shared" si="53"/>
        <v>654.0100000000001</v>
      </c>
      <c r="M249" s="60">
        <f t="shared" si="54"/>
        <v>111986.07000000002</v>
      </c>
      <c r="N249" s="60">
        <f t="shared" si="55"/>
        <v>88013.93000000001</v>
      </c>
      <c r="O249" s="60">
        <f t="shared" si="56"/>
        <v>0</v>
      </c>
      <c r="R249" s="60">
        <f t="shared" si="57"/>
        <v>1</v>
      </c>
      <c r="S249" s="60">
        <f t="shared" si="58"/>
        <v>243</v>
      </c>
      <c r="U249" s="88">
        <f t="shared" si="59"/>
        <v>610.13</v>
      </c>
      <c r="W249" s="60">
        <f t="shared" si="49"/>
        <v>0</v>
      </c>
    </row>
    <row r="250" spans="1:23" ht="11.25">
      <c r="A250" s="61">
        <f t="shared" si="46"/>
        <v>7396</v>
      </c>
      <c r="B250" s="62">
        <f t="shared" si="50"/>
        <v>240</v>
      </c>
      <c r="C250" s="60">
        <f t="shared" si="47"/>
        <v>1264.11</v>
      </c>
      <c r="D250" s="60">
        <f t="shared" si="51"/>
        <v>1264.14</v>
      </c>
      <c r="E250" s="83">
        <f t="shared" si="52"/>
        <v>1264.14</v>
      </c>
      <c r="F250" s="60">
        <f t="shared" si="48"/>
        <v>606.59</v>
      </c>
      <c r="G250" s="75">
        <f t="shared" si="60"/>
        <v>0</v>
      </c>
      <c r="H250" s="75">
        <f t="shared" si="60"/>
        <v>0</v>
      </c>
      <c r="I250" s="75">
        <f t="shared" si="60"/>
        <v>0</v>
      </c>
      <c r="J250" s="75">
        <f t="shared" si="60"/>
        <v>0</v>
      </c>
      <c r="K250" s="75">
        <f t="shared" si="60"/>
        <v>0</v>
      </c>
      <c r="L250" s="60">
        <f t="shared" si="53"/>
        <v>657.5500000000001</v>
      </c>
      <c r="M250" s="60">
        <f t="shared" si="54"/>
        <v>111328.52000000002</v>
      </c>
      <c r="N250" s="60">
        <f t="shared" si="55"/>
        <v>88671.48000000001</v>
      </c>
      <c r="O250" s="60">
        <f t="shared" si="56"/>
        <v>0</v>
      </c>
      <c r="R250" s="60">
        <f t="shared" si="57"/>
        <v>1</v>
      </c>
      <c r="S250" s="60">
        <f t="shared" si="58"/>
        <v>244</v>
      </c>
      <c r="U250" s="88">
        <f t="shared" si="59"/>
        <v>606.59</v>
      </c>
      <c r="W250" s="60">
        <f t="shared" si="49"/>
        <v>0</v>
      </c>
    </row>
    <row r="251" spans="1:23" ht="11.25">
      <c r="A251" s="61">
        <f t="shared" si="46"/>
        <v>7426</v>
      </c>
      <c r="B251" s="62">
        <f t="shared" si="50"/>
        <v>241</v>
      </c>
      <c r="C251" s="60">
        <f t="shared" si="47"/>
        <v>1264.11</v>
      </c>
      <c r="D251" s="60">
        <f t="shared" si="51"/>
        <v>1264.14</v>
      </c>
      <c r="E251" s="83">
        <f t="shared" si="52"/>
        <v>1264.14</v>
      </c>
      <c r="F251" s="60">
        <f t="shared" si="48"/>
        <v>603.03</v>
      </c>
      <c r="G251" s="75">
        <f t="shared" si="60"/>
        <v>0</v>
      </c>
      <c r="H251" s="75">
        <f t="shared" si="60"/>
        <v>0</v>
      </c>
      <c r="I251" s="75">
        <f t="shared" si="60"/>
        <v>0</v>
      </c>
      <c r="J251" s="75">
        <f t="shared" si="60"/>
        <v>0</v>
      </c>
      <c r="K251" s="75">
        <f t="shared" si="60"/>
        <v>0</v>
      </c>
      <c r="L251" s="60">
        <f t="shared" si="53"/>
        <v>661.1100000000001</v>
      </c>
      <c r="M251" s="60">
        <f t="shared" si="54"/>
        <v>110667.41000000002</v>
      </c>
      <c r="N251" s="60">
        <f t="shared" si="55"/>
        <v>89332.59000000001</v>
      </c>
      <c r="O251" s="60">
        <f t="shared" si="56"/>
        <v>0</v>
      </c>
      <c r="R251" s="60">
        <f t="shared" si="57"/>
        <v>1</v>
      </c>
      <c r="S251" s="60">
        <f t="shared" si="58"/>
        <v>245</v>
      </c>
      <c r="U251" s="88">
        <f t="shared" si="59"/>
        <v>603.03</v>
      </c>
      <c r="W251" s="60">
        <f t="shared" si="49"/>
        <v>0</v>
      </c>
    </row>
    <row r="252" spans="1:23" ht="11.25">
      <c r="A252" s="61">
        <f t="shared" si="46"/>
        <v>7457</v>
      </c>
      <c r="B252" s="62">
        <f t="shared" si="50"/>
        <v>242</v>
      </c>
      <c r="C252" s="60">
        <f t="shared" si="47"/>
        <v>1264.11</v>
      </c>
      <c r="D252" s="60">
        <f t="shared" si="51"/>
        <v>1264.14</v>
      </c>
      <c r="E252" s="83">
        <f t="shared" si="52"/>
        <v>1264.14</v>
      </c>
      <c r="F252" s="60">
        <f t="shared" si="48"/>
        <v>599.45</v>
      </c>
      <c r="G252" s="75">
        <f t="shared" si="60"/>
        <v>0</v>
      </c>
      <c r="H252" s="75">
        <f t="shared" si="60"/>
        <v>0</v>
      </c>
      <c r="I252" s="75">
        <f t="shared" si="60"/>
        <v>0</v>
      </c>
      <c r="J252" s="75">
        <f t="shared" si="60"/>
        <v>0</v>
      </c>
      <c r="K252" s="75">
        <f t="shared" si="60"/>
        <v>0</v>
      </c>
      <c r="L252" s="60">
        <f t="shared" si="53"/>
        <v>664.69</v>
      </c>
      <c r="M252" s="60">
        <f t="shared" si="54"/>
        <v>110002.72000000002</v>
      </c>
      <c r="N252" s="60">
        <f t="shared" si="55"/>
        <v>89997.28000000001</v>
      </c>
      <c r="O252" s="60">
        <f t="shared" si="56"/>
        <v>0</v>
      </c>
      <c r="R252" s="60">
        <f t="shared" si="57"/>
        <v>1</v>
      </c>
      <c r="S252" s="60">
        <f t="shared" si="58"/>
        <v>246</v>
      </c>
      <c r="U252" s="88">
        <f t="shared" si="59"/>
        <v>599.45</v>
      </c>
      <c r="W252" s="60">
        <f t="shared" si="49"/>
        <v>0</v>
      </c>
    </row>
    <row r="253" spans="1:23" ht="11.25">
      <c r="A253" s="61">
        <f t="shared" si="46"/>
        <v>7487</v>
      </c>
      <c r="B253" s="62">
        <f t="shared" si="50"/>
        <v>243</v>
      </c>
      <c r="C253" s="60">
        <f t="shared" si="47"/>
        <v>1264.11</v>
      </c>
      <c r="D253" s="60">
        <f t="shared" si="51"/>
        <v>1264.14</v>
      </c>
      <c r="E253" s="83">
        <f t="shared" si="52"/>
        <v>1264.14</v>
      </c>
      <c r="F253" s="60">
        <f t="shared" si="48"/>
        <v>595.85</v>
      </c>
      <c r="G253" s="75">
        <f t="shared" si="60"/>
        <v>0</v>
      </c>
      <c r="H253" s="75">
        <f t="shared" si="60"/>
        <v>0</v>
      </c>
      <c r="I253" s="75">
        <f t="shared" si="60"/>
        <v>0</v>
      </c>
      <c r="J253" s="75">
        <f t="shared" si="60"/>
        <v>0</v>
      </c>
      <c r="K253" s="75">
        <f t="shared" si="60"/>
        <v>0</v>
      </c>
      <c r="L253" s="60">
        <f t="shared" si="53"/>
        <v>668.2900000000001</v>
      </c>
      <c r="M253" s="60">
        <f t="shared" si="54"/>
        <v>109334.43000000002</v>
      </c>
      <c r="N253" s="60">
        <f t="shared" si="55"/>
        <v>90665.57</v>
      </c>
      <c r="O253" s="60">
        <f t="shared" si="56"/>
        <v>0</v>
      </c>
      <c r="R253" s="60">
        <f t="shared" si="57"/>
        <v>1</v>
      </c>
      <c r="S253" s="60">
        <f t="shared" si="58"/>
        <v>247</v>
      </c>
      <c r="U253" s="88">
        <f t="shared" si="59"/>
        <v>595.85</v>
      </c>
      <c r="W253" s="60">
        <f t="shared" si="49"/>
        <v>0</v>
      </c>
    </row>
    <row r="254" spans="1:23" ht="11.25">
      <c r="A254" s="61">
        <f t="shared" si="46"/>
        <v>7518</v>
      </c>
      <c r="B254" s="62">
        <f t="shared" si="50"/>
        <v>244</v>
      </c>
      <c r="C254" s="60">
        <f t="shared" si="47"/>
        <v>1264.11</v>
      </c>
      <c r="D254" s="60">
        <f t="shared" si="51"/>
        <v>1264.14</v>
      </c>
      <c r="E254" s="83">
        <f t="shared" si="52"/>
        <v>1264.14</v>
      </c>
      <c r="F254" s="60">
        <f t="shared" si="48"/>
        <v>592.23</v>
      </c>
      <c r="G254" s="75">
        <f t="shared" si="60"/>
        <v>0</v>
      </c>
      <c r="H254" s="75">
        <f t="shared" si="60"/>
        <v>0</v>
      </c>
      <c r="I254" s="75">
        <f t="shared" si="60"/>
        <v>0</v>
      </c>
      <c r="J254" s="75">
        <f t="shared" si="60"/>
        <v>0</v>
      </c>
      <c r="K254" s="75">
        <f t="shared" si="60"/>
        <v>0</v>
      </c>
      <c r="L254" s="60">
        <f t="shared" si="53"/>
        <v>671.9100000000001</v>
      </c>
      <c r="M254" s="60">
        <f t="shared" si="54"/>
        <v>108662.52000000002</v>
      </c>
      <c r="N254" s="60">
        <f t="shared" si="55"/>
        <v>91337.48000000001</v>
      </c>
      <c r="O254" s="60">
        <f t="shared" si="56"/>
        <v>0</v>
      </c>
      <c r="R254" s="60">
        <f t="shared" si="57"/>
        <v>1</v>
      </c>
      <c r="S254" s="60">
        <f t="shared" si="58"/>
        <v>248</v>
      </c>
      <c r="U254" s="88">
        <f t="shared" si="59"/>
        <v>592.23</v>
      </c>
      <c r="W254" s="60">
        <f t="shared" si="49"/>
        <v>0</v>
      </c>
    </row>
    <row r="255" spans="1:23" ht="11.25">
      <c r="A255" s="61">
        <f t="shared" si="46"/>
        <v>7549</v>
      </c>
      <c r="B255" s="62">
        <f t="shared" si="50"/>
        <v>245</v>
      </c>
      <c r="C255" s="60">
        <f t="shared" si="47"/>
        <v>1264.11</v>
      </c>
      <c r="D255" s="60">
        <f t="shared" si="51"/>
        <v>1264.14</v>
      </c>
      <c r="E255" s="83">
        <f t="shared" si="52"/>
        <v>1264.14</v>
      </c>
      <c r="F255" s="60">
        <f t="shared" si="48"/>
        <v>588.59</v>
      </c>
      <c r="G255" s="75">
        <f t="shared" si="60"/>
        <v>0</v>
      </c>
      <c r="H255" s="75">
        <f t="shared" si="60"/>
        <v>0</v>
      </c>
      <c r="I255" s="75">
        <f t="shared" si="60"/>
        <v>0</v>
      </c>
      <c r="J255" s="75">
        <f t="shared" si="60"/>
        <v>0</v>
      </c>
      <c r="K255" s="75">
        <f t="shared" si="60"/>
        <v>0</v>
      </c>
      <c r="L255" s="60">
        <f t="shared" si="53"/>
        <v>675.5500000000001</v>
      </c>
      <c r="M255" s="60">
        <f t="shared" si="54"/>
        <v>107986.97000000002</v>
      </c>
      <c r="N255" s="60">
        <f t="shared" si="55"/>
        <v>92013.03000000001</v>
      </c>
      <c r="O255" s="60">
        <f t="shared" si="56"/>
        <v>0</v>
      </c>
      <c r="R255" s="60">
        <f t="shared" si="57"/>
        <v>1</v>
      </c>
      <c r="S255" s="60">
        <f t="shared" si="58"/>
        <v>249</v>
      </c>
      <c r="U255" s="88">
        <f t="shared" si="59"/>
        <v>588.59</v>
      </c>
      <c r="W255" s="60">
        <f t="shared" si="49"/>
        <v>0</v>
      </c>
    </row>
    <row r="256" spans="1:23" ht="11.25">
      <c r="A256" s="61">
        <f t="shared" si="46"/>
        <v>7579</v>
      </c>
      <c r="B256" s="62">
        <f t="shared" si="50"/>
        <v>246</v>
      </c>
      <c r="C256" s="60">
        <f t="shared" si="47"/>
        <v>1264.11</v>
      </c>
      <c r="D256" s="60">
        <f t="shared" si="51"/>
        <v>1264.14</v>
      </c>
      <c r="E256" s="83">
        <f t="shared" si="52"/>
        <v>1264.14</v>
      </c>
      <c r="F256" s="60">
        <f t="shared" si="48"/>
        <v>584.93</v>
      </c>
      <c r="G256" s="75">
        <f t="shared" si="60"/>
        <v>0</v>
      </c>
      <c r="H256" s="75">
        <f t="shared" si="60"/>
        <v>0</v>
      </c>
      <c r="I256" s="75">
        <f t="shared" si="60"/>
        <v>0</v>
      </c>
      <c r="J256" s="75">
        <f t="shared" si="60"/>
        <v>0</v>
      </c>
      <c r="K256" s="75">
        <f t="shared" si="60"/>
        <v>0</v>
      </c>
      <c r="L256" s="60">
        <f t="shared" si="53"/>
        <v>679.2100000000002</v>
      </c>
      <c r="M256" s="60">
        <f t="shared" si="54"/>
        <v>107307.76000000001</v>
      </c>
      <c r="N256" s="60">
        <f t="shared" si="55"/>
        <v>92692.24000000002</v>
      </c>
      <c r="O256" s="60">
        <f t="shared" si="56"/>
        <v>0</v>
      </c>
      <c r="R256" s="60">
        <f t="shared" si="57"/>
        <v>1</v>
      </c>
      <c r="S256" s="60">
        <f t="shared" si="58"/>
        <v>250</v>
      </c>
      <c r="U256" s="88">
        <f t="shared" si="59"/>
        <v>584.93</v>
      </c>
      <c r="W256" s="60">
        <f t="shared" si="49"/>
        <v>0</v>
      </c>
    </row>
    <row r="257" spans="1:23" ht="11.25">
      <c r="A257" s="61">
        <f t="shared" si="46"/>
        <v>7610</v>
      </c>
      <c r="B257" s="62">
        <f t="shared" si="50"/>
        <v>247</v>
      </c>
      <c r="C257" s="60">
        <f t="shared" si="47"/>
        <v>1264.11</v>
      </c>
      <c r="D257" s="60">
        <f t="shared" si="51"/>
        <v>1264.14</v>
      </c>
      <c r="E257" s="83">
        <f t="shared" si="52"/>
        <v>1264.14</v>
      </c>
      <c r="F257" s="60">
        <f t="shared" si="48"/>
        <v>581.25</v>
      </c>
      <c r="G257" s="75">
        <f t="shared" si="60"/>
        <v>0</v>
      </c>
      <c r="H257" s="75">
        <f t="shared" si="60"/>
        <v>0</v>
      </c>
      <c r="I257" s="75">
        <f t="shared" si="60"/>
        <v>0</v>
      </c>
      <c r="J257" s="75">
        <f t="shared" si="60"/>
        <v>0</v>
      </c>
      <c r="K257" s="75">
        <f t="shared" si="60"/>
        <v>0</v>
      </c>
      <c r="L257" s="60">
        <f t="shared" si="53"/>
        <v>682.8900000000001</v>
      </c>
      <c r="M257" s="60">
        <f t="shared" si="54"/>
        <v>106624.87000000001</v>
      </c>
      <c r="N257" s="60">
        <f t="shared" si="55"/>
        <v>93375.13000000002</v>
      </c>
      <c r="O257" s="60">
        <f t="shared" si="56"/>
        <v>0</v>
      </c>
      <c r="R257" s="60">
        <f t="shared" si="57"/>
        <v>1</v>
      </c>
      <c r="S257" s="60">
        <f t="shared" si="58"/>
        <v>251</v>
      </c>
      <c r="U257" s="88">
        <f t="shared" si="59"/>
        <v>581.25</v>
      </c>
      <c r="W257" s="60">
        <f t="shared" si="49"/>
        <v>0</v>
      </c>
    </row>
    <row r="258" spans="1:23" ht="11.25">
      <c r="A258" s="61">
        <f t="shared" si="46"/>
        <v>7640</v>
      </c>
      <c r="B258" s="62">
        <f t="shared" si="50"/>
        <v>248</v>
      </c>
      <c r="C258" s="60">
        <f t="shared" si="47"/>
        <v>1264.11</v>
      </c>
      <c r="D258" s="60">
        <f t="shared" si="51"/>
        <v>1264.14</v>
      </c>
      <c r="E258" s="83">
        <f t="shared" si="52"/>
        <v>1264.14</v>
      </c>
      <c r="F258" s="60">
        <f t="shared" si="48"/>
        <v>577.55</v>
      </c>
      <c r="G258" s="75">
        <f t="shared" si="60"/>
        <v>0</v>
      </c>
      <c r="H258" s="75">
        <f t="shared" si="60"/>
        <v>0</v>
      </c>
      <c r="I258" s="75">
        <f t="shared" si="60"/>
        <v>0</v>
      </c>
      <c r="J258" s="75">
        <f t="shared" si="60"/>
        <v>0</v>
      </c>
      <c r="K258" s="75">
        <f t="shared" si="60"/>
        <v>0</v>
      </c>
      <c r="L258" s="60">
        <f t="shared" si="53"/>
        <v>686.5900000000001</v>
      </c>
      <c r="M258" s="60">
        <f t="shared" si="54"/>
        <v>105938.28000000001</v>
      </c>
      <c r="N258" s="60">
        <f t="shared" si="55"/>
        <v>94061.72000000002</v>
      </c>
      <c r="O258" s="60">
        <f t="shared" si="56"/>
        <v>0</v>
      </c>
      <c r="P258" s="60">
        <f>SUM(F247:F258)</f>
        <v>7170.420000000001</v>
      </c>
      <c r="Q258" s="60">
        <f>SUM(L247:L258)</f>
        <v>7999.260000000001</v>
      </c>
      <c r="R258" s="60">
        <f t="shared" si="57"/>
        <v>1</v>
      </c>
      <c r="S258" s="60">
        <f t="shared" si="58"/>
        <v>252</v>
      </c>
      <c r="U258" s="88">
        <f t="shared" si="59"/>
        <v>577.55</v>
      </c>
      <c r="W258" s="60">
        <f t="shared" si="49"/>
        <v>0</v>
      </c>
    </row>
    <row r="259" spans="1:23" ht="11.25">
      <c r="A259" s="61">
        <f t="shared" si="46"/>
        <v>7671</v>
      </c>
      <c r="B259" s="62">
        <f t="shared" si="50"/>
        <v>249</v>
      </c>
      <c r="C259" s="60">
        <f t="shared" si="47"/>
        <v>1264.11</v>
      </c>
      <c r="D259" s="60">
        <f t="shared" si="51"/>
        <v>1264.14</v>
      </c>
      <c r="E259" s="83">
        <f t="shared" si="52"/>
        <v>1264.14</v>
      </c>
      <c r="F259" s="60">
        <f t="shared" si="48"/>
        <v>573.83</v>
      </c>
      <c r="G259" s="75">
        <f t="shared" si="60"/>
        <v>0</v>
      </c>
      <c r="H259" s="75">
        <f t="shared" si="60"/>
        <v>0</v>
      </c>
      <c r="I259" s="75">
        <f t="shared" si="60"/>
        <v>0</v>
      </c>
      <c r="J259" s="75">
        <f t="shared" si="60"/>
        <v>0</v>
      </c>
      <c r="K259" s="75">
        <f t="shared" si="60"/>
        <v>0</v>
      </c>
      <c r="L259" s="60">
        <f t="shared" si="53"/>
        <v>690.3100000000001</v>
      </c>
      <c r="M259" s="60">
        <f t="shared" si="54"/>
        <v>105247.97000000002</v>
      </c>
      <c r="N259" s="60">
        <f t="shared" si="55"/>
        <v>94752.03000000001</v>
      </c>
      <c r="O259" s="60">
        <f t="shared" si="56"/>
        <v>0</v>
      </c>
      <c r="R259" s="60">
        <f t="shared" si="57"/>
        <v>1</v>
      </c>
      <c r="S259" s="60">
        <f t="shared" si="58"/>
        <v>253</v>
      </c>
      <c r="U259" s="88">
        <f t="shared" si="59"/>
        <v>573.83</v>
      </c>
      <c r="W259" s="60">
        <f t="shared" si="49"/>
        <v>0</v>
      </c>
    </row>
    <row r="260" spans="1:23" ht="11.25">
      <c r="A260" s="61">
        <f t="shared" si="46"/>
        <v>7702</v>
      </c>
      <c r="B260" s="62">
        <f t="shared" si="50"/>
        <v>250</v>
      </c>
      <c r="C260" s="60">
        <f t="shared" si="47"/>
        <v>1264.11</v>
      </c>
      <c r="D260" s="60">
        <f t="shared" si="51"/>
        <v>1264.14</v>
      </c>
      <c r="E260" s="83">
        <f t="shared" si="52"/>
        <v>1264.14</v>
      </c>
      <c r="F260" s="60">
        <f t="shared" si="48"/>
        <v>570.09</v>
      </c>
      <c r="G260" s="75">
        <f t="shared" si="60"/>
        <v>0</v>
      </c>
      <c r="H260" s="75">
        <f t="shared" si="60"/>
        <v>0</v>
      </c>
      <c r="I260" s="75">
        <f t="shared" si="60"/>
        <v>0</v>
      </c>
      <c r="J260" s="75">
        <f t="shared" si="60"/>
        <v>0</v>
      </c>
      <c r="K260" s="75">
        <f t="shared" si="60"/>
        <v>0</v>
      </c>
      <c r="L260" s="60">
        <f t="shared" si="53"/>
        <v>694.0500000000001</v>
      </c>
      <c r="M260" s="60">
        <f t="shared" si="54"/>
        <v>104553.92000000001</v>
      </c>
      <c r="N260" s="60">
        <f t="shared" si="55"/>
        <v>95446.08000000002</v>
      </c>
      <c r="O260" s="60">
        <f t="shared" si="56"/>
        <v>0</v>
      </c>
      <c r="R260" s="60">
        <f t="shared" si="57"/>
        <v>1</v>
      </c>
      <c r="S260" s="60">
        <f t="shared" si="58"/>
        <v>254</v>
      </c>
      <c r="U260" s="88">
        <f t="shared" si="59"/>
        <v>570.09</v>
      </c>
      <c r="W260" s="60">
        <f t="shared" si="49"/>
        <v>0</v>
      </c>
    </row>
    <row r="261" spans="1:23" ht="11.25">
      <c r="A261" s="61">
        <f t="shared" si="46"/>
        <v>7730</v>
      </c>
      <c r="B261" s="62">
        <f t="shared" si="50"/>
        <v>251</v>
      </c>
      <c r="C261" s="60">
        <f t="shared" si="47"/>
        <v>1264.11</v>
      </c>
      <c r="D261" s="60">
        <f t="shared" si="51"/>
        <v>1264.14</v>
      </c>
      <c r="E261" s="83">
        <f t="shared" si="52"/>
        <v>1264.14</v>
      </c>
      <c r="F261" s="60">
        <f t="shared" si="48"/>
        <v>566.33</v>
      </c>
      <c r="G261" s="75">
        <f t="shared" si="60"/>
        <v>0</v>
      </c>
      <c r="H261" s="75">
        <f t="shared" si="60"/>
        <v>0</v>
      </c>
      <c r="I261" s="75">
        <f t="shared" si="60"/>
        <v>0</v>
      </c>
      <c r="J261" s="75">
        <f t="shared" si="60"/>
        <v>0</v>
      </c>
      <c r="K261" s="75">
        <f t="shared" si="60"/>
        <v>0</v>
      </c>
      <c r="L261" s="60">
        <f t="shared" si="53"/>
        <v>697.8100000000001</v>
      </c>
      <c r="M261" s="60">
        <f t="shared" si="54"/>
        <v>103856.11000000002</v>
      </c>
      <c r="N261" s="60">
        <f t="shared" si="55"/>
        <v>96143.89000000001</v>
      </c>
      <c r="O261" s="60">
        <f t="shared" si="56"/>
        <v>0</v>
      </c>
      <c r="R261" s="60">
        <f t="shared" si="57"/>
        <v>1</v>
      </c>
      <c r="S261" s="60">
        <f t="shared" si="58"/>
        <v>255</v>
      </c>
      <c r="U261" s="88">
        <f t="shared" si="59"/>
        <v>566.33</v>
      </c>
      <c r="W261" s="60">
        <f t="shared" si="49"/>
        <v>0</v>
      </c>
    </row>
    <row r="262" spans="1:23" ht="11.25">
      <c r="A262" s="61">
        <f t="shared" si="46"/>
        <v>7761</v>
      </c>
      <c r="B262" s="62">
        <f t="shared" si="50"/>
        <v>252</v>
      </c>
      <c r="C262" s="60">
        <f t="shared" si="47"/>
        <v>1264.11</v>
      </c>
      <c r="D262" s="60">
        <f t="shared" si="51"/>
        <v>1264.14</v>
      </c>
      <c r="E262" s="83">
        <f t="shared" si="52"/>
        <v>1264.14</v>
      </c>
      <c r="F262" s="60">
        <f t="shared" si="48"/>
        <v>562.55</v>
      </c>
      <c r="G262" s="75">
        <f t="shared" si="60"/>
        <v>0</v>
      </c>
      <c r="H262" s="75">
        <f t="shared" si="60"/>
        <v>0</v>
      </c>
      <c r="I262" s="75">
        <f t="shared" si="60"/>
        <v>0</v>
      </c>
      <c r="J262" s="75">
        <f t="shared" si="60"/>
        <v>0</v>
      </c>
      <c r="K262" s="75">
        <f t="shared" si="60"/>
        <v>0</v>
      </c>
      <c r="L262" s="60">
        <f t="shared" si="53"/>
        <v>701.5900000000001</v>
      </c>
      <c r="M262" s="60">
        <f t="shared" si="54"/>
        <v>103154.52000000002</v>
      </c>
      <c r="N262" s="60">
        <f t="shared" si="55"/>
        <v>96845.48000000001</v>
      </c>
      <c r="O262" s="60">
        <f t="shared" si="56"/>
        <v>0</v>
      </c>
      <c r="R262" s="60">
        <f t="shared" si="57"/>
        <v>1</v>
      </c>
      <c r="S262" s="60">
        <f t="shared" si="58"/>
        <v>256</v>
      </c>
      <c r="U262" s="88">
        <f t="shared" si="59"/>
        <v>562.55</v>
      </c>
      <c r="W262" s="60">
        <f t="shared" si="49"/>
        <v>0</v>
      </c>
    </row>
    <row r="263" spans="1:23" ht="11.25">
      <c r="A263" s="61">
        <f t="shared" si="46"/>
        <v>7791</v>
      </c>
      <c r="B263" s="62">
        <f t="shared" si="50"/>
        <v>253</v>
      </c>
      <c r="C263" s="60">
        <f t="shared" si="47"/>
        <v>1264.11</v>
      </c>
      <c r="D263" s="60">
        <f t="shared" si="51"/>
        <v>1264.14</v>
      </c>
      <c r="E263" s="83">
        <f t="shared" si="52"/>
        <v>1264.14</v>
      </c>
      <c r="F263" s="60">
        <f t="shared" si="48"/>
        <v>558.75</v>
      </c>
      <c r="G263" s="75">
        <f t="shared" si="60"/>
        <v>0</v>
      </c>
      <c r="H263" s="75">
        <f t="shared" si="60"/>
        <v>0</v>
      </c>
      <c r="I263" s="75">
        <f t="shared" si="60"/>
        <v>0</v>
      </c>
      <c r="J263" s="75">
        <f t="shared" si="60"/>
        <v>0</v>
      </c>
      <c r="K263" s="75">
        <f t="shared" si="60"/>
        <v>0</v>
      </c>
      <c r="L263" s="60">
        <f t="shared" si="53"/>
        <v>705.3900000000001</v>
      </c>
      <c r="M263" s="60">
        <f t="shared" si="54"/>
        <v>102449.13000000002</v>
      </c>
      <c r="N263" s="60">
        <f t="shared" si="55"/>
        <v>97550.87000000001</v>
      </c>
      <c r="O263" s="60">
        <f t="shared" si="56"/>
        <v>0</v>
      </c>
      <c r="R263" s="60">
        <f t="shared" si="57"/>
        <v>1</v>
      </c>
      <c r="S263" s="60">
        <f t="shared" si="58"/>
        <v>257</v>
      </c>
      <c r="U263" s="88">
        <f t="shared" si="59"/>
        <v>558.75</v>
      </c>
      <c r="W263" s="60">
        <f t="shared" si="49"/>
        <v>0</v>
      </c>
    </row>
    <row r="264" spans="1:23" ht="11.25">
      <c r="A264" s="61">
        <f t="shared" si="46"/>
        <v>7822</v>
      </c>
      <c r="B264" s="62">
        <f t="shared" si="50"/>
        <v>254</v>
      </c>
      <c r="C264" s="60">
        <f t="shared" si="47"/>
        <v>1264.11</v>
      </c>
      <c r="D264" s="60">
        <f t="shared" si="51"/>
        <v>1264.14</v>
      </c>
      <c r="E264" s="83">
        <f t="shared" si="52"/>
        <v>1264.14</v>
      </c>
      <c r="F264" s="60">
        <f t="shared" si="48"/>
        <v>554.93</v>
      </c>
      <c r="G264" s="75">
        <f t="shared" si="60"/>
        <v>0</v>
      </c>
      <c r="H264" s="75">
        <f t="shared" si="60"/>
        <v>0</v>
      </c>
      <c r="I264" s="75">
        <f t="shared" si="60"/>
        <v>0</v>
      </c>
      <c r="J264" s="75">
        <f t="shared" si="60"/>
        <v>0</v>
      </c>
      <c r="K264" s="75">
        <f t="shared" si="60"/>
        <v>0</v>
      </c>
      <c r="L264" s="60">
        <f t="shared" si="53"/>
        <v>709.2100000000002</v>
      </c>
      <c r="M264" s="60">
        <f t="shared" si="54"/>
        <v>101739.92000000001</v>
      </c>
      <c r="N264" s="60">
        <f t="shared" si="55"/>
        <v>98260.08000000002</v>
      </c>
      <c r="O264" s="60">
        <f t="shared" si="56"/>
        <v>0</v>
      </c>
      <c r="R264" s="60">
        <f t="shared" si="57"/>
        <v>1</v>
      </c>
      <c r="S264" s="60">
        <f t="shared" si="58"/>
        <v>258</v>
      </c>
      <c r="U264" s="88">
        <f t="shared" si="59"/>
        <v>554.93</v>
      </c>
      <c r="W264" s="60">
        <f t="shared" si="49"/>
        <v>0</v>
      </c>
    </row>
    <row r="265" spans="1:23" ht="11.25">
      <c r="A265" s="61">
        <f t="shared" si="46"/>
        <v>7852</v>
      </c>
      <c r="B265" s="62">
        <f t="shared" si="50"/>
        <v>255</v>
      </c>
      <c r="C265" s="60">
        <f t="shared" si="47"/>
        <v>1264.11</v>
      </c>
      <c r="D265" s="60">
        <f t="shared" si="51"/>
        <v>1264.14</v>
      </c>
      <c r="E265" s="83">
        <f t="shared" si="52"/>
        <v>1264.14</v>
      </c>
      <c r="F265" s="60">
        <f t="shared" si="48"/>
        <v>551.09</v>
      </c>
      <c r="G265" s="75">
        <f t="shared" si="60"/>
        <v>0</v>
      </c>
      <c r="H265" s="75">
        <f t="shared" si="60"/>
        <v>0</v>
      </c>
      <c r="I265" s="75">
        <f t="shared" si="60"/>
        <v>0</v>
      </c>
      <c r="J265" s="75">
        <f t="shared" si="60"/>
        <v>0</v>
      </c>
      <c r="K265" s="75">
        <f t="shared" si="60"/>
        <v>0</v>
      </c>
      <c r="L265" s="60">
        <f t="shared" si="53"/>
        <v>713.0500000000001</v>
      </c>
      <c r="M265" s="60">
        <f t="shared" si="54"/>
        <v>101026.87000000001</v>
      </c>
      <c r="N265" s="60">
        <f t="shared" si="55"/>
        <v>98973.13000000002</v>
      </c>
      <c r="O265" s="60">
        <f t="shared" si="56"/>
        <v>0</v>
      </c>
      <c r="R265" s="60">
        <f t="shared" si="57"/>
        <v>1</v>
      </c>
      <c r="S265" s="60">
        <f t="shared" si="58"/>
        <v>259</v>
      </c>
      <c r="U265" s="88">
        <f t="shared" si="59"/>
        <v>551.09</v>
      </c>
      <c r="W265" s="60">
        <f t="shared" si="49"/>
        <v>0</v>
      </c>
    </row>
    <row r="266" spans="1:23" ht="11.25">
      <c r="A266" s="61">
        <f t="shared" si="46"/>
        <v>7883</v>
      </c>
      <c r="B266" s="62">
        <f t="shared" si="50"/>
        <v>256</v>
      </c>
      <c r="C266" s="60">
        <f t="shared" si="47"/>
        <v>1264.11</v>
      </c>
      <c r="D266" s="60">
        <f t="shared" si="51"/>
        <v>1264.14</v>
      </c>
      <c r="E266" s="83">
        <f t="shared" si="52"/>
        <v>1264.14</v>
      </c>
      <c r="F266" s="60">
        <f t="shared" si="48"/>
        <v>547.23</v>
      </c>
      <c r="G266" s="75">
        <f t="shared" si="60"/>
        <v>0</v>
      </c>
      <c r="H266" s="75">
        <f t="shared" si="60"/>
        <v>0</v>
      </c>
      <c r="I266" s="75">
        <f t="shared" si="60"/>
        <v>0</v>
      </c>
      <c r="J266" s="75">
        <f t="shared" si="60"/>
        <v>0</v>
      </c>
      <c r="K266" s="75">
        <f t="shared" si="60"/>
        <v>0</v>
      </c>
      <c r="L266" s="60">
        <f t="shared" si="53"/>
        <v>716.9100000000001</v>
      </c>
      <c r="M266" s="60">
        <f t="shared" si="54"/>
        <v>100309.96</v>
      </c>
      <c r="N266" s="60">
        <f t="shared" si="55"/>
        <v>99690.04000000002</v>
      </c>
      <c r="O266" s="60">
        <f t="shared" si="56"/>
        <v>0</v>
      </c>
      <c r="R266" s="60">
        <f t="shared" si="57"/>
        <v>1</v>
      </c>
      <c r="S266" s="60">
        <f t="shared" si="58"/>
        <v>260</v>
      </c>
      <c r="U266" s="88">
        <f t="shared" si="59"/>
        <v>547.23</v>
      </c>
      <c r="W266" s="60">
        <f t="shared" si="49"/>
        <v>0</v>
      </c>
    </row>
    <row r="267" spans="1:23" ht="11.25">
      <c r="A267" s="61">
        <f aca="true" t="shared" si="61" ref="A267:A330">DATE(Year,S267,Day)</f>
        <v>7914</v>
      </c>
      <c r="B267" s="62">
        <f t="shared" si="50"/>
        <v>257</v>
      </c>
      <c r="C267" s="60">
        <f t="shared" si="47"/>
        <v>1264.11</v>
      </c>
      <c r="D267" s="60">
        <f t="shared" si="51"/>
        <v>1264.14</v>
      </c>
      <c r="E267" s="83">
        <f t="shared" si="52"/>
        <v>1264.14</v>
      </c>
      <c r="F267" s="60">
        <f t="shared" si="48"/>
        <v>543.35</v>
      </c>
      <c r="G267" s="75">
        <f t="shared" si="60"/>
        <v>0</v>
      </c>
      <c r="H267" s="75">
        <f t="shared" si="60"/>
        <v>0</v>
      </c>
      <c r="I267" s="75">
        <f t="shared" si="60"/>
        <v>0</v>
      </c>
      <c r="J267" s="75">
        <f t="shared" si="60"/>
        <v>0</v>
      </c>
      <c r="K267" s="75">
        <f t="shared" si="60"/>
        <v>0</v>
      </c>
      <c r="L267" s="60">
        <f t="shared" si="53"/>
        <v>720.7900000000001</v>
      </c>
      <c r="M267" s="60">
        <f t="shared" si="54"/>
        <v>99589.17000000001</v>
      </c>
      <c r="N267" s="60">
        <f t="shared" si="55"/>
        <v>100410.83000000002</v>
      </c>
      <c r="O267" s="60">
        <f t="shared" si="56"/>
        <v>0</v>
      </c>
      <c r="R267" s="60">
        <f t="shared" si="57"/>
        <v>1</v>
      </c>
      <c r="S267" s="60">
        <f t="shared" si="58"/>
        <v>261</v>
      </c>
      <c r="U267" s="88">
        <f t="shared" si="59"/>
        <v>543.35</v>
      </c>
      <c r="W267" s="60">
        <f t="shared" si="49"/>
        <v>0</v>
      </c>
    </row>
    <row r="268" spans="1:23" ht="11.25">
      <c r="A268" s="61">
        <f t="shared" si="61"/>
        <v>7944</v>
      </c>
      <c r="B268" s="62">
        <f t="shared" si="50"/>
        <v>258</v>
      </c>
      <c r="C268" s="60">
        <f aca="true" t="shared" si="62" ref="C268:C331">ROUND(PMT(Rate1/12,Length1+1-B268,-M267),2)</f>
        <v>1264.11</v>
      </c>
      <c r="D268" s="60">
        <f t="shared" si="51"/>
        <v>1264.14</v>
      </c>
      <c r="E268" s="83">
        <f t="shared" si="52"/>
        <v>1264.14</v>
      </c>
      <c r="F268" s="60">
        <f aca="true" t="shared" si="63" ref="F268:F331">ROUND(IF(M267&lt;=0,0,M267*(Rate1/12)),2)</f>
        <v>539.44</v>
      </c>
      <c r="G268" s="75">
        <f aca="true" t="shared" si="64" ref="G268:K318">G267</f>
        <v>0</v>
      </c>
      <c r="H268" s="75">
        <f t="shared" si="64"/>
        <v>0</v>
      </c>
      <c r="I268" s="75">
        <f t="shared" si="64"/>
        <v>0</v>
      </c>
      <c r="J268" s="75">
        <f t="shared" si="64"/>
        <v>0</v>
      </c>
      <c r="K268" s="75">
        <f t="shared" si="64"/>
        <v>0</v>
      </c>
      <c r="L268" s="60">
        <f t="shared" si="53"/>
        <v>724.7</v>
      </c>
      <c r="M268" s="60">
        <f t="shared" si="54"/>
        <v>98864.47000000002</v>
      </c>
      <c r="N268" s="60">
        <f t="shared" si="55"/>
        <v>101135.53000000001</v>
      </c>
      <c r="O268" s="60">
        <f t="shared" si="56"/>
        <v>0</v>
      </c>
      <c r="R268" s="60">
        <f t="shared" si="57"/>
        <v>1</v>
      </c>
      <c r="S268" s="60">
        <f t="shared" si="58"/>
        <v>262</v>
      </c>
      <c r="U268" s="88">
        <f t="shared" si="59"/>
        <v>539.44</v>
      </c>
      <c r="W268" s="60">
        <f aca="true" t="shared" si="65" ref="W268:W331">+U268-F268</f>
        <v>0</v>
      </c>
    </row>
    <row r="269" spans="1:23" ht="11.25">
      <c r="A269" s="61">
        <f t="shared" si="61"/>
        <v>7975</v>
      </c>
      <c r="B269" s="62">
        <f aca="true" t="shared" si="66" ref="B269:B332">B268+1</f>
        <v>259</v>
      </c>
      <c r="C269" s="60">
        <f t="shared" si="62"/>
        <v>1264.11</v>
      </c>
      <c r="D269" s="60">
        <f aca="true" t="shared" si="67" ref="D269:D332">$C$11+G269+H269+I269+J269+K269</f>
        <v>1264.14</v>
      </c>
      <c r="E269" s="83">
        <f aca="true" t="shared" si="68" ref="E269:E332">D269</f>
        <v>1264.14</v>
      </c>
      <c r="F269" s="60">
        <f t="shared" si="63"/>
        <v>535.52</v>
      </c>
      <c r="G269" s="75">
        <f t="shared" si="64"/>
        <v>0</v>
      </c>
      <c r="H269" s="75">
        <f t="shared" si="64"/>
        <v>0</v>
      </c>
      <c r="I269" s="75">
        <f t="shared" si="64"/>
        <v>0</v>
      </c>
      <c r="J269" s="75">
        <f t="shared" si="64"/>
        <v>0</v>
      </c>
      <c r="K269" s="75">
        <f t="shared" si="64"/>
        <v>0</v>
      </c>
      <c r="L269" s="60">
        <f aca="true" t="shared" si="69" ref="L269:L332">E269-F269-G269-H269-I269-J269-K269</f>
        <v>728.6200000000001</v>
      </c>
      <c r="M269" s="60">
        <f aca="true" t="shared" si="70" ref="M269:M332">M268-L269</f>
        <v>98135.85000000002</v>
      </c>
      <c r="N269" s="60">
        <f aca="true" t="shared" si="71" ref="N269:N332">N268+L269</f>
        <v>101864.15000000001</v>
      </c>
      <c r="O269" s="60">
        <f aca="true" t="shared" si="72" ref="O269:O332">E269-D269</f>
        <v>0</v>
      </c>
      <c r="R269" s="60">
        <f aca="true" t="shared" si="73" ref="R269:R332">IF(M268&gt;0,1,0)</f>
        <v>1</v>
      </c>
      <c r="S269" s="60">
        <f aca="true" t="shared" si="74" ref="S269:S332">S268+1</f>
        <v>263</v>
      </c>
      <c r="U269" s="88">
        <f aca="true" t="shared" si="75" ref="U269:U332">ROUND(IF(M268&lt;=0,0,M268*(+$U$8/12)),2)</f>
        <v>535.52</v>
      </c>
      <c r="W269" s="60">
        <f t="shared" si="65"/>
        <v>0</v>
      </c>
    </row>
    <row r="270" spans="1:23" ht="11.25">
      <c r="A270" s="61">
        <f t="shared" si="61"/>
        <v>8005</v>
      </c>
      <c r="B270" s="62">
        <f t="shared" si="66"/>
        <v>260</v>
      </c>
      <c r="C270" s="60">
        <f t="shared" si="62"/>
        <v>1264.11</v>
      </c>
      <c r="D270" s="60">
        <f t="shared" si="67"/>
        <v>1264.14</v>
      </c>
      <c r="E270" s="83">
        <f t="shared" si="68"/>
        <v>1264.14</v>
      </c>
      <c r="F270" s="60">
        <f t="shared" si="63"/>
        <v>531.57</v>
      </c>
      <c r="G270" s="75">
        <f t="shared" si="64"/>
        <v>0</v>
      </c>
      <c r="H270" s="75">
        <f t="shared" si="64"/>
        <v>0</v>
      </c>
      <c r="I270" s="75">
        <f t="shared" si="64"/>
        <v>0</v>
      </c>
      <c r="J270" s="75">
        <f t="shared" si="64"/>
        <v>0</v>
      </c>
      <c r="K270" s="75">
        <f t="shared" si="64"/>
        <v>0</v>
      </c>
      <c r="L270" s="60">
        <f t="shared" si="69"/>
        <v>732.57</v>
      </c>
      <c r="M270" s="60">
        <f t="shared" si="70"/>
        <v>97403.28000000001</v>
      </c>
      <c r="N270" s="60">
        <f t="shared" si="71"/>
        <v>102596.72000000002</v>
      </c>
      <c r="O270" s="60">
        <f t="shared" si="72"/>
        <v>0</v>
      </c>
      <c r="P270" s="60">
        <f>SUM(F259:F270)</f>
        <v>6634.68</v>
      </c>
      <c r="Q270" s="60">
        <f>SUM(L259:L270)</f>
        <v>8535</v>
      </c>
      <c r="R270" s="60">
        <f t="shared" si="73"/>
        <v>1</v>
      </c>
      <c r="S270" s="60">
        <f t="shared" si="74"/>
        <v>264</v>
      </c>
      <c r="U270" s="88">
        <f t="shared" si="75"/>
        <v>531.57</v>
      </c>
      <c r="W270" s="60">
        <f t="shared" si="65"/>
        <v>0</v>
      </c>
    </row>
    <row r="271" spans="1:23" ht="11.25">
      <c r="A271" s="61">
        <f t="shared" si="61"/>
        <v>8036</v>
      </c>
      <c r="B271" s="62">
        <f t="shared" si="66"/>
        <v>261</v>
      </c>
      <c r="C271" s="60">
        <f t="shared" si="62"/>
        <v>1264.11</v>
      </c>
      <c r="D271" s="60">
        <f t="shared" si="67"/>
        <v>1264.14</v>
      </c>
      <c r="E271" s="83">
        <f t="shared" si="68"/>
        <v>1264.14</v>
      </c>
      <c r="F271" s="60">
        <f t="shared" si="63"/>
        <v>527.6</v>
      </c>
      <c r="G271" s="75">
        <f t="shared" si="64"/>
        <v>0</v>
      </c>
      <c r="H271" s="75">
        <f t="shared" si="64"/>
        <v>0</v>
      </c>
      <c r="I271" s="75">
        <f t="shared" si="64"/>
        <v>0</v>
      </c>
      <c r="J271" s="75">
        <f t="shared" si="64"/>
        <v>0</v>
      </c>
      <c r="K271" s="75">
        <f t="shared" si="64"/>
        <v>0</v>
      </c>
      <c r="L271" s="60">
        <f t="shared" si="69"/>
        <v>736.5400000000001</v>
      </c>
      <c r="M271" s="60">
        <f t="shared" si="70"/>
        <v>96666.74000000002</v>
      </c>
      <c r="N271" s="60">
        <f t="shared" si="71"/>
        <v>103333.26000000001</v>
      </c>
      <c r="O271" s="60">
        <f t="shared" si="72"/>
        <v>0</v>
      </c>
      <c r="R271" s="60">
        <f t="shared" si="73"/>
        <v>1</v>
      </c>
      <c r="S271" s="60">
        <f t="shared" si="74"/>
        <v>265</v>
      </c>
      <c r="U271" s="88">
        <f t="shared" si="75"/>
        <v>527.6</v>
      </c>
      <c r="W271" s="60">
        <f t="shared" si="65"/>
        <v>0</v>
      </c>
    </row>
    <row r="272" spans="1:23" ht="11.25">
      <c r="A272" s="61">
        <f t="shared" si="61"/>
        <v>8067</v>
      </c>
      <c r="B272" s="62">
        <f t="shared" si="66"/>
        <v>262</v>
      </c>
      <c r="C272" s="60">
        <f t="shared" si="62"/>
        <v>1264.1</v>
      </c>
      <c r="D272" s="60">
        <f t="shared" si="67"/>
        <v>1264.14</v>
      </c>
      <c r="E272" s="83">
        <f t="shared" si="68"/>
        <v>1264.14</v>
      </c>
      <c r="F272" s="60">
        <f t="shared" si="63"/>
        <v>523.61</v>
      </c>
      <c r="G272" s="75">
        <f t="shared" si="64"/>
        <v>0</v>
      </c>
      <c r="H272" s="75">
        <f t="shared" si="64"/>
        <v>0</v>
      </c>
      <c r="I272" s="75">
        <f t="shared" si="64"/>
        <v>0</v>
      </c>
      <c r="J272" s="75">
        <f t="shared" si="64"/>
        <v>0</v>
      </c>
      <c r="K272" s="75">
        <f t="shared" si="64"/>
        <v>0</v>
      </c>
      <c r="L272" s="60">
        <f t="shared" si="69"/>
        <v>740.5300000000001</v>
      </c>
      <c r="M272" s="60">
        <f t="shared" si="70"/>
        <v>95926.21000000002</v>
      </c>
      <c r="N272" s="60">
        <f t="shared" si="71"/>
        <v>104073.79000000001</v>
      </c>
      <c r="O272" s="60">
        <f t="shared" si="72"/>
        <v>0</v>
      </c>
      <c r="R272" s="60">
        <f t="shared" si="73"/>
        <v>1</v>
      </c>
      <c r="S272" s="60">
        <f t="shared" si="74"/>
        <v>266</v>
      </c>
      <c r="U272" s="88">
        <f t="shared" si="75"/>
        <v>523.61</v>
      </c>
      <c r="W272" s="60">
        <f t="shared" si="65"/>
        <v>0</v>
      </c>
    </row>
    <row r="273" spans="1:23" ht="11.25">
      <c r="A273" s="61">
        <f t="shared" si="61"/>
        <v>8095</v>
      </c>
      <c r="B273" s="62">
        <f t="shared" si="66"/>
        <v>263</v>
      </c>
      <c r="C273" s="60">
        <f t="shared" si="62"/>
        <v>1264.1</v>
      </c>
      <c r="D273" s="60">
        <f t="shared" si="67"/>
        <v>1264.14</v>
      </c>
      <c r="E273" s="83">
        <f t="shared" si="68"/>
        <v>1264.14</v>
      </c>
      <c r="F273" s="60">
        <f t="shared" si="63"/>
        <v>519.6</v>
      </c>
      <c r="G273" s="75">
        <f t="shared" si="64"/>
        <v>0</v>
      </c>
      <c r="H273" s="75">
        <f t="shared" si="64"/>
        <v>0</v>
      </c>
      <c r="I273" s="75">
        <f t="shared" si="64"/>
        <v>0</v>
      </c>
      <c r="J273" s="75">
        <f t="shared" si="64"/>
        <v>0</v>
      </c>
      <c r="K273" s="75">
        <f t="shared" si="64"/>
        <v>0</v>
      </c>
      <c r="L273" s="60">
        <f t="shared" si="69"/>
        <v>744.5400000000001</v>
      </c>
      <c r="M273" s="60">
        <f t="shared" si="70"/>
        <v>95181.67000000003</v>
      </c>
      <c r="N273" s="60">
        <f t="shared" si="71"/>
        <v>104818.33</v>
      </c>
      <c r="O273" s="60">
        <f t="shared" si="72"/>
        <v>0</v>
      </c>
      <c r="R273" s="60">
        <f t="shared" si="73"/>
        <v>1</v>
      </c>
      <c r="S273" s="60">
        <f t="shared" si="74"/>
        <v>267</v>
      </c>
      <c r="U273" s="88">
        <f t="shared" si="75"/>
        <v>519.6</v>
      </c>
      <c r="W273" s="60">
        <f t="shared" si="65"/>
        <v>0</v>
      </c>
    </row>
    <row r="274" spans="1:23" ht="11.25">
      <c r="A274" s="61">
        <f t="shared" si="61"/>
        <v>8126</v>
      </c>
      <c r="B274" s="62">
        <f t="shared" si="66"/>
        <v>264</v>
      </c>
      <c r="C274" s="60">
        <f t="shared" si="62"/>
        <v>1264.1</v>
      </c>
      <c r="D274" s="60">
        <f t="shared" si="67"/>
        <v>1264.14</v>
      </c>
      <c r="E274" s="83">
        <f t="shared" si="68"/>
        <v>1264.14</v>
      </c>
      <c r="F274" s="60">
        <f t="shared" si="63"/>
        <v>515.57</v>
      </c>
      <c r="G274" s="75">
        <f t="shared" si="64"/>
        <v>0</v>
      </c>
      <c r="H274" s="75">
        <f t="shared" si="64"/>
        <v>0</v>
      </c>
      <c r="I274" s="75">
        <f t="shared" si="64"/>
        <v>0</v>
      </c>
      <c r="J274" s="75">
        <f t="shared" si="64"/>
        <v>0</v>
      </c>
      <c r="K274" s="75">
        <f t="shared" si="64"/>
        <v>0</v>
      </c>
      <c r="L274" s="60">
        <f t="shared" si="69"/>
        <v>748.57</v>
      </c>
      <c r="M274" s="60">
        <f t="shared" si="70"/>
        <v>94433.10000000002</v>
      </c>
      <c r="N274" s="60">
        <f t="shared" si="71"/>
        <v>105566.90000000001</v>
      </c>
      <c r="O274" s="60">
        <f t="shared" si="72"/>
        <v>0</v>
      </c>
      <c r="R274" s="60">
        <f t="shared" si="73"/>
        <v>1</v>
      </c>
      <c r="S274" s="60">
        <f t="shared" si="74"/>
        <v>268</v>
      </c>
      <c r="U274" s="88">
        <f t="shared" si="75"/>
        <v>515.57</v>
      </c>
      <c r="W274" s="60">
        <f t="shared" si="65"/>
        <v>0</v>
      </c>
    </row>
    <row r="275" spans="1:23" ht="11.25">
      <c r="A275" s="61">
        <f t="shared" si="61"/>
        <v>8156</v>
      </c>
      <c r="B275" s="62">
        <f t="shared" si="66"/>
        <v>265</v>
      </c>
      <c r="C275" s="60">
        <f t="shared" si="62"/>
        <v>1264.1</v>
      </c>
      <c r="D275" s="60">
        <f t="shared" si="67"/>
        <v>1264.14</v>
      </c>
      <c r="E275" s="83">
        <f t="shared" si="68"/>
        <v>1264.14</v>
      </c>
      <c r="F275" s="60">
        <f t="shared" si="63"/>
        <v>511.51</v>
      </c>
      <c r="G275" s="75">
        <f t="shared" si="64"/>
        <v>0</v>
      </c>
      <c r="H275" s="75">
        <f t="shared" si="64"/>
        <v>0</v>
      </c>
      <c r="I275" s="75">
        <f t="shared" si="64"/>
        <v>0</v>
      </c>
      <c r="J275" s="75">
        <f t="shared" si="64"/>
        <v>0</v>
      </c>
      <c r="K275" s="75">
        <f t="shared" si="64"/>
        <v>0</v>
      </c>
      <c r="L275" s="60">
        <f t="shared" si="69"/>
        <v>752.6300000000001</v>
      </c>
      <c r="M275" s="60">
        <f t="shared" si="70"/>
        <v>93680.47000000002</v>
      </c>
      <c r="N275" s="60">
        <f t="shared" si="71"/>
        <v>106319.53000000001</v>
      </c>
      <c r="O275" s="60">
        <f t="shared" si="72"/>
        <v>0</v>
      </c>
      <c r="R275" s="60">
        <f t="shared" si="73"/>
        <v>1</v>
      </c>
      <c r="S275" s="60">
        <f t="shared" si="74"/>
        <v>269</v>
      </c>
      <c r="U275" s="88">
        <f t="shared" si="75"/>
        <v>511.51</v>
      </c>
      <c r="W275" s="60">
        <f t="shared" si="65"/>
        <v>0</v>
      </c>
    </row>
    <row r="276" spans="1:23" ht="11.25">
      <c r="A276" s="61">
        <f t="shared" si="61"/>
        <v>8187</v>
      </c>
      <c r="B276" s="62">
        <f t="shared" si="66"/>
        <v>266</v>
      </c>
      <c r="C276" s="60">
        <f t="shared" si="62"/>
        <v>1264.1</v>
      </c>
      <c r="D276" s="60">
        <f t="shared" si="67"/>
        <v>1264.14</v>
      </c>
      <c r="E276" s="83">
        <f t="shared" si="68"/>
        <v>1264.14</v>
      </c>
      <c r="F276" s="60">
        <f t="shared" si="63"/>
        <v>507.44</v>
      </c>
      <c r="G276" s="75">
        <f t="shared" si="64"/>
        <v>0</v>
      </c>
      <c r="H276" s="75">
        <f t="shared" si="64"/>
        <v>0</v>
      </c>
      <c r="I276" s="75">
        <f t="shared" si="64"/>
        <v>0</v>
      </c>
      <c r="J276" s="75">
        <f t="shared" si="64"/>
        <v>0</v>
      </c>
      <c r="K276" s="75">
        <f t="shared" si="64"/>
        <v>0</v>
      </c>
      <c r="L276" s="60">
        <f t="shared" si="69"/>
        <v>756.7</v>
      </c>
      <c r="M276" s="60">
        <f t="shared" si="70"/>
        <v>92923.77000000002</v>
      </c>
      <c r="N276" s="60">
        <f t="shared" si="71"/>
        <v>107076.23000000001</v>
      </c>
      <c r="O276" s="60">
        <f t="shared" si="72"/>
        <v>0</v>
      </c>
      <c r="R276" s="60">
        <f t="shared" si="73"/>
        <v>1</v>
      </c>
      <c r="S276" s="60">
        <f t="shared" si="74"/>
        <v>270</v>
      </c>
      <c r="U276" s="88">
        <f t="shared" si="75"/>
        <v>507.44</v>
      </c>
      <c r="W276" s="60">
        <f t="shared" si="65"/>
        <v>0</v>
      </c>
    </row>
    <row r="277" spans="1:23" ht="11.25">
      <c r="A277" s="61">
        <f t="shared" si="61"/>
        <v>8217</v>
      </c>
      <c r="B277" s="62">
        <f t="shared" si="66"/>
        <v>267</v>
      </c>
      <c r="C277" s="60">
        <f t="shared" si="62"/>
        <v>1264.1</v>
      </c>
      <c r="D277" s="60">
        <f t="shared" si="67"/>
        <v>1264.14</v>
      </c>
      <c r="E277" s="83">
        <f t="shared" si="68"/>
        <v>1264.14</v>
      </c>
      <c r="F277" s="60">
        <f t="shared" si="63"/>
        <v>503.34</v>
      </c>
      <c r="G277" s="75">
        <f t="shared" si="64"/>
        <v>0</v>
      </c>
      <c r="H277" s="75">
        <f t="shared" si="64"/>
        <v>0</v>
      </c>
      <c r="I277" s="75">
        <f t="shared" si="64"/>
        <v>0</v>
      </c>
      <c r="J277" s="75">
        <f t="shared" si="64"/>
        <v>0</v>
      </c>
      <c r="K277" s="75">
        <f t="shared" si="64"/>
        <v>0</v>
      </c>
      <c r="L277" s="60">
        <f t="shared" si="69"/>
        <v>760.8000000000002</v>
      </c>
      <c r="M277" s="60">
        <f t="shared" si="70"/>
        <v>92162.97000000002</v>
      </c>
      <c r="N277" s="60">
        <f t="shared" si="71"/>
        <v>107837.03000000001</v>
      </c>
      <c r="O277" s="60">
        <f t="shared" si="72"/>
        <v>0</v>
      </c>
      <c r="R277" s="60">
        <f t="shared" si="73"/>
        <v>1</v>
      </c>
      <c r="S277" s="60">
        <f t="shared" si="74"/>
        <v>271</v>
      </c>
      <c r="U277" s="88">
        <f t="shared" si="75"/>
        <v>503.34</v>
      </c>
      <c r="W277" s="60">
        <f t="shared" si="65"/>
        <v>0</v>
      </c>
    </row>
    <row r="278" spans="1:23" ht="11.25">
      <c r="A278" s="61">
        <f t="shared" si="61"/>
        <v>8248</v>
      </c>
      <c r="B278" s="62">
        <f t="shared" si="66"/>
        <v>268</v>
      </c>
      <c r="C278" s="60">
        <f t="shared" si="62"/>
        <v>1264.1</v>
      </c>
      <c r="D278" s="60">
        <f t="shared" si="67"/>
        <v>1264.14</v>
      </c>
      <c r="E278" s="83">
        <f t="shared" si="68"/>
        <v>1264.14</v>
      </c>
      <c r="F278" s="60">
        <f t="shared" si="63"/>
        <v>499.22</v>
      </c>
      <c r="G278" s="75">
        <f t="shared" si="64"/>
        <v>0</v>
      </c>
      <c r="H278" s="75">
        <f t="shared" si="64"/>
        <v>0</v>
      </c>
      <c r="I278" s="75">
        <f t="shared" si="64"/>
        <v>0</v>
      </c>
      <c r="J278" s="75">
        <f t="shared" si="64"/>
        <v>0</v>
      </c>
      <c r="K278" s="75">
        <f t="shared" si="64"/>
        <v>0</v>
      </c>
      <c r="L278" s="60">
        <f t="shared" si="69"/>
        <v>764.9200000000001</v>
      </c>
      <c r="M278" s="60">
        <f t="shared" si="70"/>
        <v>91398.05000000002</v>
      </c>
      <c r="N278" s="60">
        <f t="shared" si="71"/>
        <v>108601.95000000001</v>
      </c>
      <c r="O278" s="60">
        <f t="shared" si="72"/>
        <v>0</v>
      </c>
      <c r="R278" s="60">
        <f t="shared" si="73"/>
        <v>1</v>
      </c>
      <c r="S278" s="60">
        <f t="shared" si="74"/>
        <v>272</v>
      </c>
      <c r="U278" s="88">
        <f t="shared" si="75"/>
        <v>499.22</v>
      </c>
      <c r="W278" s="60">
        <f t="shared" si="65"/>
        <v>0</v>
      </c>
    </row>
    <row r="279" spans="1:23" ht="11.25">
      <c r="A279" s="61">
        <f t="shared" si="61"/>
        <v>8279</v>
      </c>
      <c r="B279" s="62">
        <f t="shared" si="66"/>
        <v>269</v>
      </c>
      <c r="C279" s="60">
        <f t="shared" si="62"/>
        <v>1264.1</v>
      </c>
      <c r="D279" s="60">
        <f t="shared" si="67"/>
        <v>1264.14</v>
      </c>
      <c r="E279" s="83">
        <f t="shared" si="68"/>
        <v>1264.14</v>
      </c>
      <c r="F279" s="60">
        <f t="shared" si="63"/>
        <v>495.07</v>
      </c>
      <c r="G279" s="75">
        <f t="shared" si="64"/>
        <v>0</v>
      </c>
      <c r="H279" s="75">
        <f t="shared" si="64"/>
        <v>0</v>
      </c>
      <c r="I279" s="75">
        <f t="shared" si="64"/>
        <v>0</v>
      </c>
      <c r="J279" s="75">
        <f t="shared" si="64"/>
        <v>0</v>
      </c>
      <c r="K279" s="75">
        <f t="shared" si="64"/>
        <v>0</v>
      </c>
      <c r="L279" s="60">
        <f t="shared" si="69"/>
        <v>769.0700000000002</v>
      </c>
      <c r="M279" s="60">
        <f t="shared" si="70"/>
        <v>90628.98000000001</v>
      </c>
      <c r="N279" s="60">
        <f t="shared" si="71"/>
        <v>109371.02000000002</v>
      </c>
      <c r="O279" s="60">
        <f t="shared" si="72"/>
        <v>0</v>
      </c>
      <c r="R279" s="60">
        <f t="shared" si="73"/>
        <v>1</v>
      </c>
      <c r="S279" s="60">
        <f t="shared" si="74"/>
        <v>273</v>
      </c>
      <c r="U279" s="88">
        <f t="shared" si="75"/>
        <v>495.07</v>
      </c>
      <c r="W279" s="60">
        <f t="shared" si="65"/>
        <v>0</v>
      </c>
    </row>
    <row r="280" spans="1:23" ht="11.25">
      <c r="A280" s="61">
        <f t="shared" si="61"/>
        <v>8309</v>
      </c>
      <c r="B280" s="62">
        <f t="shared" si="66"/>
        <v>270</v>
      </c>
      <c r="C280" s="60">
        <f t="shared" si="62"/>
        <v>1264.1</v>
      </c>
      <c r="D280" s="60">
        <f t="shared" si="67"/>
        <v>1264.14</v>
      </c>
      <c r="E280" s="83">
        <f t="shared" si="68"/>
        <v>1264.14</v>
      </c>
      <c r="F280" s="60">
        <f t="shared" si="63"/>
        <v>490.91</v>
      </c>
      <c r="G280" s="75">
        <f t="shared" si="64"/>
        <v>0</v>
      </c>
      <c r="H280" s="75">
        <f t="shared" si="64"/>
        <v>0</v>
      </c>
      <c r="I280" s="75">
        <f t="shared" si="64"/>
        <v>0</v>
      </c>
      <c r="J280" s="75">
        <f t="shared" si="64"/>
        <v>0</v>
      </c>
      <c r="K280" s="75">
        <f t="shared" si="64"/>
        <v>0</v>
      </c>
      <c r="L280" s="60">
        <f t="shared" si="69"/>
        <v>773.23</v>
      </c>
      <c r="M280" s="60">
        <f t="shared" si="70"/>
        <v>89855.75000000001</v>
      </c>
      <c r="N280" s="60">
        <f t="shared" si="71"/>
        <v>110144.25000000001</v>
      </c>
      <c r="O280" s="60">
        <f t="shared" si="72"/>
        <v>0</v>
      </c>
      <c r="R280" s="60">
        <f t="shared" si="73"/>
        <v>1</v>
      </c>
      <c r="S280" s="60">
        <f t="shared" si="74"/>
        <v>274</v>
      </c>
      <c r="U280" s="88">
        <f t="shared" si="75"/>
        <v>490.91</v>
      </c>
      <c r="W280" s="60">
        <f t="shared" si="65"/>
        <v>0</v>
      </c>
    </row>
    <row r="281" spans="1:23" ht="11.25">
      <c r="A281" s="61">
        <f t="shared" si="61"/>
        <v>8340</v>
      </c>
      <c r="B281" s="62">
        <f t="shared" si="66"/>
        <v>271</v>
      </c>
      <c r="C281" s="60">
        <f t="shared" si="62"/>
        <v>1264.1</v>
      </c>
      <c r="D281" s="60">
        <f t="shared" si="67"/>
        <v>1264.14</v>
      </c>
      <c r="E281" s="83">
        <f t="shared" si="68"/>
        <v>1264.14</v>
      </c>
      <c r="F281" s="60">
        <f t="shared" si="63"/>
        <v>486.72</v>
      </c>
      <c r="G281" s="75">
        <f t="shared" si="64"/>
        <v>0</v>
      </c>
      <c r="H281" s="75">
        <f t="shared" si="64"/>
        <v>0</v>
      </c>
      <c r="I281" s="75">
        <f t="shared" si="64"/>
        <v>0</v>
      </c>
      <c r="J281" s="75">
        <f t="shared" si="64"/>
        <v>0</v>
      </c>
      <c r="K281" s="75">
        <f t="shared" si="64"/>
        <v>0</v>
      </c>
      <c r="L281" s="60">
        <f t="shared" si="69"/>
        <v>777.4200000000001</v>
      </c>
      <c r="M281" s="60">
        <f t="shared" si="70"/>
        <v>89078.33000000002</v>
      </c>
      <c r="N281" s="60">
        <f t="shared" si="71"/>
        <v>110921.67000000001</v>
      </c>
      <c r="O281" s="60">
        <f t="shared" si="72"/>
        <v>0</v>
      </c>
      <c r="R281" s="60">
        <f t="shared" si="73"/>
        <v>1</v>
      </c>
      <c r="S281" s="60">
        <f t="shared" si="74"/>
        <v>275</v>
      </c>
      <c r="U281" s="88">
        <f t="shared" si="75"/>
        <v>486.72</v>
      </c>
      <c r="W281" s="60">
        <f t="shared" si="65"/>
        <v>0</v>
      </c>
    </row>
    <row r="282" spans="1:23" ht="11.25">
      <c r="A282" s="61">
        <f t="shared" si="61"/>
        <v>8370</v>
      </c>
      <c r="B282" s="62">
        <f t="shared" si="66"/>
        <v>272</v>
      </c>
      <c r="C282" s="60">
        <f t="shared" si="62"/>
        <v>1264.1</v>
      </c>
      <c r="D282" s="60">
        <f t="shared" si="67"/>
        <v>1264.14</v>
      </c>
      <c r="E282" s="83">
        <f t="shared" si="68"/>
        <v>1264.14</v>
      </c>
      <c r="F282" s="60">
        <f t="shared" si="63"/>
        <v>482.51</v>
      </c>
      <c r="G282" s="75">
        <f t="shared" si="64"/>
        <v>0</v>
      </c>
      <c r="H282" s="75">
        <f t="shared" si="64"/>
        <v>0</v>
      </c>
      <c r="I282" s="75">
        <f t="shared" si="64"/>
        <v>0</v>
      </c>
      <c r="J282" s="75">
        <f t="shared" si="64"/>
        <v>0</v>
      </c>
      <c r="K282" s="75">
        <f t="shared" si="64"/>
        <v>0</v>
      </c>
      <c r="L282" s="60">
        <f t="shared" si="69"/>
        <v>781.6300000000001</v>
      </c>
      <c r="M282" s="60">
        <f t="shared" si="70"/>
        <v>88296.70000000001</v>
      </c>
      <c r="N282" s="60">
        <f t="shared" si="71"/>
        <v>111703.30000000002</v>
      </c>
      <c r="O282" s="60">
        <f t="shared" si="72"/>
        <v>0</v>
      </c>
      <c r="P282" s="60">
        <f>SUM(F271:F282)</f>
        <v>6063.1</v>
      </c>
      <c r="Q282" s="60">
        <f>SUM(L271:L282)</f>
        <v>9106.580000000002</v>
      </c>
      <c r="R282" s="60">
        <f t="shared" si="73"/>
        <v>1</v>
      </c>
      <c r="S282" s="60">
        <f t="shared" si="74"/>
        <v>276</v>
      </c>
      <c r="U282" s="88">
        <f t="shared" si="75"/>
        <v>482.51</v>
      </c>
      <c r="W282" s="60">
        <f t="shared" si="65"/>
        <v>0</v>
      </c>
    </row>
    <row r="283" spans="1:23" ht="11.25">
      <c r="A283" s="61">
        <f t="shared" si="61"/>
        <v>8401</v>
      </c>
      <c r="B283" s="62">
        <f t="shared" si="66"/>
        <v>273</v>
      </c>
      <c r="C283" s="60">
        <f t="shared" si="62"/>
        <v>1264.1</v>
      </c>
      <c r="D283" s="60">
        <f t="shared" si="67"/>
        <v>1264.14</v>
      </c>
      <c r="E283" s="83">
        <f t="shared" si="68"/>
        <v>1264.14</v>
      </c>
      <c r="F283" s="60">
        <f t="shared" si="63"/>
        <v>478.27</v>
      </c>
      <c r="G283" s="75">
        <f t="shared" si="64"/>
        <v>0</v>
      </c>
      <c r="H283" s="75">
        <f t="shared" si="64"/>
        <v>0</v>
      </c>
      <c r="I283" s="75">
        <f t="shared" si="64"/>
        <v>0</v>
      </c>
      <c r="J283" s="75">
        <f t="shared" si="64"/>
        <v>0</v>
      </c>
      <c r="K283" s="75">
        <f t="shared" si="64"/>
        <v>0</v>
      </c>
      <c r="L283" s="60">
        <f t="shared" si="69"/>
        <v>785.8700000000001</v>
      </c>
      <c r="M283" s="60">
        <f t="shared" si="70"/>
        <v>87510.83000000002</v>
      </c>
      <c r="N283" s="60">
        <f t="shared" si="71"/>
        <v>112489.17000000001</v>
      </c>
      <c r="O283" s="60">
        <f t="shared" si="72"/>
        <v>0</v>
      </c>
      <c r="R283" s="60">
        <f t="shared" si="73"/>
        <v>1</v>
      </c>
      <c r="S283" s="60">
        <f t="shared" si="74"/>
        <v>277</v>
      </c>
      <c r="U283" s="88">
        <f t="shared" si="75"/>
        <v>478.27</v>
      </c>
      <c r="W283" s="60">
        <f t="shared" si="65"/>
        <v>0</v>
      </c>
    </row>
    <row r="284" spans="1:23" ht="11.25">
      <c r="A284" s="61">
        <f t="shared" si="61"/>
        <v>8432</v>
      </c>
      <c r="B284" s="62">
        <f t="shared" si="66"/>
        <v>274</v>
      </c>
      <c r="C284" s="60">
        <f t="shared" si="62"/>
        <v>1264.1</v>
      </c>
      <c r="D284" s="60">
        <f t="shared" si="67"/>
        <v>1264.14</v>
      </c>
      <c r="E284" s="83">
        <f t="shared" si="68"/>
        <v>1264.14</v>
      </c>
      <c r="F284" s="60">
        <f t="shared" si="63"/>
        <v>474.02</v>
      </c>
      <c r="G284" s="75">
        <f t="shared" si="64"/>
        <v>0</v>
      </c>
      <c r="H284" s="75">
        <f t="shared" si="64"/>
        <v>0</v>
      </c>
      <c r="I284" s="75">
        <f t="shared" si="64"/>
        <v>0</v>
      </c>
      <c r="J284" s="75">
        <f t="shared" si="64"/>
        <v>0</v>
      </c>
      <c r="K284" s="75">
        <f t="shared" si="64"/>
        <v>0</v>
      </c>
      <c r="L284" s="60">
        <f t="shared" si="69"/>
        <v>790.1200000000001</v>
      </c>
      <c r="M284" s="60">
        <f t="shared" si="70"/>
        <v>86720.71000000002</v>
      </c>
      <c r="N284" s="60">
        <f t="shared" si="71"/>
        <v>113279.29000000001</v>
      </c>
      <c r="O284" s="60">
        <f t="shared" si="72"/>
        <v>0</v>
      </c>
      <c r="R284" s="60">
        <f t="shared" si="73"/>
        <v>1</v>
      </c>
      <c r="S284" s="60">
        <f t="shared" si="74"/>
        <v>278</v>
      </c>
      <c r="U284" s="88">
        <f t="shared" si="75"/>
        <v>474.02</v>
      </c>
      <c r="W284" s="60">
        <f t="shared" si="65"/>
        <v>0</v>
      </c>
    </row>
    <row r="285" spans="1:23" ht="11.25">
      <c r="A285" s="61">
        <f t="shared" si="61"/>
        <v>8460</v>
      </c>
      <c r="B285" s="62">
        <f t="shared" si="66"/>
        <v>275</v>
      </c>
      <c r="C285" s="60">
        <f t="shared" si="62"/>
        <v>1264.1</v>
      </c>
      <c r="D285" s="60">
        <f t="shared" si="67"/>
        <v>1264.14</v>
      </c>
      <c r="E285" s="83">
        <f t="shared" si="68"/>
        <v>1264.14</v>
      </c>
      <c r="F285" s="60">
        <f t="shared" si="63"/>
        <v>469.74</v>
      </c>
      <c r="G285" s="75">
        <f t="shared" si="64"/>
        <v>0</v>
      </c>
      <c r="H285" s="75">
        <f t="shared" si="64"/>
        <v>0</v>
      </c>
      <c r="I285" s="75">
        <f t="shared" si="64"/>
        <v>0</v>
      </c>
      <c r="J285" s="75">
        <f t="shared" si="64"/>
        <v>0</v>
      </c>
      <c r="K285" s="75">
        <f t="shared" si="64"/>
        <v>0</v>
      </c>
      <c r="L285" s="60">
        <f t="shared" si="69"/>
        <v>794.4000000000001</v>
      </c>
      <c r="M285" s="60">
        <f t="shared" si="70"/>
        <v>85926.31000000003</v>
      </c>
      <c r="N285" s="60">
        <f t="shared" si="71"/>
        <v>114073.69</v>
      </c>
      <c r="O285" s="60">
        <f t="shared" si="72"/>
        <v>0</v>
      </c>
      <c r="R285" s="60">
        <f t="shared" si="73"/>
        <v>1</v>
      </c>
      <c r="S285" s="60">
        <f t="shared" si="74"/>
        <v>279</v>
      </c>
      <c r="U285" s="88">
        <f t="shared" si="75"/>
        <v>469.74</v>
      </c>
      <c r="W285" s="60">
        <f t="shared" si="65"/>
        <v>0</v>
      </c>
    </row>
    <row r="286" spans="1:23" ht="11.25">
      <c r="A286" s="61">
        <f t="shared" si="61"/>
        <v>8491</v>
      </c>
      <c r="B286" s="62">
        <f t="shared" si="66"/>
        <v>276</v>
      </c>
      <c r="C286" s="60">
        <f t="shared" si="62"/>
        <v>1264.1</v>
      </c>
      <c r="D286" s="60">
        <f t="shared" si="67"/>
        <v>1264.14</v>
      </c>
      <c r="E286" s="83">
        <f t="shared" si="68"/>
        <v>1264.14</v>
      </c>
      <c r="F286" s="60">
        <f t="shared" si="63"/>
        <v>465.43</v>
      </c>
      <c r="G286" s="75">
        <f t="shared" si="64"/>
        <v>0</v>
      </c>
      <c r="H286" s="75">
        <f t="shared" si="64"/>
        <v>0</v>
      </c>
      <c r="I286" s="75">
        <f t="shared" si="64"/>
        <v>0</v>
      </c>
      <c r="J286" s="75">
        <f t="shared" si="64"/>
        <v>0</v>
      </c>
      <c r="K286" s="75">
        <f t="shared" si="64"/>
        <v>0</v>
      </c>
      <c r="L286" s="60">
        <f t="shared" si="69"/>
        <v>798.71</v>
      </c>
      <c r="M286" s="60">
        <f t="shared" si="70"/>
        <v>85127.60000000002</v>
      </c>
      <c r="N286" s="60">
        <f t="shared" si="71"/>
        <v>114872.40000000001</v>
      </c>
      <c r="O286" s="60">
        <f t="shared" si="72"/>
        <v>0</v>
      </c>
      <c r="R286" s="60">
        <f t="shared" si="73"/>
        <v>1</v>
      </c>
      <c r="S286" s="60">
        <f t="shared" si="74"/>
        <v>280</v>
      </c>
      <c r="U286" s="88">
        <f t="shared" si="75"/>
        <v>465.43</v>
      </c>
      <c r="W286" s="60">
        <f t="shared" si="65"/>
        <v>0</v>
      </c>
    </row>
    <row r="287" spans="1:23" ht="11.25">
      <c r="A287" s="61">
        <f t="shared" si="61"/>
        <v>8521</v>
      </c>
      <c r="B287" s="62">
        <f t="shared" si="66"/>
        <v>277</v>
      </c>
      <c r="C287" s="60">
        <f t="shared" si="62"/>
        <v>1264.1</v>
      </c>
      <c r="D287" s="60">
        <f t="shared" si="67"/>
        <v>1264.14</v>
      </c>
      <c r="E287" s="83">
        <f t="shared" si="68"/>
        <v>1264.14</v>
      </c>
      <c r="F287" s="60">
        <f t="shared" si="63"/>
        <v>461.11</v>
      </c>
      <c r="G287" s="75">
        <f t="shared" si="64"/>
        <v>0</v>
      </c>
      <c r="H287" s="75">
        <f t="shared" si="64"/>
        <v>0</v>
      </c>
      <c r="I287" s="75">
        <f t="shared" si="64"/>
        <v>0</v>
      </c>
      <c r="J287" s="75">
        <f t="shared" si="64"/>
        <v>0</v>
      </c>
      <c r="K287" s="75">
        <f t="shared" si="64"/>
        <v>0</v>
      </c>
      <c r="L287" s="60">
        <f t="shared" si="69"/>
        <v>803.0300000000001</v>
      </c>
      <c r="M287" s="60">
        <f t="shared" si="70"/>
        <v>84324.57000000002</v>
      </c>
      <c r="N287" s="60">
        <f t="shared" si="71"/>
        <v>115675.43000000001</v>
      </c>
      <c r="O287" s="60">
        <f t="shared" si="72"/>
        <v>0</v>
      </c>
      <c r="R287" s="60">
        <f t="shared" si="73"/>
        <v>1</v>
      </c>
      <c r="S287" s="60">
        <f t="shared" si="74"/>
        <v>281</v>
      </c>
      <c r="U287" s="88">
        <f t="shared" si="75"/>
        <v>461.11</v>
      </c>
      <c r="W287" s="60">
        <f t="shared" si="65"/>
        <v>0</v>
      </c>
    </row>
    <row r="288" spans="1:23" ht="11.25">
      <c r="A288" s="61">
        <f t="shared" si="61"/>
        <v>8552</v>
      </c>
      <c r="B288" s="62">
        <f t="shared" si="66"/>
        <v>278</v>
      </c>
      <c r="C288" s="60">
        <f t="shared" si="62"/>
        <v>1264.1</v>
      </c>
      <c r="D288" s="60">
        <f t="shared" si="67"/>
        <v>1264.14</v>
      </c>
      <c r="E288" s="83">
        <f t="shared" si="68"/>
        <v>1264.14</v>
      </c>
      <c r="F288" s="60">
        <f t="shared" si="63"/>
        <v>456.76</v>
      </c>
      <c r="G288" s="75">
        <f t="shared" si="64"/>
        <v>0</v>
      </c>
      <c r="H288" s="75">
        <f t="shared" si="64"/>
        <v>0</v>
      </c>
      <c r="I288" s="75">
        <f t="shared" si="64"/>
        <v>0</v>
      </c>
      <c r="J288" s="75">
        <f t="shared" si="64"/>
        <v>0</v>
      </c>
      <c r="K288" s="75">
        <f t="shared" si="64"/>
        <v>0</v>
      </c>
      <c r="L288" s="60">
        <f t="shared" si="69"/>
        <v>807.3800000000001</v>
      </c>
      <c r="M288" s="60">
        <f t="shared" si="70"/>
        <v>83517.19000000002</v>
      </c>
      <c r="N288" s="60">
        <f t="shared" si="71"/>
        <v>116482.81000000001</v>
      </c>
      <c r="O288" s="60">
        <f t="shared" si="72"/>
        <v>0</v>
      </c>
      <c r="R288" s="60">
        <f t="shared" si="73"/>
        <v>1</v>
      </c>
      <c r="S288" s="60">
        <f t="shared" si="74"/>
        <v>282</v>
      </c>
      <c r="U288" s="88">
        <f t="shared" si="75"/>
        <v>456.76</v>
      </c>
      <c r="W288" s="60">
        <f t="shared" si="65"/>
        <v>0</v>
      </c>
    </row>
    <row r="289" spans="1:23" ht="11.25">
      <c r="A289" s="61">
        <f t="shared" si="61"/>
        <v>8582</v>
      </c>
      <c r="B289" s="62">
        <f t="shared" si="66"/>
        <v>279</v>
      </c>
      <c r="C289" s="60">
        <f t="shared" si="62"/>
        <v>1264.1</v>
      </c>
      <c r="D289" s="60">
        <f t="shared" si="67"/>
        <v>1264.14</v>
      </c>
      <c r="E289" s="83">
        <f t="shared" si="68"/>
        <v>1264.14</v>
      </c>
      <c r="F289" s="60">
        <f t="shared" si="63"/>
        <v>452.38</v>
      </c>
      <c r="G289" s="75">
        <f t="shared" si="64"/>
        <v>0</v>
      </c>
      <c r="H289" s="75">
        <f t="shared" si="64"/>
        <v>0</v>
      </c>
      <c r="I289" s="75">
        <f t="shared" si="64"/>
        <v>0</v>
      </c>
      <c r="J289" s="75">
        <f t="shared" si="64"/>
        <v>0</v>
      </c>
      <c r="K289" s="75">
        <f t="shared" si="64"/>
        <v>0</v>
      </c>
      <c r="L289" s="60">
        <f t="shared" si="69"/>
        <v>811.7600000000001</v>
      </c>
      <c r="M289" s="60">
        <f t="shared" si="70"/>
        <v>82705.43000000002</v>
      </c>
      <c r="N289" s="60">
        <f t="shared" si="71"/>
        <v>117294.57</v>
      </c>
      <c r="O289" s="60">
        <f t="shared" si="72"/>
        <v>0</v>
      </c>
      <c r="R289" s="60">
        <f t="shared" si="73"/>
        <v>1</v>
      </c>
      <c r="S289" s="60">
        <f t="shared" si="74"/>
        <v>283</v>
      </c>
      <c r="U289" s="88">
        <f t="shared" si="75"/>
        <v>452.38</v>
      </c>
      <c r="W289" s="60">
        <f t="shared" si="65"/>
        <v>0</v>
      </c>
    </row>
    <row r="290" spans="1:23" ht="11.25">
      <c r="A290" s="61">
        <f t="shared" si="61"/>
        <v>8613</v>
      </c>
      <c r="B290" s="62">
        <f t="shared" si="66"/>
        <v>280</v>
      </c>
      <c r="C290" s="60">
        <f t="shared" si="62"/>
        <v>1264.09</v>
      </c>
      <c r="D290" s="60">
        <f t="shared" si="67"/>
        <v>1264.14</v>
      </c>
      <c r="E290" s="83">
        <f t="shared" si="68"/>
        <v>1264.14</v>
      </c>
      <c r="F290" s="60">
        <f t="shared" si="63"/>
        <v>447.99</v>
      </c>
      <c r="G290" s="75">
        <f t="shared" si="64"/>
        <v>0</v>
      </c>
      <c r="H290" s="75">
        <f t="shared" si="64"/>
        <v>0</v>
      </c>
      <c r="I290" s="75">
        <f t="shared" si="64"/>
        <v>0</v>
      </c>
      <c r="J290" s="75">
        <f t="shared" si="64"/>
        <v>0</v>
      </c>
      <c r="K290" s="75">
        <f t="shared" si="64"/>
        <v>0</v>
      </c>
      <c r="L290" s="60">
        <f t="shared" si="69"/>
        <v>816.1500000000001</v>
      </c>
      <c r="M290" s="60">
        <f t="shared" si="70"/>
        <v>81889.28000000003</v>
      </c>
      <c r="N290" s="60">
        <f t="shared" si="71"/>
        <v>118110.72</v>
      </c>
      <c r="O290" s="60">
        <f t="shared" si="72"/>
        <v>0</v>
      </c>
      <c r="R290" s="60">
        <f t="shared" si="73"/>
        <v>1</v>
      </c>
      <c r="S290" s="60">
        <f t="shared" si="74"/>
        <v>284</v>
      </c>
      <c r="U290" s="88">
        <f t="shared" si="75"/>
        <v>447.99</v>
      </c>
      <c r="W290" s="60">
        <f t="shared" si="65"/>
        <v>0</v>
      </c>
    </row>
    <row r="291" spans="1:23" ht="11.25">
      <c r="A291" s="61">
        <f t="shared" si="61"/>
        <v>8644</v>
      </c>
      <c r="B291" s="62">
        <f t="shared" si="66"/>
        <v>281</v>
      </c>
      <c r="C291" s="60">
        <f t="shared" si="62"/>
        <v>1264.09</v>
      </c>
      <c r="D291" s="60">
        <f t="shared" si="67"/>
        <v>1264.14</v>
      </c>
      <c r="E291" s="83">
        <f t="shared" si="68"/>
        <v>1264.14</v>
      </c>
      <c r="F291" s="60">
        <f t="shared" si="63"/>
        <v>443.57</v>
      </c>
      <c r="G291" s="75">
        <f t="shared" si="64"/>
        <v>0</v>
      </c>
      <c r="H291" s="75">
        <f t="shared" si="64"/>
        <v>0</v>
      </c>
      <c r="I291" s="75">
        <f t="shared" si="64"/>
        <v>0</v>
      </c>
      <c r="J291" s="75">
        <f t="shared" si="64"/>
        <v>0</v>
      </c>
      <c r="K291" s="75">
        <f t="shared" si="64"/>
        <v>0</v>
      </c>
      <c r="L291" s="60">
        <f t="shared" si="69"/>
        <v>820.5700000000002</v>
      </c>
      <c r="M291" s="60">
        <f t="shared" si="70"/>
        <v>81068.71000000002</v>
      </c>
      <c r="N291" s="60">
        <f t="shared" si="71"/>
        <v>118931.29000000001</v>
      </c>
      <c r="O291" s="60">
        <f t="shared" si="72"/>
        <v>0</v>
      </c>
      <c r="R291" s="60">
        <f t="shared" si="73"/>
        <v>1</v>
      </c>
      <c r="S291" s="60">
        <f t="shared" si="74"/>
        <v>285</v>
      </c>
      <c r="U291" s="88">
        <f t="shared" si="75"/>
        <v>443.57</v>
      </c>
      <c r="W291" s="60">
        <f t="shared" si="65"/>
        <v>0</v>
      </c>
    </row>
    <row r="292" spans="1:23" ht="11.25">
      <c r="A292" s="61">
        <f t="shared" si="61"/>
        <v>8674</v>
      </c>
      <c r="B292" s="62">
        <f t="shared" si="66"/>
        <v>282</v>
      </c>
      <c r="C292" s="60">
        <f t="shared" si="62"/>
        <v>1264.09</v>
      </c>
      <c r="D292" s="60">
        <f t="shared" si="67"/>
        <v>1264.14</v>
      </c>
      <c r="E292" s="83">
        <f t="shared" si="68"/>
        <v>1264.14</v>
      </c>
      <c r="F292" s="60">
        <f t="shared" si="63"/>
        <v>439.12</v>
      </c>
      <c r="G292" s="75">
        <f t="shared" si="64"/>
        <v>0</v>
      </c>
      <c r="H292" s="75">
        <f t="shared" si="64"/>
        <v>0</v>
      </c>
      <c r="I292" s="75">
        <f t="shared" si="64"/>
        <v>0</v>
      </c>
      <c r="J292" s="75">
        <f t="shared" si="64"/>
        <v>0</v>
      </c>
      <c r="K292" s="75">
        <f t="shared" si="64"/>
        <v>0</v>
      </c>
      <c r="L292" s="60">
        <f t="shared" si="69"/>
        <v>825.0200000000001</v>
      </c>
      <c r="M292" s="60">
        <f t="shared" si="70"/>
        <v>80243.69000000002</v>
      </c>
      <c r="N292" s="60">
        <f t="shared" si="71"/>
        <v>119756.31000000001</v>
      </c>
      <c r="O292" s="60">
        <f t="shared" si="72"/>
        <v>0</v>
      </c>
      <c r="R292" s="60">
        <f t="shared" si="73"/>
        <v>1</v>
      </c>
      <c r="S292" s="60">
        <f t="shared" si="74"/>
        <v>286</v>
      </c>
      <c r="U292" s="88">
        <f t="shared" si="75"/>
        <v>439.12</v>
      </c>
      <c r="W292" s="60">
        <f t="shared" si="65"/>
        <v>0</v>
      </c>
    </row>
    <row r="293" spans="1:23" ht="11.25">
      <c r="A293" s="61">
        <f t="shared" si="61"/>
        <v>8705</v>
      </c>
      <c r="B293" s="62">
        <f t="shared" si="66"/>
        <v>283</v>
      </c>
      <c r="C293" s="60">
        <f t="shared" si="62"/>
        <v>1264.09</v>
      </c>
      <c r="D293" s="60">
        <f t="shared" si="67"/>
        <v>1264.14</v>
      </c>
      <c r="E293" s="83">
        <f t="shared" si="68"/>
        <v>1264.14</v>
      </c>
      <c r="F293" s="60">
        <f t="shared" si="63"/>
        <v>434.65</v>
      </c>
      <c r="G293" s="75">
        <f t="shared" si="64"/>
        <v>0</v>
      </c>
      <c r="H293" s="75">
        <f t="shared" si="64"/>
        <v>0</v>
      </c>
      <c r="I293" s="75">
        <f t="shared" si="64"/>
        <v>0</v>
      </c>
      <c r="J293" s="75">
        <f t="shared" si="64"/>
        <v>0</v>
      </c>
      <c r="K293" s="75">
        <f t="shared" si="64"/>
        <v>0</v>
      </c>
      <c r="L293" s="60">
        <f t="shared" si="69"/>
        <v>829.4900000000001</v>
      </c>
      <c r="M293" s="60">
        <f t="shared" si="70"/>
        <v>79414.20000000001</v>
      </c>
      <c r="N293" s="60">
        <f t="shared" si="71"/>
        <v>120585.80000000002</v>
      </c>
      <c r="O293" s="60">
        <f t="shared" si="72"/>
        <v>0</v>
      </c>
      <c r="R293" s="60">
        <f t="shared" si="73"/>
        <v>1</v>
      </c>
      <c r="S293" s="60">
        <f t="shared" si="74"/>
        <v>287</v>
      </c>
      <c r="U293" s="88">
        <f t="shared" si="75"/>
        <v>434.65</v>
      </c>
      <c r="W293" s="60">
        <f t="shared" si="65"/>
        <v>0</v>
      </c>
    </row>
    <row r="294" spans="1:23" ht="11.25">
      <c r="A294" s="61">
        <f t="shared" si="61"/>
        <v>8735</v>
      </c>
      <c r="B294" s="62">
        <f t="shared" si="66"/>
        <v>284</v>
      </c>
      <c r="C294" s="60">
        <f t="shared" si="62"/>
        <v>1264.09</v>
      </c>
      <c r="D294" s="60">
        <f t="shared" si="67"/>
        <v>1264.14</v>
      </c>
      <c r="E294" s="83">
        <f t="shared" si="68"/>
        <v>1264.14</v>
      </c>
      <c r="F294" s="60">
        <f t="shared" si="63"/>
        <v>430.16</v>
      </c>
      <c r="G294" s="75">
        <f t="shared" si="64"/>
        <v>0</v>
      </c>
      <c r="H294" s="75">
        <f t="shared" si="64"/>
        <v>0</v>
      </c>
      <c r="I294" s="75">
        <f t="shared" si="64"/>
        <v>0</v>
      </c>
      <c r="J294" s="75">
        <f t="shared" si="64"/>
        <v>0</v>
      </c>
      <c r="K294" s="75">
        <f t="shared" si="64"/>
        <v>0</v>
      </c>
      <c r="L294" s="60">
        <f t="shared" si="69"/>
        <v>833.98</v>
      </c>
      <c r="M294" s="60">
        <f t="shared" si="70"/>
        <v>78580.22000000002</v>
      </c>
      <c r="N294" s="60">
        <f t="shared" si="71"/>
        <v>121419.78000000001</v>
      </c>
      <c r="O294" s="60">
        <f t="shared" si="72"/>
        <v>0</v>
      </c>
      <c r="P294" s="60">
        <f>SUM(F283:F294)</f>
        <v>5453.199999999999</v>
      </c>
      <c r="Q294" s="60">
        <f>SUM(L283:L294)</f>
        <v>9716.48</v>
      </c>
      <c r="R294" s="60">
        <f t="shared" si="73"/>
        <v>1</v>
      </c>
      <c r="S294" s="60">
        <f t="shared" si="74"/>
        <v>288</v>
      </c>
      <c r="U294" s="88">
        <f t="shared" si="75"/>
        <v>430.16</v>
      </c>
      <c r="W294" s="60">
        <f t="shared" si="65"/>
        <v>0</v>
      </c>
    </row>
    <row r="295" spans="1:23" ht="11.25">
      <c r="A295" s="61">
        <f t="shared" si="61"/>
        <v>8766</v>
      </c>
      <c r="B295" s="62">
        <f t="shared" si="66"/>
        <v>285</v>
      </c>
      <c r="C295" s="60">
        <f t="shared" si="62"/>
        <v>1264.09</v>
      </c>
      <c r="D295" s="60">
        <f t="shared" si="67"/>
        <v>1264.14</v>
      </c>
      <c r="E295" s="83">
        <f t="shared" si="68"/>
        <v>1264.14</v>
      </c>
      <c r="F295" s="60">
        <f t="shared" si="63"/>
        <v>425.64</v>
      </c>
      <c r="G295" s="75">
        <f t="shared" si="64"/>
        <v>0</v>
      </c>
      <c r="H295" s="75">
        <f t="shared" si="64"/>
        <v>0</v>
      </c>
      <c r="I295" s="75">
        <f t="shared" si="64"/>
        <v>0</v>
      </c>
      <c r="J295" s="75">
        <f t="shared" si="64"/>
        <v>0</v>
      </c>
      <c r="K295" s="75">
        <f t="shared" si="64"/>
        <v>0</v>
      </c>
      <c r="L295" s="60">
        <f t="shared" si="69"/>
        <v>838.5000000000001</v>
      </c>
      <c r="M295" s="60">
        <f t="shared" si="70"/>
        <v>77741.72000000002</v>
      </c>
      <c r="N295" s="60">
        <f t="shared" si="71"/>
        <v>122258.28000000001</v>
      </c>
      <c r="O295" s="60">
        <f t="shared" si="72"/>
        <v>0</v>
      </c>
      <c r="R295" s="60">
        <f t="shared" si="73"/>
        <v>1</v>
      </c>
      <c r="S295" s="60">
        <f t="shared" si="74"/>
        <v>289</v>
      </c>
      <c r="U295" s="88">
        <f t="shared" si="75"/>
        <v>425.64</v>
      </c>
      <c r="W295" s="60">
        <f t="shared" si="65"/>
        <v>0</v>
      </c>
    </row>
    <row r="296" spans="1:23" ht="11.25">
      <c r="A296" s="61">
        <f t="shared" si="61"/>
        <v>8797</v>
      </c>
      <c r="B296" s="62">
        <f t="shared" si="66"/>
        <v>286</v>
      </c>
      <c r="C296" s="60">
        <f t="shared" si="62"/>
        <v>1264.09</v>
      </c>
      <c r="D296" s="60">
        <f t="shared" si="67"/>
        <v>1264.14</v>
      </c>
      <c r="E296" s="83">
        <f t="shared" si="68"/>
        <v>1264.14</v>
      </c>
      <c r="F296" s="60">
        <f t="shared" si="63"/>
        <v>421.1</v>
      </c>
      <c r="G296" s="75">
        <f t="shared" si="64"/>
        <v>0</v>
      </c>
      <c r="H296" s="75">
        <f t="shared" si="64"/>
        <v>0</v>
      </c>
      <c r="I296" s="75">
        <f t="shared" si="64"/>
        <v>0</v>
      </c>
      <c r="J296" s="75">
        <f t="shared" si="64"/>
        <v>0</v>
      </c>
      <c r="K296" s="75">
        <f t="shared" si="64"/>
        <v>0</v>
      </c>
      <c r="L296" s="60">
        <f t="shared" si="69"/>
        <v>843.0400000000001</v>
      </c>
      <c r="M296" s="60">
        <f t="shared" si="70"/>
        <v>76898.68000000002</v>
      </c>
      <c r="N296" s="60">
        <f t="shared" si="71"/>
        <v>123101.32</v>
      </c>
      <c r="O296" s="60">
        <f t="shared" si="72"/>
        <v>0</v>
      </c>
      <c r="R296" s="60">
        <f t="shared" si="73"/>
        <v>1</v>
      </c>
      <c r="S296" s="60">
        <f t="shared" si="74"/>
        <v>290</v>
      </c>
      <c r="U296" s="88">
        <f t="shared" si="75"/>
        <v>421.1</v>
      </c>
      <c r="W296" s="60">
        <f t="shared" si="65"/>
        <v>0</v>
      </c>
    </row>
    <row r="297" spans="1:23" ht="11.25">
      <c r="A297" s="61">
        <f t="shared" si="61"/>
        <v>8826</v>
      </c>
      <c r="B297" s="62">
        <f t="shared" si="66"/>
        <v>287</v>
      </c>
      <c r="C297" s="60">
        <f t="shared" si="62"/>
        <v>1264.09</v>
      </c>
      <c r="D297" s="60">
        <f t="shared" si="67"/>
        <v>1264.14</v>
      </c>
      <c r="E297" s="83">
        <f t="shared" si="68"/>
        <v>1264.14</v>
      </c>
      <c r="F297" s="60">
        <f t="shared" si="63"/>
        <v>416.53</v>
      </c>
      <c r="G297" s="75">
        <f t="shared" si="64"/>
        <v>0</v>
      </c>
      <c r="H297" s="75">
        <f t="shared" si="64"/>
        <v>0</v>
      </c>
      <c r="I297" s="75">
        <f t="shared" si="64"/>
        <v>0</v>
      </c>
      <c r="J297" s="75">
        <f t="shared" si="64"/>
        <v>0</v>
      </c>
      <c r="K297" s="75">
        <f t="shared" si="64"/>
        <v>0</v>
      </c>
      <c r="L297" s="60">
        <f t="shared" si="69"/>
        <v>847.6100000000001</v>
      </c>
      <c r="M297" s="60">
        <f t="shared" si="70"/>
        <v>76051.07000000002</v>
      </c>
      <c r="N297" s="60">
        <f t="shared" si="71"/>
        <v>123948.93000000001</v>
      </c>
      <c r="O297" s="60">
        <f t="shared" si="72"/>
        <v>0</v>
      </c>
      <c r="R297" s="60">
        <f t="shared" si="73"/>
        <v>1</v>
      </c>
      <c r="S297" s="60">
        <f t="shared" si="74"/>
        <v>291</v>
      </c>
      <c r="U297" s="88">
        <f t="shared" si="75"/>
        <v>416.53</v>
      </c>
      <c r="W297" s="60">
        <f t="shared" si="65"/>
        <v>0</v>
      </c>
    </row>
    <row r="298" spans="1:23" ht="11.25">
      <c r="A298" s="61">
        <f t="shared" si="61"/>
        <v>8857</v>
      </c>
      <c r="B298" s="62">
        <f t="shared" si="66"/>
        <v>288</v>
      </c>
      <c r="C298" s="60">
        <f t="shared" si="62"/>
        <v>1264.09</v>
      </c>
      <c r="D298" s="60">
        <f t="shared" si="67"/>
        <v>1264.14</v>
      </c>
      <c r="E298" s="83">
        <f t="shared" si="68"/>
        <v>1264.14</v>
      </c>
      <c r="F298" s="60">
        <f t="shared" si="63"/>
        <v>411.94</v>
      </c>
      <c r="G298" s="75">
        <f t="shared" si="64"/>
        <v>0</v>
      </c>
      <c r="H298" s="75">
        <f t="shared" si="64"/>
        <v>0</v>
      </c>
      <c r="I298" s="75">
        <f t="shared" si="64"/>
        <v>0</v>
      </c>
      <c r="J298" s="75">
        <f t="shared" si="64"/>
        <v>0</v>
      </c>
      <c r="K298" s="75">
        <f t="shared" si="64"/>
        <v>0</v>
      </c>
      <c r="L298" s="60">
        <f t="shared" si="69"/>
        <v>852.2</v>
      </c>
      <c r="M298" s="60">
        <f t="shared" si="70"/>
        <v>75198.87000000002</v>
      </c>
      <c r="N298" s="60">
        <f t="shared" si="71"/>
        <v>124801.13</v>
      </c>
      <c r="O298" s="60">
        <f t="shared" si="72"/>
        <v>0</v>
      </c>
      <c r="R298" s="60">
        <f t="shared" si="73"/>
        <v>1</v>
      </c>
      <c r="S298" s="60">
        <f t="shared" si="74"/>
        <v>292</v>
      </c>
      <c r="U298" s="88">
        <f t="shared" si="75"/>
        <v>411.94</v>
      </c>
      <c r="W298" s="60">
        <f t="shared" si="65"/>
        <v>0</v>
      </c>
    </row>
    <row r="299" spans="1:23" ht="11.25">
      <c r="A299" s="61">
        <f t="shared" si="61"/>
        <v>8887</v>
      </c>
      <c r="B299" s="62">
        <f t="shared" si="66"/>
        <v>289</v>
      </c>
      <c r="C299" s="60">
        <f t="shared" si="62"/>
        <v>1264.09</v>
      </c>
      <c r="D299" s="60">
        <f t="shared" si="67"/>
        <v>1264.14</v>
      </c>
      <c r="E299" s="83">
        <f t="shared" si="68"/>
        <v>1264.14</v>
      </c>
      <c r="F299" s="60">
        <f t="shared" si="63"/>
        <v>407.33</v>
      </c>
      <c r="G299" s="75">
        <f t="shared" si="64"/>
        <v>0</v>
      </c>
      <c r="H299" s="75">
        <f t="shared" si="64"/>
        <v>0</v>
      </c>
      <c r="I299" s="75">
        <f t="shared" si="64"/>
        <v>0</v>
      </c>
      <c r="J299" s="75">
        <f t="shared" si="64"/>
        <v>0</v>
      </c>
      <c r="K299" s="75">
        <f t="shared" si="64"/>
        <v>0</v>
      </c>
      <c r="L299" s="60">
        <f t="shared" si="69"/>
        <v>856.8100000000002</v>
      </c>
      <c r="M299" s="60">
        <f t="shared" si="70"/>
        <v>74342.06000000003</v>
      </c>
      <c r="N299" s="60">
        <f t="shared" si="71"/>
        <v>125657.94</v>
      </c>
      <c r="O299" s="60">
        <f t="shared" si="72"/>
        <v>0</v>
      </c>
      <c r="R299" s="60">
        <f t="shared" si="73"/>
        <v>1</v>
      </c>
      <c r="S299" s="60">
        <f t="shared" si="74"/>
        <v>293</v>
      </c>
      <c r="U299" s="88">
        <f t="shared" si="75"/>
        <v>407.33</v>
      </c>
      <c r="W299" s="60">
        <f t="shared" si="65"/>
        <v>0</v>
      </c>
    </row>
    <row r="300" spans="1:23" ht="11.25">
      <c r="A300" s="61">
        <f t="shared" si="61"/>
        <v>8918</v>
      </c>
      <c r="B300" s="62">
        <f t="shared" si="66"/>
        <v>290</v>
      </c>
      <c r="C300" s="60">
        <f t="shared" si="62"/>
        <v>1264.09</v>
      </c>
      <c r="D300" s="60">
        <f t="shared" si="67"/>
        <v>1264.14</v>
      </c>
      <c r="E300" s="83">
        <f t="shared" si="68"/>
        <v>1264.14</v>
      </c>
      <c r="F300" s="60">
        <f t="shared" si="63"/>
        <v>402.69</v>
      </c>
      <c r="G300" s="75">
        <f t="shared" si="64"/>
        <v>0</v>
      </c>
      <c r="H300" s="75">
        <f t="shared" si="64"/>
        <v>0</v>
      </c>
      <c r="I300" s="75">
        <f t="shared" si="64"/>
        <v>0</v>
      </c>
      <c r="J300" s="75">
        <f t="shared" si="64"/>
        <v>0</v>
      </c>
      <c r="K300" s="75">
        <f t="shared" si="64"/>
        <v>0</v>
      </c>
      <c r="L300" s="60">
        <f t="shared" si="69"/>
        <v>861.45</v>
      </c>
      <c r="M300" s="60">
        <f t="shared" si="70"/>
        <v>73480.61000000003</v>
      </c>
      <c r="N300" s="60">
        <f t="shared" si="71"/>
        <v>126519.39</v>
      </c>
      <c r="O300" s="60">
        <f t="shared" si="72"/>
        <v>0</v>
      </c>
      <c r="R300" s="60">
        <f t="shared" si="73"/>
        <v>1</v>
      </c>
      <c r="S300" s="60">
        <f t="shared" si="74"/>
        <v>294</v>
      </c>
      <c r="U300" s="88">
        <f t="shared" si="75"/>
        <v>402.69</v>
      </c>
      <c r="W300" s="60">
        <f t="shared" si="65"/>
        <v>0</v>
      </c>
    </row>
    <row r="301" spans="1:23" ht="11.25">
      <c r="A301" s="61">
        <f t="shared" si="61"/>
        <v>8948</v>
      </c>
      <c r="B301" s="62">
        <f t="shared" si="66"/>
        <v>291</v>
      </c>
      <c r="C301" s="60">
        <f t="shared" si="62"/>
        <v>1264.09</v>
      </c>
      <c r="D301" s="60">
        <f t="shared" si="67"/>
        <v>1264.14</v>
      </c>
      <c r="E301" s="83">
        <f t="shared" si="68"/>
        <v>1264.14</v>
      </c>
      <c r="F301" s="60">
        <f t="shared" si="63"/>
        <v>398.02</v>
      </c>
      <c r="G301" s="75">
        <f t="shared" si="64"/>
        <v>0</v>
      </c>
      <c r="H301" s="75">
        <f t="shared" si="64"/>
        <v>0</v>
      </c>
      <c r="I301" s="75">
        <f t="shared" si="64"/>
        <v>0</v>
      </c>
      <c r="J301" s="75">
        <f t="shared" si="64"/>
        <v>0</v>
      </c>
      <c r="K301" s="75">
        <f t="shared" si="64"/>
        <v>0</v>
      </c>
      <c r="L301" s="60">
        <f t="shared" si="69"/>
        <v>866.1200000000001</v>
      </c>
      <c r="M301" s="60">
        <f t="shared" si="70"/>
        <v>72614.49000000003</v>
      </c>
      <c r="N301" s="60">
        <f t="shared" si="71"/>
        <v>127385.51</v>
      </c>
      <c r="O301" s="60">
        <f t="shared" si="72"/>
        <v>0</v>
      </c>
      <c r="R301" s="60">
        <f t="shared" si="73"/>
        <v>1</v>
      </c>
      <c r="S301" s="60">
        <f t="shared" si="74"/>
        <v>295</v>
      </c>
      <c r="U301" s="88">
        <f t="shared" si="75"/>
        <v>398.02</v>
      </c>
      <c r="W301" s="60">
        <f t="shared" si="65"/>
        <v>0</v>
      </c>
    </row>
    <row r="302" spans="1:23" ht="11.25">
      <c r="A302" s="61">
        <f t="shared" si="61"/>
        <v>8979</v>
      </c>
      <c r="B302" s="62">
        <f t="shared" si="66"/>
        <v>292</v>
      </c>
      <c r="C302" s="60">
        <f t="shared" si="62"/>
        <v>1264.09</v>
      </c>
      <c r="D302" s="60">
        <f t="shared" si="67"/>
        <v>1264.14</v>
      </c>
      <c r="E302" s="83">
        <f t="shared" si="68"/>
        <v>1264.14</v>
      </c>
      <c r="F302" s="60">
        <f t="shared" si="63"/>
        <v>393.33</v>
      </c>
      <c r="G302" s="75">
        <f t="shared" si="64"/>
        <v>0</v>
      </c>
      <c r="H302" s="75">
        <f t="shared" si="64"/>
        <v>0</v>
      </c>
      <c r="I302" s="75">
        <f t="shared" si="64"/>
        <v>0</v>
      </c>
      <c r="J302" s="75">
        <f t="shared" si="64"/>
        <v>0</v>
      </c>
      <c r="K302" s="75">
        <f t="shared" si="64"/>
        <v>0</v>
      </c>
      <c r="L302" s="60">
        <f t="shared" si="69"/>
        <v>870.8100000000002</v>
      </c>
      <c r="M302" s="60">
        <f t="shared" si="70"/>
        <v>71743.68000000004</v>
      </c>
      <c r="N302" s="60">
        <f t="shared" si="71"/>
        <v>128256.31999999999</v>
      </c>
      <c r="O302" s="60">
        <f t="shared" si="72"/>
        <v>0</v>
      </c>
      <c r="R302" s="60">
        <f t="shared" si="73"/>
        <v>1</v>
      </c>
      <c r="S302" s="60">
        <f t="shared" si="74"/>
        <v>296</v>
      </c>
      <c r="U302" s="88">
        <f t="shared" si="75"/>
        <v>393.33</v>
      </c>
      <c r="W302" s="60">
        <f t="shared" si="65"/>
        <v>0</v>
      </c>
    </row>
    <row r="303" spans="1:23" ht="11.25">
      <c r="A303" s="61">
        <f t="shared" si="61"/>
        <v>9010</v>
      </c>
      <c r="B303" s="62">
        <f t="shared" si="66"/>
        <v>293</v>
      </c>
      <c r="C303" s="60">
        <f t="shared" si="62"/>
        <v>1264.08</v>
      </c>
      <c r="D303" s="60">
        <f t="shared" si="67"/>
        <v>1264.14</v>
      </c>
      <c r="E303" s="83">
        <f t="shared" si="68"/>
        <v>1264.14</v>
      </c>
      <c r="F303" s="60">
        <f t="shared" si="63"/>
        <v>388.61</v>
      </c>
      <c r="G303" s="75">
        <f t="shared" si="64"/>
        <v>0</v>
      </c>
      <c r="H303" s="75">
        <f t="shared" si="64"/>
        <v>0</v>
      </c>
      <c r="I303" s="75">
        <f t="shared" si="64"/>
        <v>0</v>
      </c>
      <c r="J303" s="75">
        <f t="shared" si="64"/>
        <v>0</v>
      </c>
      <c r="K303" s="75">
        <f t="shared" si="64"/>
        <v>0</v>
      </c>
      <c r="L303" s="60">
        <f t="shared" si="69"/>
        <v>875.5300000000001</v>
      </c>
      <c r="M303" s="60">
        <f t="shared" si="70"/>
        <v>70868.15000000004</v>
      </c>
      <c r="N303" s="60">
        <f t="shared" si="71"/>
        <v>129131.84999999999</v>
      </c>
      <c r="O303" s="60">
        <f t="shared" si="72"/>
        <v>0</v>
      </c>
      <c r="R303" s="60">
        <f t="shared" si="73"/>
        <v>1</v>
      </c>
      <c r="S303" s="60">
        <f t="shared" si="74"/>
        <v>297</v>
      </c>
      <c r="U303" s="88">
        <f t="shared" si="75"/>
        <v>388.61</v>
      </c>
      <c r="W303" s="60">
        <f t="shared" si="65"/>
        <v>0</v>
      </c>
    </row>
    <row r="304" spans="1:23" ht="11.25">
      <c r="A304" s="61">
        <f t="shared" si="61"/>
        <v>9040</v>
      </c>
      <c r="B304" s="62">
        <f t="shared" si="66"/>
        <v>294</v>
      </c>
      <c r="C304" s="60">
        <f t="shared" si="62"/>
        <v>1264.08</v>
      </c>
      <c r="D304" s="60">
        <f t="shared" si="67"/>
        <v>1264.14</v>
      </c>
      <c r="E304" s="83">
        <f t="shared" si="68"/>
        <v>1264.14</v>
      </c>
      <c r="F304" s="60">
        <f t="shared" si="63"/>
        <v>383.87</v>
      </c>
      <c r="G304" s="75">
        <f t="shared" si="64"/>
        <v>0</v>
      </c>
      <c r="H304" s="75">
        <f t="shared" si="64"/>
        <v>0</v>
      </c>
      <c r="I304" s="75">
        <f t="shared" si="64"/>
        <v>0</v>
      </c>
      <c r="J304" s="75">
        <f t="shared" si="64"/>
        <v>0</v>
      </c>
      <c r="K304" s="75">
        <f t="shared" si="64"/>
        <v>0</v>
      </c>
      <c r="L304" s="60">
        <f t="shared" si="69"/>
        <v>880.2700000000001</v>
      </c>
      <c r="M304" s="60">
        <f t="shared" si="70"/>
        <v>69987.88000000003</v>
      </c>
      <c r="N304" s="60">
        <f t="shared" si="71"/>
        <v>130012.12</v>
      </c>
      <c r="O304" s="60">
        <f t="shared" si="72"/>
        <v>0</v>
      </c>
      <c r="R304" s="60">
        <f t="shared" si="73"/>
        <v>1</v>
      </c>
      <c r="S304" s="60">
        <f t="shared" si="74"/>
        <v>298</v>
      </c>
      <c r="U304" s="88">
        <f t="shared" si="75"/>
        <v>383.87</v>
      </c>
      <c r="W304" s="60">
        <f t="shared" si="65"/>
        <v>0</v>
      </c>
    </row>
    <row r="305" spans="1:23" ht="11.25">
      <c r="A305" s="61">
        <f t="shared" si="61"/>
        <v>9071</v>
      </c>
      <c r="B305" s="62">
        <f t="shared" si="66"/>
        <v>295</v>
      </c>
      <c r="C305" s="60">
        <f t="shared" si="62"/>
        <v>1264.08</v>
      </c>
      <c r="D305" s="60">
        <f t="shared" si="67"/>
        <v>1264.14</v>
      </c>
      <c r="E305" s="83">
        <f t="shared" si="68"/>
        <v>1264.14</v>
      </c>
      <c r="F305" s="60">
        <f t="shared" si="63"/>
        <v>379.1</v>
      </c>
      <c r="G305" s="75">
        <f t="shared" si="64"/>
        <v>0</v>
      </c>
      <c r="H305" s="75">
        <f t="shared" si="64"/>
        <v>0</v>
      </c>
      <c r="I305" s="75">
        <f t="shared" si="64"/>
        <v>0</v>
      </c>
      <c r="J305" s="75">
        <f t="shared" si="64"/>
        <v>0</v>
      </c>
      <c r="K305" s="75">
        <f t="shared" si="64"/>
        <v>0</v>
      </c>
      <c r="L305" s="60">
        <f t="shared" si="69"/>
        <v>885.0400000000001</v>
      </c>
      <c r="M305" s="60">
        <f t="shared" si="70"/>
        <v>69102.84000000004</v>
      </c>
      <c r="N305" s="60">
        <f t="shared" si="71"/>
        <v>130897.15999999999</v>
      </c>
      <c r="O305" s="60">
        <f t="shared" si="72"/>
        <v>0</v>
      </c>
      <c r="R305" s="60">
        <f t="shared" si="73"/>
        <v>1</v>
      </c>
      <c r="S305" s="60">
        <f t="shared" si="74"/>
        <v>299</v>
      </c>
      <c r="U305" s="88">
        <f t="shared" si="75"/>
        <v>379.1</v>
      </c>
      <c r="W305" s="60">
        <f t="shared" si="65"/>
        <v>0</v>
      </c>
    </row>
    <row r="306" spans="1:23" ht="11.25">
      <c r="A306" s="61">
        <f t="shared" si="61"/>
        <v>9101</v>
      </c>
      <c r="B306" s="62">
        <f t="shared" si="66"/>
        <v>296</v>
      </c>
      <c r="C306" s="60">
        <f t="shared" si="62"/>
        <v>1264.08</v>
      </c>
      <c r="D306" s="60">
        <f t="shared" si="67"/>
        <v>1264.14</v>
      </c>
      <c r="E306" s="83">
        <f t="shared" si="68"/>
        <v>1264.14</v>
      </c>
      <c r="F306" s="60">
        <f t="shared" si="63"/>
        <v>374.31</v>
      </c>
      <c r="G306" s="75">
        <f t="shared" si="64"/>
        <v>0</v>
      </c>
      <c r="H306" s="75">
        <f t="shared" si="64"/>
        <v>0</v>
      </c>
      <c r="I306" s="75">
        <f t="shared" si="64"/>
        <v>0</v>
      </c>
      <c r="J306" s="75">
        <f t="shared" si="64"/>
        <v>0</v>
      </c>
      <c r="K306" s="75">
        <f t="shared" si="64"/>
        <v>0</v>
      </c>
      <c r="L306" s="60">
        <f t="shared" si="69"/>
        <v>889.8300000000002</v>
      </c>
      <c r="M306" s="60">
        <f t="shared" si="70"/>
        <v>68213.01000000004</v>
      </c>
      <c r="N306" s="60">
        <f t="shared" si="71"/>
        <v>131786.99</v>
      </c>
      <c r="O306" s="60">
        <f t="shared" si="72"/>
        <v>0</v>
      </c>
      <c r="P306" s="60">
        <f>SUM(F295:F306)</f>
        <v>4802.47</v>
      </c>
      <c r="Q306" s="60">
        <f>SUM(L295:L306)</f>
        <v>10367.210000000001</v>
      </c>
      <c r="R306" s="60">
        <f t="shared" si="73"/>
        <v>1</v>
      </c>
      <c r="S306" s="60">
        <f t="shared" si="74"/>
        <v>300</v>
      </c>
      <c r="U306" s="88">
        <f t="shared" si="75"/>
        <v>374.31</v>
      </c>
      <c r="W306" s="60">
        <f t="shared" si="65"/>
        <v>0</v>
      </c>
    </row>
    <row r="307" spans="1:23" ht="11.25">
      <c r="A307" s="61">
        <f t="shared" si="61"/>
        <v>9132</v>
      </c>
      <c r="B307" s="62">
        <f t="shared" si="66"/>
        <v>297</v>
      </c>
      <c r="C307" s="60">
        <f t="shared" si="62"/>
        <v>1264.08</v>
      </c>
      <c r="D307" s="60">
        <f t="shared" si="67"/>
        <v>1264.14</v>
      </c>
      <c r="E307" s="83">
        <f t="shared" si="68"/>
        <v>1264.14</v>
      </c>
      <c r="F307" s="60">
        <f t="shared" si="63"/>
        <v>369.49</v>
      </c>
      <c r="G307" s="75">
        <f t="shared" si="64"/>
        <v>0</v>
      </c>
      <c r="H307" s="75">
        <f t="shared" si="64"/>
        <v>0</v>
      </c>
      <c r="I307" s="75">
        <f t="shared" si="64"/>
        <v>0</v>
      </c>
      <c r="J307" s="75">
        <f t="shared" si="64"/>
        <v>0</v>
      </c>
      <c r="K307" s="75">
        <f t="shared" si="64"/>
        <v>0</v>
      </c>
      <c r="L307" s="60">
        <f t="shared" si="69"/>
        <v>894.6500000000001</v>
      </c>
      <c r="M307" s="60">
        <f t="shared" si="70"/>
        <v>67318.36000000004</v>
      </c>
      <c r="N307" s="60">
        <f t="shared" si="71"/>
        <v>132681.63999999998</v>
      </c>
      <c r="O307" s="60">
        <f t="shared" si="72"/>
        <v>0</v>
      </c>
      <c r="R307" s="60">
        <f t="shared" si="73"/>
        <v>1</v>
      </c>
      <c r="S307" s="60">
        <f t="shared" si="74"/>
        <v>301</v>
      </c>
      <c r="U307" s="88">
        <f t="shared" si="75"/>
        <v>369.49</v>
      </c>
      <c r="W307" s="60">
        <f t="shared" si="65"/>
        <v>0</v>
      </c>
    </row>
    <row r="308" spans="1:23" ht="11.25">
      <c r="A308" s="61">
        <f t="shared" si="61"/>
        <v>9163</v>
      </c>
      <c r="B308" s="62">
        <f t="shared" si="66"/>
        <v>298</v>
      </c>
      <c r="C308" s="60">
        <f t="shared" si="62"/>
        <v>1264.08</v>
      </c>
      <c r="D308" s="60">
        <f t="shared" si="67"/>
        <v>1264.14</v>
      </c>
      <c r="E308" s="83">
        <f t="shared" si="68"/>
        <v>1264.14</v>
      </c>
      <c r="F308" s="60">
        <f t="shared" si="63"/>
        <v>364.64</v>
      </c>
      <c r="G308" s="75">
        <f t="shared" si="64"/>
        <v>0</v>
      </c>
      <c r="H308" s="75">
        <f t="shared" si="64"/>
        <v>0</v>
      </c>
      <c r="I308" s="75">
        <f t="shared" si="64"/>
        <v>0</v>
      </c>
      <c r="J308" s="75">
        <f t="shared" si="64"/>
        <v>0</v>
      </c>
      <c r="K308" s="75">
        <f t="shared" si="64"/>
        <v>0</v>
      </c>
      <c r="L308" s="60">
        <f t="shared" si="69"/>
        <v>899.5000000000001</v>
      </c>
      <c r="M308" s="60">
        <f t="shared" si="70"/>
        <v>66418.86000000004</v>
      </c>
      <c r="N308" s="60">
        <f t="shared" si="71"/>
        <v>133581.13999999998</v>
      </c>
      <c r="O308" s="60">
        <f t="shared" si="72"/>
        <v>0</v>
      </c>
      <c r="R308" s="60">
        <f t="shared" si="73"/>
        <v>1</v>
      </c>
      <c r="S308" s="60">
        <f t="shared" si="74"/>
        <v>302</v>
      </c>
      <c r="U308" s="88">
        <f t="shared" si="75"/>
        <v>364.64</v>
      </c>
      <c r="W308" s="60">
        <f t="shared" si="65"/>
        <v>0</v>
      </c>
    </row>
    <row r="309" spans="1:23" ht="11.25">
      <c r="A309" s="61">
        <f t="shared" si="61"/>
        <v>9191</v>
      </c>
      <c r="B309" s="62">
        <f t="shared" si="66"/>
        <v>299</v>
      </c>
      <c r="C309" s="60">
        <f t="shared" si="62"/>
        <v>1264.08</v>
      </c>
      <c r="D309" s="60">
        <f t="shared" si="67"/>
        <v>1264.14</v>
      </c>
      <c r="E309" s="83">
        <f t="shared" si="68"/>
        <v>1264.14</v>
      </c>
      <c r="F309" s="60">
        <f t="shared" si="63"/>
        <v>359.77</v>
      </c>
      <c r="G309" s="75">
        <f t="shared" si="64"/>
        <v>0</v>
      </c>
      <c r="H309" s="75">
        <f t="shared" si="64"/>
        <v>0</v>
      </c>
      <c r="I309" s="75">
        <f t="shared" si="64"/>
        <v>0</v>
      </c>
      <c r="J309" s="75">
        <f t="shared" si="64"/>
        <v>0</v>
      </c>
      <c r="K309" s="75">
        <f t="shared" si="64"/>
        <v>0</v>
      </c>
      <c r="L309" s="60">
        <f t="shared" si="69"/>
        <v>904.3700000000001</v>
      </c>
      <c r="M309" s="60">
        <f t="shared" si="70"/>
        <v>65514.49000000004</v>
      </c>
      <c r="N309" s="60">
        <f t="shared" si="71"/>
        <v>134485.50999999998</v>
      </c>
      <c r="O309" s="60">
        <f t="shared" si="72"/>
        <v>0</v>
      </c>
      <c r="R309" s="60">
        <f t="shared" si="73"/>
        <v>1</v>
      </c>
      <c r="S309" s="60">
        <f t="shared" si="74"/>
        <v>303</v>
      </c>
      <c r="U309" s="88">
        <f t="shared" si="75"/>
        <v>359.77</v>
      </c>
      <c r="W309" s="60">
        <f t="shared" si="65"/>
        <v>0</v>
      </c>
    </row>
    <row r="310" spans="1:23" ht="11.25">
      <c r="A310" s="61">
        <f t="shared" si="61"/>
        <v>9222</v>
      </c>
      <c r="B310" s="62">
        <f t="shared" si="66"/>
        <v>300</v>
      </c>
      <c r="C310" s="60">
        <f t="shared" si="62"/>
        <v>1264.08</v>
      </c>
      <c r="D310" s="60">
        <f t="shared" si="67"/>
        <v>1264.14</v>
      </c>
      <c r="E310" s="83">
        <f t="shared" si="68"/>
        <v>1264.14</v>
      </c>
      <c r="F310" s="60">
        <f t="shared" si="63"/>
        <v>354.87</v>
      </c>
      <c r="G310" s="75">
        <f t="shared" si="64"/>
        <v>0</v>
      </c>
      <c r="H310" s="75">
        <f t="shared" si="64"/>
        <v>0</v>
      </c>
      <c r="I310" s="75">
        <f t="shared" si="64"/>
        <v>0</v>
      </c>
      <c r="J310" s="75">
        <f t="shared" si="64"/>
        <v>0</v>
      </c>
      <c r="K310" s="75">
        <f t="shared" si="64"/>
        <v>0</v>
      </c>
      <c r="L310" s="60">
        <f t="shared" si="69"/>
        <v>909.2700000000001</v>
      </c>
      <c r="M310" s="60">
        <f t="shared" si="70"/>
        <v>64605.220000000045</v>
      </c>
      <c r="N310" s="60">
        <f t="shared" si="71"/>
        <v>135394.77999999997</v>
      </c>
      <c r="O310" s="60">
        <f t="shared" si="72"/>
        <v>0</v>
      </c>
      <c r="R310" s="60">
        <f t="shared" si="73"/>
        <v>1</v>
      </c>
      <c r="S310" s="60">
        <f t="shared" si="74"/>
        <v>304</v>
      </c>
      <c r="U310" s="88">
        <f t="shared" si="75"/>
        <v>354.87</v>
      </c>
      <c r="W310" s="60">
        <f t="shared" si="65"/>
        <v>0</v>
      </c>
    </row>
    <row r="311" spans="1:23" ht="11.25">
      <c r="A311" s="61">
        <f t="shared" si="61"/>
        <v>9252</v>
      </c>
      <c r="B311" s="62">
        <f t="shared" si="66"/>
        <v>301</v>
      </c>
      <c r="C311" s="60">
        <f t="shared" si="62"/>
        <v>1264.08</v>
      </c>
      <c r="D311" s="60">
        <f t="shared" si="67"/>
        <v>1264.14</v>
      </c>
      <c r="E311" s="83">
        <f t="shared" si="68"/>
        <v>1264.14</v>
      </c>
      <c r="F311" s="60">
        <f t="shared" si="63"/>
        <v>349.94</v>
      </c>
      <c r="G311" s="75">
        <f t="shared" si="64"/>
        <v>0</v>
      </c>
      <c r="H311" s="75">
        <f t="shared" si="64"/>
        <v>0</v>
      </c>
      <c r="I311" s="75">
        <f t="shared" si="64"/>
        <v>0</v>
      </c>
      <c r="J311" s="75">
        <f t="shared" si="64"/>
        <v>0</v>
      </c>
      <c r="K311" s="75">
        <f t="shared" si="64"/>
        <v>0</v>
      </c>
      <c r="L311" s="60">
        <f t="shared" si="69"/>
        <v>914.2</v>
      </c>
      <c r="M311" s="60">
        <f t="shared" si="70"/>
        <v>63691.02000000005</v>
      </c>
      <c r="N311" s="60">
        <f t="shared" si="71"/>
        <v>136308.97999999998</v>
      </c>
      <c r="O311" s="60">
        <f t="shared" si="72"/>
        <v>0</v>
      </c>
      <c r="R311" s="60">
        <f t="shared" si="73"/>
        <v>1</v>
      </c>
      <c r="S311" s="60">
        <f t="shared" si="74"/>
        <v>305</v>
      </c>
      <c r="U311" s="88">
        <f t="shared" si="75"/>
        <v>349.94</v>
      </c>
      <c r="W311" s="60">
        <f t="shared" si="65"/>
        <v>0</v>
      </c>
    </row>
    <row r="312" spans="1:23" ht="11.25">
      <c r="A312" s="61">
        <f t="shared" si="61"/>
        <v>9283</v>
      </c>
      <c r="B312" s="62">
        <f t="shared" si="66"/>
        <v>302</v>
      </c>
      <c r="C312" s="60">
        <f t="shared" si="62"/>
        <v>1264.07</v>
      </c>
      <c r="D312" s="60">
        <f t="shared" si="67"/>
        <v>1264.14</v>
      </c>
      <c r="E312" s="83">
        <f t="shared" si="68"/>
        <v>1264.14</v>
      </c>
      <c r="F312" s="60">
        <f t="shared" si="63"/>
        <v>344.99</v>
      </c>
      <c r="G312" s="75">
        <f t="shared" si="64"/>
        <v>0</v>
      </c>
      <c r="H312" s="75">
        <f t="shared" si="64"/>
        <v>0</v>
      </c>
      <c r="I312" s="75">
        <f t="shared" si="64"/>
        <v>0</v>
      </c>
      <c r="J312" s="75">
        <f t="shared" si="64"/>
        <v>0</v>
      </c>
      <c r="K312" s="75">
        <f t="shared" si="64"/>
        <v>0</v>
      </c>
      <c r="L312" s="60">
        <f t="shared" si="69"/>
        <v>919.1500000000001</v>
      </c>
      <c r="M312" s="60">
        <f t="shared" si="70"/>
        <v>62771.870000000046</v>
      </c>
      <c r="N312" s="60">
        <f t="shared" si="71"/>
        <v>137228.12999999998</v>
      </c>
      <c r="O312" s="60">
        <f t="shared" si="72"/>
        <v>0</v>
      </c>
      <c r="R312" s="60">
        <f t="shared" si="73"/>
        <v>1</v>
      </c>
      <c r="S312" s="60">
        <f t="shared" si="74"/>
        <v>306</v>
      </c>
      <c r="U312" s="88">
        <f t="shared" si="75"/>
        <v>344.99</v>
      </c>
      <c r="W312" s="60">
        <f t="shared" si="65"/>
        <v>0</v>
      </c>
    </row>
    <row r="313" spans="1:23" ht="11.25">
      <c r="A313" s="61">
        <f t="shared" si="61"/>
        <v>9313</v>
      </c>
      <c r="B313" s="62">
        <f t="shared" si="66"/>
        <v>303</v>
      </c>
      <c r="C313" s="60">
        <f t="shared" si="62"/>
        <v>1264.07</v>
      </c>
      <c r="D313" s="60">
        <f t="shared" si="67"/>
        <v>1264.14</v>
      </c>
      <c r="E313" s="83">
        <f t="shared" si="68"/>
        <v>1264.14</v>
      </c>
      <c r="F313" s="60">
        <f t="shared" si="63"/>
        <v>340.01</v>
      </c>
      <c r="G313" s="75">
        <f t="shared" si="64"/>
        <v>0</v>
      </c>
      <c r="H313" s="75">
        <f t="shared" si="64"/>
        <v>0</v>
      </c>
      <c r="I313" s="75">
        <f t="shared" si="64"/>
        <v>0</v>
      </c>
      <c r="J313" s="75">
        <f t="shared" si="64"/>
        <v>0</v>
      </c>
      <c r="K313" s="75">
        <f t="shared" si="64"/>
        <v>0</v>
      </c>
      <c r="L313" s="60">
        <f t="shared" si="69"/>
        <v>924.1300000000001</v>
      </c>
      <c r="M313" s="60">
        <f t="shared" si="70"/>
        <v>61847.74000000005</v>
      </c>
      <c r="N313" s="60">
        <f t="shared" si="71"/>
        <v>138152.25999999998</v>
      </c>
      <c r="O313" s="60">
        <f t="shared" si="72"/>
        <v>0</v>
      </c>
      <c r="R313" s="60">
        <f t="shared" si="73"/>
        <v>1</v>
      </c>
      <c r="S313" s="60">
        <f t="shared" si="74"/>
        <v>307</v>
      </c>
      <c r="U313" s="88">
        <f t="shared" si="75"/>
        <v>340.01</v>
      </c>
      <c r="W313" s="60">
        <f t="shared" si="65"/>
        <v>0</v>
      </c>
    </row>
    <row r="314" spans="1:23" ht="11.25">
      <c r="A314" s="61">
        <f t="shared" si="61"/>
        <v>9344</v>
      </c>
      <c r="B314" s="62">
        <f t="shared" si="66"/>
        <v>304</v>
      </c>
      <c r="C314" s="60">
        <f t="shared" si="62"/>
        <v>1264.07</v>
      </c>
      <c r="D314" s="60">
        <f t="shared" si="67"/>
        <v>1264.14</v>
      </c>
      <c r="E314" s="83">
        <f t="shared" si="68"/>
        <v>1264.14</v>
      </c>
      <c r="F314" s="60">
        <f t="shared" si="63"/>
        <v>335.01</v>
      </c>
      <c r="G314" s="75">
        <f t="shared" si="64"/>
        <v>0</v>
      </c>
      <c r="H314" s="75">
        <f t="shared" si="64"/>
        <v>0</v>
      </c>
      <c r="I314" s="75">
        <f t="shared" si="64"/>
        <v>0</v>
      </c>
      <c r="J314" s="75">
        <f t="shared" si="64"/>
        <v>0</v>
      </c>
      <c r="K314" s="75">
        <f t="shared" si="64"/>
        <v>0</v>
      </c>
      <c r="L314" s="60">
        <f t="shared" si="69"/>
        <v>929.1300000000001</v>
      </c>
      <c r="M314" s="60">
        <f t="shared" si="70"/>
        <v>60918.61000000005</v>
      </c>
      <c r="N314" s="60">
        <f t="shared" si="71"/>
        <v>139081.38999999998</v>
      </c>
      <c r="O314" s="60">
        <f t="shared" si="72"/>
        <v>0</v>
      </c>
      <c r="R314" s="60">
        <f t="shared" si="73"/>
        <v>1</v>
      </c>
      <c r="S314" s="60">
        <f t="shared" si="74"/>
        <v>308</v>
      </c>
      <c r="U314" s="88">
        <f t="shared" si="75"/>
        <v>335.01</v>
      </c>
      <c r="W314" s="60">
        <f t="shared" si="65"/>
        <v>0</v>
      </c>
    </row>
    <row r="315" spans="1:23" ht="11.25">
      <c r="A315" s="61">
        <f t="shared" si="61"/>
        <v>9375</v>
      </c>
      <c r="B315" s="62">
        <f t="shared" si="66"/>
        <v>305</v>
      </c>
      <c r="C315" s="60">
        <f t="shared" si="62"/>
        <v>1264.07</v>
      </c>
      <c r="D315" s="60">
        <f t="shared" si="67"/>
        <v>1264.14</v>
      </c>
      <c r="E315" s="83">
        <f t="shared" si="68"/>
        <v>1264.14</v>
      </c>
      <c r="F315" s="60">
        <f t="shared" si="63"/>
        <v>329.98</v>
      </c>
      <c r="G315" s="75">
        <f t="shared" si="64"/>
        <v>0</v>
      </c>
      <c r="H315" s="75">
        <f t="shared" si="64"/>
        <v>0</v>
      </c>
      <c r="I315" s="75">
        <f t="shared" si="64"/>
        <v>0</v>
      </c>
      <c r="J315" s="75">
        <f t="shared" si="64"/>
        <v>0</v>
      </c>
      <c r="K315" s="75">
        <f t="shared" si="64"/>
        <v>0</v>
      </c>
      <c r="L315" s="60">
        <f t="shared" si="69"/>
        <v>934.1600000000001</v>
      </c>
      <c r="M315" s="60">
        <f t="shared" si="70"/>
        <v>59984.45000000005</v>
      </c>
      <c r="N315" s="60">
        <f t="shared" si="71"/>
        <v>140015.55</v>
      </c>
      <c r="O315" s="60">
        <f t="shared" si="72"/>
        <v>0</v>
      </c>
      <c r="R315" s="60">
        <f t="shared" si="73"/>
        <v>1</v>
      </c>
      <c r="S315" s="60">
        <f t="shared" si="74"/>
        <v>309</v>
      </c>
      <c r="U315" s="88">
        <f t="shared" si="75"/>
        <v>329.98</v>
      </c>
      <c r="W315" s="60">
        <f t="shared" si="65"/>
        <v>0</v>
      </c>
    </row>
    <row r="316" spans="1:23" ht="11.25">
      <c r="A316" s="61">
        <f t="shared" si="61"/>
        <v>9405</v>
      </c>
      <c r="B316" s="62">
        <f t="shared" si="66"/>
        <v>306</v>
      </c>
      <c r="C316" s="60">
        <f t="shared" si="62"/>
        <v>1264.07</v>
      </c>
      <c r="D316" s="60">
        <f t="shared" si="67"/>
        <v>1264.14</v>
      </c>
      <c r="E316" s="83">
        <f t="shared" si="68"/>
        <v>1264.14</v>
      </c>
      <c r="F316" s="60">
        <f t="shared" si="63"/>
        <v>324.92</v>
      </c>
      <c r="G316" s="75">
        <f t="shared" si="64"/>
        <v>0</v>
      </c>
      <c r="H316" s="75">
        <f t="shared" si="64"/>
        <v>0</v>
      </c>
      <c r="I316" s="75">
        <f t="shared" si="64"/>
        <v>0</v>
      </c>
      <c r="J316" s="75">
        <f t="shared" si="64"/>
        <v>0</v>
      </c>
      <c r="K316" s="75">
        <f t="shared" si="64"/>
        <v>0</v>
      </c>
      <c r="L316" s="60">
        <f t="shared" si="69"/>
        <v>939.22</v>
      </c>
      <c r="M316" s="60">
        <f t="shared" si="70"/>
        <v>59045.23000000005</v>
      </c>
      <c r="N316" s="60">
        <f t="shared" si="71"/>
        <v>140954.77</v>
      </c>
      <c r="O316" s="60">
        <f t="shared" si="72"/>
        <v>0</v>
      </c>
      <c r="R316" s="60">
        <f t="shared" si="73"/>
        <v>1</v>
      </c>
      <c r="S316" s="60">
        <f t="shared" si="74"/>
        <v>310</v>
      </c>
      <c r="U316" s="88">
        <f t="shared" si="75"/>
        <v>324.92</v>
      </c>
      <c r="W316" s="60">
        <f t="shared" si="65"/>
        <v>0</v>
      </c>
    </row>
    <row r="317" spans="1:23" ht="11.25">
      <c r="A317" s="61">
        <f t="shared" si="61"/>
        <v>9436</v>
      </c>
      <c r="B317" s="62">
        <f t="shared" si="66"/>
        <v>307</v>
      </c>
      <c r="C317" s="60">
        <f t="shared" si="62"/>
        <v>1264.07</v>
      </c>
      <c r="D317" s="60">
        <f t="shared" si="67"/>
        <v>1264.14</v>
      </c>
      <c r="E317" s="83">
        <f t="shared" si="68"/>
        <v>1264.14</v>
      </c>
      <c r="F317" s="60">
        <f t="shared" si="63"/>
        <v>319.83</v>
      </c>
      <c r="G317" s="75">
        <f t="shared" si="64"/>
        <v>0</v>
      </c>
      <c r="H317" s="75">
        <f t="shared" si="64"/>
        <v>0</v>
      </c>
      <c r="I317" s="75">
        <f t="shared" si="64"/>
        <v>0</v>
      </c>
      <c r="J317" s="75">
        <f t="shared" si="64"/>
        <v>0</v>
      </c>
      <c r="K317" s="75">
        <f t="shared" si="64"/>
        <v>0</v>
      </c>
      <c r="L317" s="60">
        <f t="shared" si="69"/>
        <v>944.3100000000002</v>
      </c>
      <c r="M317" s="60">
        <f t="shared" si="70"/>
        <v>58100.92000000005</v>
      </c>
      <c r="N317" s="60">
        <f t="shared" si="71"/>
        <v>141899.08</v>
      </c>
      <c r="O317" s="60">
        <f t="shared" si="72"/>
        <v>0</v>
      </c>
      <c r="R317" s="60">
        <f t="shared" si="73"/>
        <v>1</v>
      </c>
      <c r="S317" s="60">
        <f t="shared" si="74"/>
        <v>311</v>
      </c>
      <c r="U317" s="88">
        <f t="shared" si="75"/>
        <v>319.83</v>
      </c>
      <c r="W317" s="60">
        <f t="shared" si="65"/>
        <v>0</v>
      </c>
    </row>
    <row r="318" spans="1:23" ht="11.25">
      <c r="A318" s="61">
        <f t="shared" si="61"/>
        <v>9466</v>
      </c>
      <c r="B318" s="62">
        <f t="shared" si="66"/>
        <v>308</v>
      </c>
      <c r="C318" s="60">
        <f t="shared" si="62"/>
        <v>1264.07</v>
      </c>
      <c r="D318" s="60">
        <f t="shared" si="67"/>
        <v>1264.14</v>
      </c>
      <c r="E318" s="83">
        <f t="shared" si="68"/>
        <v>1264.14</v>
      </c>
      <c r="F318" s="60">
        <f t="shared" si="63"/>
        <v>314.71</v>
      </c>
      <c r="G318" s="75">
        <f t="shared" si="64"/>
        <v>0</v>
      </c>
      <c r="H318" s="75">
        <f t="shared" si="64"/>
        <v>0</v>
      </c>
      <c r="I318" s="75">
        <f t="shared" si="64"/>
        <v>0</v>
      </c>
      <c r="J318" s="75">
        <f t="shared" si="64"/>
        <v>0</v>
      </c>
      <c r="K318" s="75">
        <f t="shared" si="64"/>
        <v>0</v>
      </c>
      <c r="L318" s="60">
        <f t="shared" si="69"/>
        <v>949.4300000000001</v>
      </c>
      <c r="M318" s="60">
        <f t="shared" si="70"/>
        <v>57151.49000000005</v>
      </c>
      <c r="N318" s="60">
        <f t="shared" si="71"/>
        <v>142848.50999999998</v>
      </c>
      <c r="O318" s="60">
        <f t="shared" si="72"/>
        <v>0</v>
      </c>
      <c r="P318" s="60">
        <f>SUM(F307:F318)</f>
        <v>4108.16</v>
      </c>
      <c r="Q318" s="60">
        <f>SUM(L307:L318)</f>
        <v>11061.52</v>
      </c>
      <c r="R318" s="60">
        <f t="shared" si="73"/>
        <v>1</v>
      </c>
      <c r="S318" s="60">
        <f t="shared" si="74"/>
        <v>312</v>
      </c>
      <c r="U318" s="88">
        <f t="shared" si="75"/>
        <v>314.71</v>
      </c>
      <c r="W318" s="60">
        <f t="shared" si="65"/>
        <v>0</v>
      </c>
    </row>
    <row r="319" spans="1:23" ht="11.25">
      <c r="A319" s="61">
        <f t="shared" si="61"/>
        <v>9497</v>
      </c>
      <c r="B319" s="62">
        <f t="shared" si="66"/>
        <v>309</v>
      </c>
      <c r="C319" s="60">
        <f t="shared" si="62"/>
        <v>1264.06</v>
      </c>
      <c r="D319" s="60">
        <f t="shared" si="67"/>
        <v>1264.14</v>
      </c>
      <c r="E319" s="83">
        <f t="shared" si="68"/>
        <v>1264.14</v>
      </c>
      <c r="F319" s="60">
        <f t="shared" si="63"/>
        <v>309.57</v>
      </c>
      <c r="G319" s="75">
        <f aca="true" t="shared" si="76" ref="G319:K369">G318</f>
        <v>0</v>
      </c>
      <c r="H319" s="75">
        <f t="shared" si="76"/>
        <v>0</v>
      </c>
      <c r="I319" s="75">
        <f t="shared" si="76"/>
        <v>0</v>
      </c>
      <c r="J319" s="75">
        <f t="shared" si="76"/>
        <v>0</v>
      </c>
      <c r="K319" s="75">
        <f t="shared" si="76"/>
        <v>0</v>
      </c>
      <c r="L319" s="60">
        <f t="shared" si="69"/>
        <v>954.5700000000002</v>
      </c>
      <c r="M319" s="60">
        <f t="shared" si="70"/>
        <v>56196.92000000005</v>
      </c>
      <c r="N319" s="60">
        <f t="shared" si="71"/>
        <v>143803.08</v>
      </c>
      <c r="O319" s="60">
        <f t="shared" si="72"/>
        <v>0</v>
      </c>
      <c r="R319" s="60">
        <f t="shared" si="73"/>
        <v>1</v>
      </c>
      <c r="S319" s="60">
        <f t="shared" si="74"/>
        <v>313</v>
      </c>
      <c r="U319" s="88">
        <f t="shared" si="75"/>
        <v>309.57</v>
      </c>
      <c r="W319" s="60">
        <f t="shared" si="65"/>
        <v>0</v>
      </c>
    </row>
    <row r="320" spans="1:23" ht="11.25">
      <c r="A320" s="61">
        <f t="shared" si="61"/>
        <v>9528</v>
      </c>
      <c r="B320" s="62">
        <f t="shared" si="66"/>
        <v>310</v>
      </c>
      <c r="C320" s="60">
        <f t="shared" si="62"/>
        <v>1264.06</v>
      </c>
      <c r="D320" s="60">
        <f t="shared" si="67"/>
        <v>1264.14</v>
      </c>
      <c r="E320" s="83">
        <f t="shared" si="68"/>
        <v>1264.14</v>
      </c>
      <c r="F320" s="60">
        <f t="shared" si="63"/>
        <v>304.4</v>
      </c>
      <c r="G320" s="75">
        <f t="shared" si="76"/>
        <v>0</v>
      </c>
      <c r="H320" s="75">
        <f t="shared" si="76"/>
        <v>0</v>
      </c>
      <c r="I320" s="75">
        <f t="shared" si="76"/>
        <v>0</v>
      </c>
      <c r="J320" s="75">
        <f t="shared" si="76"/>
        <v>0</v>
      </c>
      <c r="K320" s="75">
        <f t="shared" si="76"/>
        <v>0</v>
      </c>
      <c r="L320" s="60">
        <f t="shared" si="69"/>
        <v>959.7400000000001</v>
      </c>
      <c r="M320" s="60">
        <f t="shared" si="70"/>
        <v>55237.18000000005</v>
      </c>
      <c r="N320" s="60">
        <f t="shared" si="71"/>
        <v>144762.81999999998</v>
      </c>
      <c r="O320" s="60">
        <f t="shared" si="72"/>
        <v>0</v>
      </c>
      <c r="R320" s="60">
        <f t="shared" si="73"/>
        <v>1</v>
      </c>
      <c r="S320" s="60">
        <f t="shared" si="74"/>
        <v>314</v>
      </c>
      <c r="U320" s="88">
        <f t="shared" si="75"/>
        <v>304.4</v>
      </c>
      <c r="W320" s="60">
        <f t="shared" si="65"/>
        <v>0</v>
      </c>
    </row>
    <row r="321" spans="1:23" ht="11.25">
      <c r="A321" s="61">
        <f t="shared" si="61"/>
        <v>9556</v>
      </c>
      <c r="B321" s="62">
        <f t="shared" si="66"/>
        <v>311</v>
      </c>
      <c r="C321" s="60">
        <f t="shared" si="62"/>
        <v>1264.06</v>
      </c>
      <c r="D321" s="60">
        <f t="shared" si="67"/>
        <v>1264.14</v>
      </c>
      <c r="E321" s="83">
        <f t="shared" si="68"/>
        <v>1264.14</v>
      </c>
      <c r="F321" s="60">
        <f t="shared" si="63"/>
        <v>299.2</v>
      </c>
      <c r="G321" s="75">
        <f t="shared" si="76"/>
        <v>0</v>
      </c>
      <c r="H321" s="75">
        <f t="shared" si="76"/>
        <v>0</v>
      </c>
      <c r="I321" s="75">
        <f t="shared" si="76"/>
        <v>0</v>
      </c>
      <c r="J321" s="75">
        <f t="shared" si="76"/>
        <v>0</v>
      </c>
      <c r="K321" s="75">
        <f t="shared" si="76"/>
        <v>0</v>
      </c>
      <c r="L321" s="60">
        <f t="shared" si="69"/>
        <v>964.94</v>
      </c>
      <c r="M321" s="60">
        <f t="shared" si="70"/>
        <v>54272.24000000005</v>
      </c>
      <c r="N321" s="60">
        <f t="shared" si="71"/>
        <v>145727.75999999998</v>
      </c>
      <c r="O321" s="60">
        <f t="shared" si="72"/>
        <v>0</v>
      </c>
      <c r="R321" s="60">
        <f t="shared" si="73"/>
        <v>1</v>
      </c>
      <c r="S321" s="60">
        <f t="shared" si="74"/>
        <v>315</v>
      </c>
      <c r="U321" s="88">
        <f t="shared" si="75"/>
        <v>299.2</v>
      </c>
      <c r="W321" s="60">
        <f t="shared" si="65"/>
        <v>0</v>
      </c>
    </row>
    <row r="322" spans="1:23" ht="11.25">
      <c r="A322" s="61">
        <f t="shared" si="61"/>
        <v>9587</v>
      </c>
      <c r="B322" s="62">
        <f t="shared" si="66"/>
        <v>312</v>
      </c>
      <c r="C322" s="60">
        <f t="shared" si="62"/>
        <v>1264.06</v>
      </c>
      <c r="D322" s="60">
        <f t="shared" si="67"/>
        <v>1264.14</v>
      </c>
      <c r="E322" s="83">
        <f t="shared" si="68"/>
        <v>1264.14</v>
      </c>
      <c r="F322" s="60">
        <f t="shared" si="63"/>
        <v>293.97</v>
      </c>
      <c r="G322" s="75">
        <f t="shared" si="76"/>
        <v>0</v>
      </c>
      <c r="H322" s="75">
        <f t="shared" si="76"/>
        <v>0</v>
      </c>
      <c r="I322" s="75">
        <f t="shared" si="76"/>
        <v>0</v>
      </c>
      <c r="J322" s="75">
        <f t="shared" si="76"/>
        <v>0</v>
      </c>
      <c r="K322" s="75">
        <f t="shared" si="76"/>
        <v>0</v>
      </c>
      <c r="L322" s="60">
        <f t="shared" si="69"/>
        <v>970.1700000000001</v>
      </c>
      <c r="M322" s="60">
        <f t="shared" si="70"/>
        <v>53302.07000000005</v>
      </c>
      <c r="N322" s="60">
        <f t="shared" si="71"/>
        <v>146697.93</v>
      </c>
      <c r="O322" s="60">
        <f t="shared" si="72"/>
        <v>0</v>
      </c>
      <c r="R322" s="60">
        <f t="shared" si="73"/>
        <v>1</v>
      </c>
      <c r="S322" s="60">
        <f t="shared" si="74"/>
        <v>316</v>
      </c>
      <c r="U322" s="88">
        <f t="shared" si="75"/>
        <v>293.97</v>
      </c>
      <c r="W322" s="60">
        <f t="shared" si="65"/>
        <v>0</v>
      </c>
    </row>
    <row r="323" spans="1:23" ht="11.25">
      <c r="A323" s="61">
        <f t="shared" si="61"/>
        <v>9617</v>
      </c>
      <c r="B323" s="62">
        <f t="shared" si="66"/>
        <v>313</v>
      </c>
      <c r="C323" s="60">
        <f t="shared" si="62"/>
        <v>1264.06</v>
      </c>
      <c r="D323" s="60">
        <f t="shared" si="67"/>
        <v>1264.14</v>
      </c>
      <c r="E323" s="83">
        <f t="shared" si="68"/>
        <v>1264.14</v>
      </c>
      <c r="F323" s="60">
        <f t="shared" si="63"/>
        <v>288.72</v>
      </c>
      <c r="G323" s="75">
        <f t="shared" si="76"/>
        <v>0</v>
      </c>
      <c r="H323" s="75">
        <f t="shared" si="76"/>
        <v>0</v>
      </c>
      <c r="I323" s="75">
        <f t="shared" si="76"/>
        <v>0</v>
      </c>
      <c r="J323" s="75">
        <f t="shared" si="76"/>
        <v>0</v>
      </c>
      <c r="K323" s="75">
        <f t="shared" si="76"/>
        <v>0</v>
      </c>
      <c r="L323" s="60">
        <f t="shared" si="69"/>
        <v>975.4200000000001</v>
      </c>
      <c r="M323" s="60">
        <f t="shared" si="70"/>
        <v>52326.65000000005</v>
      </c>
      <c r="N323" s="60">
        <f t="shared" si="71"/>
        <v>147673.35</v>
      </c>
      <c r="O323" s="60">
        <f t="shared" si="72"/>
        <v>0</v>
      </c>
      <c r="R323" s="60">
        <f t="shared" si="73"/>
        <v>1</v>
      </c>
      <c r="S323" s="60">
        <f t="shared" si="74"/>
        <v>317</v>
      </c>
      <c r="U323" s="88">
        <f t="shared" si="75"/>
        <v>288.72</v>
      </c>
      <c r="W323" s="60">
        <f t="shared" si="65"/>
        <v>0</v>
      </c>
    </row>
    <row r="324" spans="1:23" ht="11.25">
      <c r="A324" s="61">
        <f t="shared" si="61"/>
        <v>9648</v>
      </c>
      <c r="B324" s="62">
        <f t="shared" si="66"/>
        <v>314</v>
      </c>
      <c r="C324" s="60">
        <f t="shared" si="62"/>
        <v>1264.05</v>
      </c>
      <c r="D324" s="60">
        <f t="shared" si="67"/>
        <v>1264.14</v>
      </c>
      <c r="E324" s="83">
        <f t="shared" si="68"/>
        <v>1264.14</v>
      </c>
      <c r="F324" s="60">
        <f t="shared" si="63"/>
        <v>283.44</v>
      </c>
      <c r="G324" s="75">
        <f t="shared" si="76"/>
        <v>0</v>
      </c>
      <c r="H324" s="75">
        <f t="shared" si="76"/>
        <v>0</v>
      </c>
      <c r="I324" s="75">
        <f t="shared" si="76"/>
        <v>0</v>
      </c>
      <c r="J324" s="75">
        <f t="shared" si="76"/>
        <v>0</v>
      </c>
      <c r="K324" s="75">
        <f t="shared" si="76"/>
        <v>0</v>
      </c>
      <c r="L324" s="60">
        <f t="shared" si="69"/>
        <v>980.7</v>
      </c>
      <c r="M324" s="60">
        <f t="shared" si="70"/>
        <v>51345.950000000055</v>
      </c>
      <c r="N324" s="60">
        <f t="shared" si="71"/>
        <v>148654.05000000002</v>
      </c>
      <c r="O324" s="60">
        <f t="shared" si="72"/>
        <v>0</v>
      </c>
      <c r="R324" s="60">
        <f t="shared" si="73"/>
        <v>1</v>
      </c>
      <c r="S324" s="60">
        <f t="shared" si="74"/>
        <v>318</v>
      </c>
      <c r="U324" s="88">
        <f t="shared" si="75"/>
        <v>283.44</v>
      </c>
      <c r="W324" s="60">
        <f t="shared" si="65"/>
        <v>0</v>
      </c>
    </row>
    <row r="325" spans="1:23" ht="11.25">
      <c r="A325" s="61">
        <f t="shared" si="61"/>
        <v>9678</v>
      </c>
      <c r="B325" s="62">
        <f t="shared" si="66"/>
        <v>315</v>
      </c>
      <c r="C325" s="60">
        <f t="shared" si="62"/>
        <v>1264.05</v>
      </c>
      <c r="D325" s="60">
        <f t="shared" si="67"/>
        <v>1264.14</v>
      </c>
      <c r="E325" s="83">
        <f t="shared" si="68"/>
        <v>1264.14</v>
      </c>
      <c r="F325" s="60">
        <f t="shared" si="63"/>
        <v>278.12</v>
      </c>
      <c r="G325" s="75">
        <f t="shared" si="76"/>
        <v>0</v>
      </c>
      <c r="H325" s="75">
        <f t="shared" si="76"/>
        <v>0</v>
      </c>
      <c r="I325" s="75">
        <f t="shared" si="76"/>
        <v>0</v>
      </c>
      <c r="J325" s="75">
        <f t="shared" si="76"/>
        <v>0</v>
      </c>
      <c r="K325" s="75">
        <f t="shared" si="76"/>
        <v>0</v>
      </c>
      <c r="L325" s="60">
        <f t="shared" si="69"/>
        <v>986.0200000000001</v>
      </c>
      <c r="M325" s="60">
        <f t="shared" si="70"/>
        <v>50359.93000000006</v>
      </c>
      <c r="N325" s="60">
        <f t="shared" si="71"/>
        <v>149640.07</v>
      </c>
      <c r="O325" s="60">
        <f t="shared" si="72"/>
        <v>0</v>
      </c>
      <c r="R325" s="60">
        <f t="shared" si="73"/>
        <v>1</v>
      </c>
      <c r="S325" s="60">
        <f t="shared" si="74"/>
        <v>319</v>
      </c>
      <c r="U325" s="88">
        <f t="shared" si="75"/>
        <v>278.12</v>
      </c>
      <c r="W325" s="60">
        <f t="shared" si="65"/>
        <v>0</v>
      </c>
    </row>
    <row r="326" spans="1:23" ht="11.25">
      <c r="A326" s="61">
        <f t="shared" si="61"/>
        <v>9709</v>
      </c>
      <c r="B326" s="62">
        <f t="shared" si="66"/>
        <v>316</v>
      </c>
      <c r="C326" s="60">
        <f t="shared" si="62"/>
        <v>1264.05</v>
      </c>
      <c r="D326" s="60">
        <f t="shared" si="67"/>
        <v>1264.14</v>
      </c>
      <c r="E326" s="83">
        <f t="shared" si="68"/>
        <v>1264.14</v>
      </c>
      <c r="F326" s="60">
        <f t="shared" si="63"/>
        <v>272.78</v>
      </c>
      <c r="G326" s="75">
        <f t="shared" si="76"/>
        <v>0</v>
      </c>
      <c r="H326" s="75">
        <f t="shared" si="76"/>
        <v>0</v>
      </c>
      <c r="I326" s="75">
        <f t="shared" si="76"/>
        <v>0</v>
      </c>
      <c r="J326" s="75">
        <f t="shared" si="76"/>
        <v>0</v>
      </c>
      <c r="K326" s="75">
        <f t="shared" si="76"/>
        <v>0</v>
      </c>
      <c r="L326" s="60">
        <f t="shared" si="69"/>
        <v>991.3600000000001</v>
      </c>
      <c r="M326" s="60">
        <f t="shared" si="70"/>
        <v>49368.57000000006</v>
      </c>
      <c r="N326" s="60">
        <f t="shared" si="71"/>
        <v>150631.43</v>
      </c>
      <c r="O326" s="60">
        <f t="shared" si="72"/>
        <v>0</v>
      </c>
      <c r="R326" s="60">
        <f t="shared" si="73"/>
        <v>1</v>
      </c>
      <c r="S326" s="60">
        <f t="shared" si="74"/>
        <v>320</v>
      </c>
      <c r="U326" s="88">
        <f t="shared" si="75"/>
        <v>272.78</v>
      </c>
      <c r="W326" s="60">
        <f t="shared" si="65"/>
        <v>0</v>
      </c>
    </row>
    <row r="327" spans="1:23" ht="11.25">
      <c r="A327" s="61">
        <f t="shared" si="61"/>
        <v>9740</v>
      </c>
      <c r="B327" s="62">
        <f t="shared" si="66"/>
        <v>317</v>
      </c>
      <c r="C327" s="60">
        <f t="shared" si="62"/>
        <v>1264.05</v>
      </c>
      <c r="D327" s="60">
        <f t="shared" si="67"/>
        <v>1264.14</v>
      </c>
      <c r="E327" s="83">
        <f t="shared" si="68"/>
        <v>1264.14</v>
      </c>
      <c r="F327" s="60">
        <f t="shared" si="63"/>
        <v>267.41</v>
      </c>
      <c r="G327" s="75">
        <f t="shared" si="76"/>
        <v>0</v>
      </c>
      <c r="H327" s="75">
        <f t="shared" si="76"/>
        <v>0</v>
      </c>
      <c r="I327" s="75">
        <f t="shared" si="76"/>
        <v>0</v>
      </c>
      <c r="J327" s="75">
        <f t="shared" si="76"/>
        <v>0</v>
      </c>
      <c r="K327" s="75">
        <f t="shared" si="76"/>
        <v>0</v>
      </c>
      <c r="L327" s="60">
        <f t="shared" si="69"/>
        <v>996.73</v>
      </c>
      <c r="M327" s="60">
        <f t="shared" si="70"/>
        <v>48371.840000000055</v>
      </c>
      <c r="N327" s="60">
        <f t="shared" si="71"/>
        <v>151628.16</v>
      </c>
      <c r="O327" s="60">
        <f t="shared" si="72"/>
        <v>0</v>
      </c>
      <c r="R327" s="60">
        <f t="shared" si="73"/>
        <v>1</v>
      </c>
      <c r="S327" s="60">
        <f t="shared" si="74"/>
        <v>321</v>
      </c>
      <c r="U327" s="88">
        <f t="shared" si="75"/>
        <v>267.41</v>
      </c>
      <c r="W327" s="60">
        <f t="shared" si="65"/>
        <v>0</v>
      </c>
    </row>
    <row r="328" spans="1:23" ht="11.25">
      <c r="A328" s="61">
        <f t="shared" si="61"/>
        <v>9770</v>
      </c>
      <c r="B328" s="62">
        <f t="shared" si="66"/>
        <v>318</v>
      </c>
      <c r="C328" s="60">
        <f t="shared" si="62"/>
        <v>1264.04</v>
      </c>
      <c r="D328" s="60">
        <f t="shared" si="67"/>
        <v>1264.14</v>
      </c>
      <c r="E328" s="83">
        <f t="shared" si="68"/>
        <v>1264.14</v>
      </c>
      <c r="F328" s="60">
        <f t="shared" si="63"/>
        <v>262.01</v>
      </c>
      <c r="G328" s="75">
        <f t="shared" si="76"/>
        <v>0</v>
      </c>
      <c r="H328" s="75">
        <f t="shared" si="76"/>
        <v>0</v>
      </c>
      <c r="I328" s="75">
        <f t="shared" si="76"/>
        <v>0</v>
      </c>
      <c r="J328" s="75">
        <f t="shared" si="76"/>
        <v>0</v>
      </c>
      <c r="K328" s="75">
        <f t="shared" si="76"/>
        <v>0</v>
      </c>
      <c r="L328" s="60">
        <f t="shared" si="69"/>
        <v>1002.1300000000001</v>
      </c>
      <c r="M328" s="60">
        <f t="shared" si="70"/>
        <v>47369.71000000006</v>
      </c>
      <c r="N328" s="60">
        <f t="shared" si="71"/>
        <v>152630.29</v>
      </c>
      <c r="O328" s="60">
        <f t="shared" si="72"/>
        <v>0</v>
      </c>
      <c r="R328" s="60">
        <f t="shared" si="73"/>
        <v>1</v>
      </c>
      <c r="S328" s="60">
        <f t="shared" si="74"/>
        <v>322</v>
      </c>
      <c r="U328" s="88">
        <f t="shared" si="75"/>
        <v>262.01</v>
      </c>
      <c r="W328" s="60">
        <f t="shared" si="65"/>
        <v>0</v>
      </c>
    </row>
    <row r="329" spans="1:23" ht="11.25">
      <c r="A329" s="61">
        <f t="shared" si="61"/>
        <v>9801</v>
      </c>
      <c r="B329" s="62">
        <f t="shared" si="66"/>
        <v>319</v>
      </c>
      <c r="C329" s="60">
        <f t="shared" si="62"/>
        <v>1264.04</v>
      </c>
      <c r="D329" s="60">
        <f t="shared" si="67"/>
        <v>1264.14</v>
      </c>
      <c r="E329" s="83">
        <f t="shared" si="68"/>
        <v>1264.14</v>
      </c>
      <c r="F329" s="60">
        <f t="shared" si="63"/>
        <v>256.59</v>
      </c>
      <c r="G329" s="75">
        <f t="shared" si="76"/>
        <v>0</v>
      </c>
      <c r="H329" s="75">
        <f t="shared" si="76"/>
        <v>0</v>
      </c>
      <c r="I329" s="75">
        <f t="shared" si="76"/>
        <v>0</v>
      </c>
      <c r="J329" s="75">
        <f t="shared" si="76"/>
        <v>0</v>
      </c>
      <c r="K329" s="75">
        <f t="shared" si="76"/>
        <v>0</v>
      </c>
      <c r="L329" s="60">
        <f t="shared" si="69"/>
        <v>1007.5500000000002</v>
      </c>
      <c r="M329" s="60">
        <f t="shared" si="70"/>
        <v>46362.160000000054</v>
      </c>
      <c r="N329" s="60">
        <f t="shared" si="71"/>
        <v>153637.84</v>
      </c>
      <c r="O329" s="60">
        <f t="shared" si="72"/>
        <v>0</v>
      </c>
      <c r="R329" s="60">
        <f t="shared" si="73"/>
        <v>1</v>
      </c>
      <c r="S329" s="60">
        <f t="shared" si="74"/>
        <v>323</v>
      </c>
      <c r="U329" s="88">
        <f t="shared" si="75"/>
        <v>256.59</v>
      </c>
      <c r="W329" s="60">
        <f t="shared" si="65"/>
        <v>0</v>
      </c>
    </row>
    <row r="330" spans="1:23" ht="11.25">
      <c r="A330" s="61">
        <f t="shared" si="61"/>
        <v>9831</v>
      </c>
      <c r="B330" s="62">
        <f t="shared" si="66"/>
        <v>320</v>
      </c>
      <c r="C330" s="60">
        <f t="shared" si="62"/>
        <v>1264.04</v>
      </c>
      <c r="D330" s="60">
        <f t="shared" si="67"/>
        <v>1264.14</v>
      </c>
      <c r="E330" s="83">
        <f t="shared" si="68"/>
        <v>1264.14</v>
      </c>
      <c r="F330" s="60">
        <f t="shared" si="63"/>
        <v>251.13</v>
      </c>
      <c r="G330" s="75">
        <f t="shared" si="76"/>
        <v>0</v>
      </c>
      <c r="H330" s="75">
        <f t="shared" si="76"/>
        <v>0</v>
      </c>
      <c r="I330" s="75">
        <f t="shared" si="76"/>
        <v>0</v>
      </c>
      <c r="J330" s="75">
        <f t="shared" si="76"/>
        <v>0</v>
      </c>
      <c r="K330" s="75">
        <f t="shared" si="76"/>
        <v>0</v>
      </c>
      <c r="L330" s="60">
        <f t="shared" si="69"/>
        <v>1013.0100000000001</v>
      </c>
      <c r="M330" s="60">
        <f t="shared" si="70"/>
        <v>45349.15000000005</v>
      </c>
      <c r="N330" s="60">
        <f t="shared" si="71"/>
        <v>154650.85</v>
      </c>
      <c r="O330" s="60">
        <f t="shared" si="72"/>
        <v>0</v>
      </c>
      <c r="P330" s="60">
        <f>SUM(F319:F330)</f>
        <v>3367.34</v>
      </c>
      <c r="Q330" s="60">
        <f>SUM(L319:L330)</f>
        <v>11802.339999999998</v>
      </c>
      <c r="R330" s="60">
        <f t="shared" si="73"/>
        <v>1</v>
      </c>
      <c r="S330" s="60">
        <f t="shared" si="74"/>
        <v>324</v>
      </c>
      <c r="U330" s="88">
        <f t="shared" si="75"/>
        <v>251.13</v>
      </c>
      <c r="W330" s="60">
        <f t="shared" si="65"/>
        <v>0</v>
      </c>
    </row>
    <row r="331" spans="1:23" ht="11.25">
      <c r="A331" s="61">
        <f aca="true" t="shared" si="77" ref="A331:A370">DATE(Year,S331,Day)</f>
        <v>9862</v>
      </c>
      <c r="B331" s="62">
        <f t="shared" si="66"/>
        <v>321</v>
      </c>
      <c r="C331" s="60">
        <f t="shared" si="62"/>
        <v>1264.04</v>
      </c>
      <c r="D331" s="60">
        <f t="shared" si="67"/>
        <v>1264.14</v>
      </c>
      <c r="E331" s="83">
        <f t="shared" si="68"/>
        <v>1264.14</v>
      </c>
      <c r="F331" s="60">
        <f t="shared" si="63"/>
        <v>245.64</v>
      </c>
      <c r="G331" s="75">
        <f t="shared" si="76"/>
        <v>0</v>
      </c>
      <c r="H331" s="75">
        <f t="shared" si="76"/>
        <v>0</v>
      </c>
      <c r="I331" s="75">
        <f t="shared" si="76"/>
        <v>0</v>
      </c>
      <c r="J331" s="75">
        <f t="shared" si="76"/>
        <v>0</v>
      </c>
      <c r="K331" s="75">
        <f t="shared" si="76"/>
        <v>0</v>
      </c>
      <c r="L331" s="60">
        <f t="shared" si="69"/>
        <v>1018.5000000000001</v>
      </c>
      <c r="M331" s="60">
        <f t="shared" si="70"/>
        <v>44330.65000000005</v>
      </c>
      <c r="N331" s="60">
        <f t="shared" si="71"/>
        <v>155669.35</v>
      </c>
      <c r="O331" s="60">
        <f t="shared" si="72"/>
        <v>0</v>
      </c>
      <c r="R331" s="60">
        <f t="shared" si="73"/>
        <v>1</v>
      </c>
      <c r="S331" s="60">
        <f t="shared" si="74"/>
        <v>325</v>
      </c>
      <c r="U331" s="88">
        <f t="shared" si="75"/>
        <v>245.64</v>
      </c>
      <c r="W331" s="60">
        <f t="shared" si="65"/>
        <v>0</v>
      </c>
    </row>
    <row r="332" spans="1:23" ht="11.25">
      <c r="A332" s="61">
        <f t="shared" si="77"/>
        <v>9893</v>
      </c>
      <c r="B332" s="62">
        <f t="shared" si="66"/>
        <v>322</v>
      </c>
      <c r="C332" s="60">
        <f aca="true" t="shared" si="78" ref="C332:C370">ROUND(PMT(Rate1/12,Length1+1-B332,-M331),2)</f>
        <v>1264.03</v>
      </c>
      <c r="D332" s="60">
        <f t="shared" si="67"/>
        <v>1264.14</v>
      </c>
      <c r="E332" s="83">
        <f t="shared" si="68"/>
        <v>1264.14</v>
      </c>
      <c r="F332" s="60">
        <f aca="true" t="shared" si="79" ref="F332:F370">ROUND(IF(M331&lt;=0,0,M331*(Rate1/12)),2)</f>
        <v>240.12</v>
      </c>
      <c r="G332" s="75">
        <f t="shared" si="76"/>
        <v>0</v>
      </c>
      <c r="H332" s="75">
        <f t="shared" si="76"/>
        <v>0</v>
      </c>
      <c r="I332" s="75">
        <f t="shared" si="76"/>
        <v>0</v>
      </c>
      <c r="J332" s="75">
        <f t="shared" si="76"/>
        <v>0</v>
      </c>
      <c r="K332" s="75">
        <f t="shared" si="76"/>
        <v>0</v>
      </c>
      <c r="L332" s="60">
        <f t="shared" si="69"/>
        <v>1024.02</v>
      </c>
      <c r="M332" s="60">
        <f t="shared" si="70"/>
        <v>43306.630000000056</v>
      </c>
      <c r="N332" s="60">
        <f t="shared" si="71"/>
        <v>156693.37</v>
      </c>
      <c r="O332" s="60">
        <f t="shared" si="72"/>
        <v>0</v>
      </c>
      <c r="R332" s="60">
        <f t="shared" si="73"/>
        <v>1</v>
      </c>
      <c r="S332" s="60">
        <f t="shared" si="74"/>
        <v>326</v>
      </c>
      <c r="U332" s="88">
        <f t="shared" si="75"/>
        <v>240.12</v>
      </c>
      <c r="W332" s="60">
        <f aca="true" t="shared" si="80" ref="W332:W370">+U332-F332</f>
        <v>0</v>
      </c>
    </row>
    <row r="333" spans="1:23" ht="11.25">
      <c r="A333" s="61">
        <f t="shared" si="77"/>
        <v>9921</v>
      </c>
      <c r="B333" s="62">
        <f aca="true" t="shared" si="81" ref="B333:B370">B332+1</f>
        <v>323</v>
      </c>
      <c r="C333" s="60">
        <f t="shared" si="78"/>
        <v>1264.03</v>
      </c>
      <c r="D333" s="60">
        <f aca="true" t="shared" si="82" ref="D333:D369">$C$11+G333+H333+I333+J333+K333</f>
        <v>1264.14</v>
      </c>
      <c r="E333" s="83">
        <f aca="true" t="shared" si="83" ref="E333:E370">D333</f>
        <v>1264.14</v>
      </c>
      <c r="F333" s="60">
        <f t="shared" si="79"/>
        <v>234.58</v>
      </c>
      <c r="G333" s="75">
        <f t="shared" si="76"/>
        <v>0</v>
      </c>
      <c r="H333" s="75">
        <f t="shared" si="76"/>
        <v>0</v>
      </c>
      <c r="I333" s="75">
        <f t="shared" si="76"/>
        <v>0</v>
      </c>
      <c r="J333" s="75">
        <f t="shared" si="76"/>
        <v>0</v>
      </c>
      <c r="K333" s="75">
        <f t="shared" si="76"/>
        <v>0</v>
      </c>
      <c r="L333" s="60">
        <f aca="true" t="shared" si="84" ref="L333:L370">E333-F333-G333-H333-I333-J333-K333</f>
        <v>1029.5600000000002</v>
      </c>
      <c r="M333" s="60">
        <f aca="true" t="shared" si="85" ref="M333:M370">M332-L333</f>
        <v>42277.07000000006</v>
      </c>
      <c r="N333" s="60">
        <f aca="true" t="shared" si="86" ref="N333:N370">N332+L333</f>
        <v>157722.93</v>
      </c>
      <c r="O333" s="60">
        <f aca="true" t="shared" si="87" ref="O333:O370">E333-D333</f>
        <v>0</v>
      </c>
      <c r="R333" s="60">
        <f aca="true" t="shared" si="88" ref="R333:R370">IF(M332&gt;0,1,0)</f>
        <v>1</v>
      </c>
      <c r="S333" s="60">
        <f aca="true" t="shared" si="89" ref="S333:S370">S332+1</f>
        <v>327</v>
      </c>
      <c r="U333" s="88">
        <f aca="true" t="shared" si="90" ref="U333:U370">ROUND(IF(M332&lt;=0,0,M332*(+$U$8/12)),2)</f>
        <v>234.58</v>
      </c>
      <c r="W333" s="60">
        <f t="shared" si="80"/>
        <v>0</v>
      </c>
    </row>
    <row r="334" spans="1:23" ht="11.25">
      <c r="A334" s="61">
        <f t="shared" si="77"/>
        <v>9952</v>
      </c>
      <c r="B334" s="62">
        <f t="shared" si="81"/>
        <v>324</v>
      </c>
      <c r="C334" s="60">
        <f t="shared" si="78"/>
        <v>1264.03</v>
      </c>
      <c r="D334" s="60">
        <f t="shared" si="82"/>
        <v>1264.14</v>
      </c>
      <c r="E334" s="83">
        <f t="shared" si="83"/>
        <v>1264.14</v>
      </c>
      <c r="F334" s="60">
        <f t="shared" si="79"/>
        <v>229</v>
      </c>
      <c r="G334" s="75">
        <f t="shared" si="76"/>
        <v>0</v>
      </c>
      <c r="H334" s="75">
        <f t="shared" si="76"/>
        <v>0</v>
      </c>
      <c r="I334" s="75">
        <f t="shared" si="76"/>
        <v>0</v>
      </c>
      <c r="J334" s="75">
        <f t="shared" si="76"/>
        <v>0</v>
      </c>
      <c r="K334" s="75">
        <f t="shared" si="76"/>
        <v>0</v>
      </c>
      <c r="L334" s="60">
        <f t="shared" si="84"/>
        <v>1035.14</v>
      </c>
      <c r="M334" s="60">
        <f t="shared" si="85"/>
        <v>41241.93000000006</v>
      </c>
      <c r="N334" s="60">
        <f t="shared" si="86"/>
        <v>158758.07</v>
      </c>
      <c r="O334" s="60">
        <f t="shared" si="87"/>
        <v>0</v>
      </c>
      <c r="R334" s="60">
        <f t="shared" si="88"/>
        <v>1</v>
      </c>
      <c r="S334" s="60">
        <f t="shared" si="89"/>
        <v>328</v>
      </c>
      <c r="U334" s="88">
        <f t="shared" si="90"/>
        <v>229</v>
      </c>
      <c r="W334" s="60">
        <f t="shared" si="80"/>
        <v>0</v>
      </c>
    </row>
    <row r="335" spans="1:23" ht="11.25">
      <c r="A335" s="61">
        <f t="shared" si="77"/>
        <v>9982</v>
      </c>
      <c r="B335" s="62">
        <f t="shared" si="81"/>
        <v>325</v>
      </c>
      <c r="C335" s="60">
        <f t="shared" si="78"/>
        <v>1264.02</v>
      </c>
      <c r="D335" s="60">
        <f t="shared" si="82"/>
        <v>1264.14</v>
      </c>
      <c r="E335" s="83">
        <f t="shared" si="83"/>
        <v>1264.14</v>
      </c>
      <c r="F335" s="60">
        <f t="shared" si="79"/>
        <v>223.39</v>
      </c>
      <c r="G335" s="75">
        <f t="shared" si="76"/>
        <v>0</v>
      </c>
      <c r="H335" s="75">
        <f t="shared" si="76"/>
        <v>0</v>
      </c>
      <c r="I335" s="75">
        <f t="shared" si="76"/>
        <v>0</v>
      </c>
      <c r="J335" s="75">
        <f t="shared" si="76"/>
        <v>0</v>
      </c>
      <c r="K335" s="75">
        <f t="shared" si="76"/>
        <v>0</v>
      </c>
      <c r="L335" s="60">
        <f t="shared" si="84"/>
        <v>1040.75</v>
      </c>
      <c r="M335" s="60">
        <f t="shared" si="85"/>
        <v>40201.18000000006</v>
      </c>
      <c r="N335" s="60">
        <f t="shared" si="86"/>
        <v>159798.82</v>
      </c>
      <c r="O335" s="60">
        <f t="shared" si="87"/>
        <v>0</v>
      </c>
      <c r="R335" s="60">
        <f t="shared" si="88"/>
        <v>1</v>
      </c>
      <c r="S335" s="60">
        <f t="shared" si="89"/>
        <v>329</v>
      </c>
      <c r="U335" s="88">
        <f t="shared" si="90"/>
        <v>223.39</v>
      </c>
      <c r="W335" s="60">
        <f t="shared" si="80"/>
        <v>0</v>
      </c>
    </row>
    <row r="336" spans="1:23" ht="11.25">
      <c r="A336" s="61">
        <f t="shared" si="77"/>
        <v>10013</v>
      </c>
      <c r="B336" s="62">
        <f t="shared" si="81"/>
        <v>326</v>
      </c>
      <c r="C336" s="60">
        <f t="shared" si="78"/>
        <v>1264.02</v>
      </c>
      <c r="D336" s="60">
        <f t="shared" si="82"/>
        <v>1264.14</v>
      </c>
      <c r="E336" s="83">
        <f t="shared" si="83"/>
        <v>1264.14</v>
      </c>
      <c r="F336" s="60">
        <f t="shared" si="79"/>
        <v>217.76</v>
      </c>
      <c r="G336" s="75">
        <f t="shared" si="76"/>
        <v>0</v>
      </c>
      <c r="H336" s="75">
        <f t="shared" si="76"/>
        <v>0</v>
      </c>
      <c r="I336" s="75">
        <f t="shared" si="76"/>
        <v>0</v>
      </c>
      <c r="J336" s="75">
        <f t="shared" si="76"/>
        <v>0</v>
      </c>
      <c r="K336" s="75">
        <f t="shared" si="76"/>
        <v>0</v>
      </c>
      <c r="L336" s="60">
        <f t="shared" si="84"/>
        <v>1046.38</v>
      </c>
      <c r="M336" s="60">
        <f t="shared" si="85"/>
        <v>39154.80000000006</v>
      </c>
      <c r="N336" s="60">
        <f t="shared" si="86"/>
        <v>160845.2</v>
      </c>
      <c r="O336" s="60">
        <f t="shared" si="87"/>
        <v>0</v>
      </c>
      <c r="R336" s="60">
        <f t="shared" si="88"/>
        <v>1</v>
      </c>
      <c r="S336" s="60">
        <f t="shared" si="89"/>
        <v>330</v>
      </c>
      <c r="U336" s="88">
        <f t="shared" si="90"/>
        <v>217.76</v>
      </c>
      <c r="W336" s="60">
        <f t="shared" si="80"/>
        <v>0</v>
      </c>
    </row>
    <row r="337" spans="1:23" ht="11.25">
      <c r="A337" s="61">
        <f t="shared" si="77"/>
        <v>10043</v>
      </c>
      <c r="B337" s="62">
        <f t="shared" si="81"/>
        <v>327</v>
      </c>
      <c r="C337" s="60">
        <f t="shared" si="78"/>
        <v>1264.02</v>
      </c>
      <c r="D337" s="60">
        <f t="shared" si="82"/>
        <v>1264.14</v>
      </c>
      <c r="E337" s="83">
        <f t="shared" si="83"/>
        <v>1264.14</v>
      </c>
      <c r="F337" s="60">
        <f t="shared" si="79"/>
        <v>212.09</v>
      </c>
      <c r="G337" s="75">
        <f t="shared" si="76"/>
        <v>0</v>
      </c>
      <c r="H337" s="75">
        <f t="shared" si="76"/>
        <v>0</v>
      </c>
      <c r="I337" s="75">
        <f t="shared" si="76"/>
        <v>0</v>
      </c>
      <c r="J337" s="75">
        <f t="shared" si="76"/>
        <v>0</v>
      </c>
      <c r="K337" s="75">
        <f t="shared" si="76"/>
        <v>0</v>
      </c>
      <c r="L337" s="60">
        <f t="shared" si="84"/>
        <v>1052.0500000000002</v>
      </c>
      <c r="M337" s="60">
        <f t="shared" si="85"/>
        <v>38102.75000000006</v>
      </c>
      <c r="N337" s="60">
        <f t="shared" si="86"/>
        <v>161897.25</v>
      </c>
      <c r="O337" s="60">
        <f t="shared" si="87"/>
        <v>0</v>
      </c>
      <c r="R337" s="60">
        <f t="shared" si="88"/>
        <v>1</v>
      </c>
      <c r="S337" s="60">
        <f t="shared" si="89"/>
        <v>331</v>
      </c>
      <c r="U337" s="88">
        <f t="shared" si="90"/>
        <v>212.09</v>
      </c>
      <c r="W337" s="60">
        <f t="shared" si="80"/>
        <v>0</v>
      </c>
    </row>
    <row r="338" spans="1:23" ht="11.25">
      <c r="A338" s="61">
        <f t="shared" si="77"/>
        <v>10074</v>
      </c>
      <c r="B338" s="62">
        <f t="shared" si="81"/>
        <v>328</v>
      </c>
      <c r="C338" s="60">
        <f t="shared" si="78"/>
        <v>1264.01</v>
      </c>
      <c r="D338" s="60">
        <f t="shared" si="82"/>
        <v>1264.14</v>
      </c>
      <c r="E338" s="83">
        <f t="shared" si="83"/>
        <v>1264.14</v>
      </c>
      <c r="F338" s="60">
        <f t="shared" si="79"/>
        <v>206.39</v>
      </c>
      <c r="G338" s="75">
        <f t="shared" si="76"/>
        <v>0</v>
      </c>
      <c r="H338" s="75">
        <f t="shared" si="76"/>
        <v>0</v>
      </c>
      <c r="I338" s="75">
        <f t="shared" si="76"/>
        <v>0</v>
      </c>
      <c r="J338" s="75">
        <f t="shared" si="76"/>
        <v>0</v>
      </c>
      <c r="K338" s="75">
        <f t="shared" si="76"/>
        <v>0</v>
      </c>
      <c r="L338" s="60">
        <f t="shared" si="84"/>
        <v>1057.75</v>
      </c>
      <c r="M338" s="60">
        <f t="shared" si="85"/>
        <v>37045.00000000006</v>
      </c>
      <c r="N338" s="60">
        <f t="shared" si="86"/>
        <v>162955</v>
      </c>
      <c r="O338" s="60">
        <f t="shared" si="87"/>
        <v>0</v>
      </c>
      <c r="R338" s="60">
        <f t="shared" si="88"/>
        <v>1</v>
      </c>
      <c r="S338" s="60">
        <f t="shared" si="89"/>
        <v>332</v>
      </c>
      <c r="U338" s="88">
        <f t="shared" si="90"/>
        <v>206.39</v>
      </c>
      <c r="W338" s="60">
        <f t="shared" si="80"/>
        <v>0</v>
      </c>
    </row>
    <row r="339" spans="1:23" ht="11.25">
      <c r="A339" s="61">
        <f t="shared" si="77"/>
        <v>10105</v>
      </c>
      <c r="B339" s="62">
        <f t="shared" si="81"/>
        <v>329</v>
      </c>
      <c r="C339" s="60">
        <f t="shared" si="78"/>
        <v>1264.01</v>
      </c>
      <c r="D339" s="60">
        <f t="shared" si="82"/>
        <v>1264.14</v>
      </c>
      <c r="E339" s="83">
        <f t="shared" si="83"/>
        <v>1264.14</v>
      </c>
      <c r="F339" s="60">
        <f t="shared" si="79"/>
        <v>200.66</v>
      </c>
      <c r="G339" s="75">
        <f t="shared" si="76"/>
        <v>0</v>
      </c>
      <c r="H339" s="75">
        <f t="shared" si="76"/>
        <v>0</v>
      </c>
      <c r="I339" s="75">
        <f t="shared" si="76"/>
        <v>0</v>
      </c>
      <c r="J339" s="75">
        <f t="shared" si="76"/>
        <v>0</v>
      </c>
      <c r="K339" s="75">
        <f t="shared" si="76"/>
        <v>0</v>
      </c>
      <c r="L339" s="60">
        <f t="shared" si="84"/>
        <v>1063.48</v>
      </c>
      <c r="M339" s="60">
        <f t="shared" si="85"/>
        <v>35981.520000000055</v>
      </c>
      <c r="N339" s="60">
        <f t="shared" si="86"/>
        <v>164018.48</v>
      </c>
      <c r="O339" s="60">
        <f t="shared" si="87"/>
        <v>0</v>
      </c>
      <c r="R339" s="60">
        <f t="shared" si="88"/>
        <v>1</v>
      </c>
      <c r="S339" s="60">
        <f t="shared" si="89"/>
        <v>333</v>
      </c>
      <c r="U339" s="88">
        <f t="shared" si="90"/>
        <v>200.66</v>
      </c>
      <c r="W339" s="60">
        <f t="shared" si="80"/>
        <v>0</v>
      </c>
    </row>
    <row r="340" spans="1:23" ht="11.25">
      <c r="A340" s="61">
        <f t="shared" si="77"/>
        <v>10135</v>
      </c>
      <c r="B340" s="62">
        <f t="shared" si="81"/>
        <v>330</v>
      </c>
      <c r="C340" s="60">
        <f t="shared" si="78"/>
        <v>1264</v>
      </c>
      <c r="D340" s="60">
        <f t="shared" si="82"/>
        <v>1264.14</v>
      </c>
      <c r="E340" s="83">
        <f t="shared" si="83"/>
        <v>1264.14</v>
      </c>
      <c r="F340" s="60">
        <f t="shared" si="79"/>
        <v>194.9</v>
      </c>
      <c r="G340" s="75">
        <f t="shared" si="76"/>
        <v>0</v>
      </c>
      <c r="H340" s="75">
        <f t="shared" si="76"/>
        <v>0</v>
      </c>
      <c r="I340" s="75">
        <f t="shared" si="76"/>
        <v>0</v>
      </c>
      <c r="J340" s="75">
        <f t="shared" si="76"/>
        <v>0</v>
      </c>
      <c r="K340" s="75">
        <f t="shared" si="76"/>
        <v>0</v>
      </c>
      <c r="L340" s="60">
        <f t="shared" si="84"/>
        <v>1069.24</v>
      </c>
      <c r="M340" s="60">
        <f t="shared" si="85"/>
        <v>34912.28000000006</v>
      </c>
      <c r="N340" s="60">
        <f t="shared" si="86"/>
        <v>165087.72</v>
      </c>
      <c r="O340" s="60">
        <f t="shared" si="87"/>
        <v>0</v>
      </c>
      <c r="R340" s="60">
        <f t="shared" si="88"/>
        <v>1</v>
      </c>
      <c r="S340" s="60">
        <f t="shared" si="89"/>
        <v>334</v>
      </c>
      <c r="U340" s="88">
        <f t="shared" si="90"/>
        <v>194.9</v>
      </c>
      <c r="W340" s="60">
        <f t="shared" si="80"/>
        <v>0</v>
      </c>
    </row>
    <row r="341" spans="1:23" ht="11.25">
      <c r="A341" s="61">
        <f t="shared" si="77"/>
        <v>10166</v>
      </c>
      <c r="B341" s="62">
        <f t="shared" si="81"/>
        <v>331</v>
      </c>
      <c r="C341" s="60">
        <f t="shared" si="78"/>
        <v>1264</v>
      </c>
      <c r="D341" s="60">
        <f t="shared" si="82"/>
        <v>1264.14</v>
      </c>
      <c r="E341" s="83">
        <f t="shared" si="83"/>
        <v>1264.14</v>
      </c>
      <c r="F341" s="60">
        <f t="shared" si="79"/>
        <v>189.11</v>
      </c>
      <c r="G341" s="75">
        <f t="shared" si="76"/>
        <v>0</v>
      </c>
      <c r="H341" s="75">
        <f t="shared" si="76"/>
        <v>0</v>
      </c>
      <c r="I341" s="75">
        <f t="shared" si="76"/>
        <v>0</v>
      </c>
      <c r="J341" s="75">
        <f t="shared" si="76"/>
        <v>0</v>
      </c>
      <c r="K341" s="75">
        <f t="shared" si="76"/>
        <v>0</v>
      </c>
      <c r="L341" s="60">
        <f t="shared" si="84"/>
        <v>1075.0300000000002</v>
      </c>
      <c r="M341" s="60">
        <f t="shared" si="85"/>
        <v>33837.25000000006</v>
      </c>
      <c r="N341" s="60">
        <f t="shared" si="86"/>
        <v>166162.75</v>
      </c>
      <c r="O341" s="60">
        <f t="shared" si="87"/>
        <v>0</v>
      </c>
      <c r="R341" s="60">
        <f t="shared" si="88"/>
        <v>1</v>
      </c>
      <c r="S341" s="60">
        <f t="shared" si="89"/>
        <v>335</v>
      </c>
      <c r="U341" s="88">
        <f t="shared" si="90"/>
        <v>189.11</v>
      </c>
      <c r="W341" s="60">
        <f t="shared" si="80"/>
        <v>0</v>
      </c>
    </row>
    <row r="342" spans="1:23" ht="11.25">
      <c r="A342" s="61">
        <f t="shared" si="77"/>
        <v>10196</v>
      </c>
      <c r="B342" s="62">
        <f t="shared" si="81"/>
        <v>332</v>
      </c>
      <c r="C342" s="60">
        <f t="shared" si="78"/>
        <v>1263.99</v>
      </c>
      <c r="D342" s="60">
        <f t="shared" si="82"/>
        <v>1264.14</v>
      </c>
      <c r="E342" s="83">
        <f t="shared" si="83"/>
        <v>1264.14</v>
      </c>
      <c r="F342" s="60">
        <f t="shared" si="79"/>
        <v>183.29</v>
      </c>
      <c r="G342" s="75">
        <f t="shared" si="76"/>
        <v>0</v>
      </c>
      <c r="H342" s="75">
        <f t="shared" si="76"/>
        <v>0</v>
      </c>
      <c r="I342" s="75">
        <f t="shared" si="76"/>
        <v>0</v>
      </c>
      <c r="J342" s="75">
        <f t="shared" si="76"/>
        <v>0</v>
      </c>
      <c r="K342" s="75">
        <f t="shared" si="76"/>
        <v>0</v>
      </c>
      <c r="L342" s="60">
        <f t="shared" si="84"/>
        <v>1080.8500000000001</v>
      </c>
      <c r="M342" s="60">
        <f t="shared" si="85"/>
        <v>32756.40000000006</v>
      </c>
      <c r="N342" s="60">
        <f t="shared" si="86"/>
        <v>167243.6</v>
      </c>
      <c r="O342" s="60">
        <f t="shared" si="87"/>
        <v>0</v>
      </c>
      <c r="P342" s="60">
        <f>SUM(F331:F342)</f>
        <v>2576.93</v>
      </c>
      <c r="Q342" s="60">
        <f>SUM(L331:L342)</f>
        <v>12592.750000000002</v>
      </c>
      <c r="R342" s="60">
        <f t="shared" si="88"/>
        <v>1</v>
      </c>
      <c r="S342" s="60">
        <f t="shared" si="89"/>
        <v>336</v>
      </c>
      <c r="U342" s="88">
        <f t="shared" si="90"/>
        <v>183.29</v>
      </c>
      <c r="W342" s="60">
        <f t="shared" si="80"/>
        <v>0</v>
      </c>
    </row>
    <row r="343" spans="1:23" ht="11.25">
      <c r="A343" s="61">
        <f t="shared" si="77"/>
        <v>10227</v>
      </c>
      <c r="B343" s="62">
        <f t="shared" si="81"/>
        <v>333</v>
      </c>
      <c r="C343" s="60">
        <f t="shared" si="78"/>
        <v>1263.99</v>
      </c>
      <c r="D343" s="60">
        <f t="shared" si="82"/>
        <v>1264.14</v>
      </c>
      <c r="E343" s="83">
        <f t="shared" si="83"/>
        <v>1264.14</v>
      </c>
      <c r="F343" s="60">
        <f t="shared" si="79"/>
        <v>177.43</v>
      </c>
      <c r="G343" s="75">
        <f t="shared" si="76"/>
        <v>0</v>
      </c>
      <c r="H343" s="75">
        <f t="shared" si="76"/>
        <v>0</v>
      </c>
      <c r="I343" s="75">
        <f t="shared" si="76"/>
        <v>0</v>
      </c>
      <c r="J343" s="75">
        <f t="shared" si="76"/>
        <v>0</v>
      </c>
      <c r="K343" s="75">
        <f t="shared" si="76"/>
        <v>0</v>
      </c>
      <c r="L343" s="60">
        <f t="shared" si="84"/>
        <v>1086.71</v>
      </c>
      <c r="M343" s="60">
        <f t="shared" si="85"/>
        <v>31669.69000000006</v>
      </c>
      <c r="N343" s="60">
        <f t="shared" si="86"/>
        <v>168330.31</v>
      </c>
      <c r="O343" s="60">
        <f t="shared" si="87"/>
        <v>0</v>
      </c>
      <c r="R343" s="60">
        <f t="shared" si="88"/>
        <v>1</v>
      </c>
      <c r="S343" s="60">
        <f t="shared" si="89"/>
        <v>337</v>
      </c>
      <c r="U343" s="88">
        <f t="shared" si="90"/>
        <v>177.43</v>
      </c>
      <c r="W343" s="60">
        <f t="shared" si="80"/>
        <v>0</v>
      </c>
    </row>
    <row r="344" spans="1:23" ht="11.25">
      <c r="A344" s="61">
        <f t="shared" si="77"/>
        <v>10258</v>
      </c>
      <c r="B344" s="62">
        <f t="shared" si="81"/>
        <v>334</v>
      </c>
      <c r="C344" s="60">
        <f t="shared" si="78"/>
        <v>1263.98</v>
      </c>
      <c r="D344" s="60">
        <f t="shared" si="82"/>
        <v>1264.14</v>
      </c>
      <c r="E344" s="83">
        <f t="shared" si="83"/>
        <v>1264.14</v>
      </c>
      <c r="F344" s="60">
        <f t="shared" si="79"/>
        <v>171.54</v>
      </c>
      <c r="G344" s="75">
        <f t="shared" si="76"/>
        <v>0</v>
      </c>
      <c r="H344" s="75">
        <f t="shared" si="76"/>
        <v>0</v>
      </c>
      <c r="I344" s="75">
        <f t="shared" si="76"/>
        <v>0</v>
      </c>
      <c r="J344" s="75">
        <f t="shared" si="76"/>
        <v>0</v>
      </c>
      <c r="K344" s="75">
        <f t="shared" si="76"/>
        <v>0</v>
      </c>
      <c r="L344" s="60">
        <f t="shared" si="84"/>
        <v>1092.6000000000001</v>
      </c>
      <c r="M344" s="60">
        <f t="shared" si="85"/>
        <v>30577.090000000062</v>
      </c>
      <c r="N344" s="60">
        <f t="shared" si="86"/>
        <v>169422.91</v>
      </c>
      <c r="O344" s="60">
        <f t="shared" si="87"/>
        <v>0</v>
      </c>
      <c r="R344" s="60">
        <f t="shared" si="88"/>
        <v>1</v>
      </c>
      <c r="S344" s="60">
        <f t="shared" si="89"/>
        <v>338</v>
      </c>
      <c r="U344" s="88">
        <f t="shared" si="90"/>
        <v>171.54</v>
      </c>
      <c r="W344" s="60">
        <f t="shared" si="80"/>
        <v>0</v>
      </c>
    </row>
    <row r="345" spans="1:23" ht="11.25">
      <c r="A345" s="61">
        <f t="shared" si="77"/>
        <v>10287</v>
      </c>
      <c r="B345" s="62">
        <f t="shared" si="81"/>
        <v>335</v>
      </c>
      <c r="C345" s="60">
        <f t="shared" si="78"/>
        <v>1263.98</v>
      </c>
      <c r="D345" s="60">
        <f t="shared" si="82"/>
        <v>1264.14</v>
      </c>
      <c r="E345" s="83">
        <f t="shared" si="83"/>
        <v>1264.14</v>
      </c>
      <c r="F345" s="60">
        <f t="shared" si="79"/>
        <v>165.63</v>
      </c>
      <c r="G345" s="75">
        <f t="shared" si="76"/>
        <v>0</v>
      </c>
      <c r="H345" s="75">
        <f t="shared" si="76"/>
        <v>0</v>
      </c>
      <c r="I345" s="75">
        <f t="shared" si="76"/>
        <v>0</v>
      </c>
      <c r="J345" s="75">
        <f t="shared" si="76"/>
        <v>0</v>
      </c>
      <c r="K345" s="75">
        <f t="shared" si="76"/>
        <v>0</v>
      </c>
      <c r="L345" s="60">
        <f t="shared" si="84"/>
        <v>1098.5100000000002</v>
      </c>
      <c r="M345" s="60">
        <f t="shared" si="85"/>
        <v>29478.58000000006</v>
      </c>
      <c r="N345" s="60">
        <f t="shared" si="86"/>
        <v>170521.42</v>
      </c>
      <c r="O345" s="60">
        <f t="shared" si="87"/>
        <v>0</v>
      </c>
      <c r="R345" s="60">
        <f t="shared" si="88"/>
        <v>1</v>
      </c>
      <c r="S345" s="60">
        <f t="shared" si="89"/>
        <v>339</v>
      </c>
      <c r="U345" s="88">
        <f t="shared" si="90"/>
        <v>165.63</v>
      </c>
      <c r="W345" s="60">
        <f t="shared" si="80"/>
        <v>0</v>
      </c>
    </row>
    <row r="346" spans="1:23" ht="11.25">
      <c r="A346" s="61">
        <f t="shared" si="77"/>
        <v>10318</v>
      </c>
      <c r="B346" s="62">
        <f t="shared" si="81"/>
        <v>336</v>
      </c>
      <c r="C346" s="60">
        <f t="shared" si="78"/>
        <v>1263.97</v>
      </c>
      <c r="D346" s="60">
        <f t="shared" si="82"/>
        <v>1264.14</v>
      </c>
      <c r="E346" s="83">
        <f t="shared" si="83"/>
        <v>1264.14</v>
      </c>
      <c r="F346" s="60">
        <f t="shared" si="79"/>
        <v>159.68</v>
      </c>
      <c r="G346" s="75">
        <f t="shared" si="76"/>
        <v>0</v>
      </c>
      <c r="H346" s="75">
        <f t="shared" si="76"/>
        <v>0</v>
      </c>
      <c r="I346" s="75">
        <f t="shared" si="76"/>
        <v>0</v>
      </c>
      <c r="J346" s="75">
        <f t="shared" si="76"/>
        <v>0</v>
      </c>
      <c r="K346" s="75">
        <f t="shared" si="76"/>
        <v>0</v>
      </c>
      <c r="L346" s="60">
        <f t="shared" si="84"/>
        <v>1104.46</v>
      </c>
      <c r="M346" s="60">
        <f t="shared" si="85"/>
        <v>28374.12000000006</v>
      </c>
      <c r="N346" s="60">
        <f t="shared" si="86"/>
        <v>171625.88</v>
      </c>
      <c r="O346" s="60">
        <f t="shared" si="87"/>
        <v>0</v>
      </c>
      <c r="R346" s="60">
        <f t="shared" si="88"/>
        <v>1</v>
      </c>
      <c r="S346" s="60">
        <f t="shared" si="89"/>
        <v>340</v>
      </c>
      <c r="U346" s="88">
        <f t="shared" si="90"/>
        <v>159.68</v>
      </c>
      <c r="W346" s="60">
        <f t="shared" si="80"/>
        <v>0</v>
      </c>
    </row>
    <row r="347" spans="1:23" ht="11.25">
      <c r="A347" s="61">
        <f t="shared" si="77"/>
        <v>10348</v>
      </c>
      <c r="B347" s="62">
        <f t="shared" si="81"/>
        <v>337</v>
      </c>
      <c r="C347" s="60">
        <f t="shared" si="78"/>
        <v>1263.96</v>
      </c>
      <c r="D347" s="60">
        <f t="shared" si="82"/>
        <v>1264.14</v>
      </c>
      <c r="E347" s="83">
        <f t="shared" si="83"/>
        <v>1264.14</v>
      </c>
      <c r="F347" s="60">
        <f t="shared" si="79"/>
        <v>153.69</v>
      </c>
      <c r="G347" s="75">
        <f t="shared" si="76"/>
        <v>0</v>
      </c>
      <c r="H347" s="75">
        <f t="shared" si="76"/>
        <v>0</v>
      </c>
      <c r="I347" s="75">
        <f t="shared" si="76"/>
        <v>0</v>
      </c>
      <c r="J347" s="75">
        <f t="shared" si="76"/>
        <v>0</v>
      </c>
      <c r="K347" s="75">
        <f t="shared" si="76"/>
        <v>0</v>
      </c>
      <c r="L347" s="60">
        <f t="shared" si="84"/>
        <v>1110.45</v>
      </c>
      <c r="M347" s="60">
        <f t="shared" si="85"/>
        <v>27263.67000000006</v>
      </c>
      <c r="N347" s="60">
        <f t="shared" si="86"/>
        <v>172736.33000000002</v>
      </c>
      <c r="O347" s="60">
        <f t="shared" si="87"/>
        <v>0</v>
      </c>
      <c r="R347" s="60">
        <f t="shared" si="88"/>
        <v>1</v>
      </c>
      <c r="S347" s="60">
        <f t="shared" si="89"/>
        <v>341</v>
      </c>
      <c r="U347" s="88">
        <f t="shared" si="90"/>
        <v>153.69</v>
      </c>
      <c r="W347" s="60">
        <f t="shared" si="80"/>
        <v>0</v>
      </c>
    </row>
    <row r="348" spans="1:23" ht="11.25">
      <c r="A348" s="61">
        <f t="shared" si="77"/>
        <v>10379</v>
      </c>
      <c r="B348" s="62">
        <f t="shared" si="81"/>
        <v>338</v>
      </c>
      <c r="C348" s="60">
        <f t="shared" si="78"/>
        <v>1263.95</v>
      </c>
      <c r="D348" s="60">
        <f t="shared" si="82"/>
        <v>1264.14</v>
      </c>
      <c r="E348" s="83">
        <f t="shared" si="83"/>
        <v>1264.14</v>
      </c>
      <c r="F348" s="60">
        <f t="shared" si="79"/>
        <v>147.68</v>
      </c>
      <c r="G348" s="75">
        <f t="shared" si="76"/>
        <v>0</v>
      </c>
      <c r="H348" s="75">
        <f t="shared" si="76"/>
        <v>0</v>
      </c>
      <c r="I348" s="75">
        <f t="shared" si="76"/>
        <v>0</v>
      </c>
      <c r="J348" s="75">
        <f t="shared" si="76"/>
        <v>0</v>
      </c>
      <c r="K348" s="75">
        <f t="shared" si="76"/>
        <v>0</v>
      </c>
      <c r="L348" s="60">
        <f t="shared" si="84"/>
        <v>1116.46</v>
      </c>
      <c r="M348" s="60">
        <f t="shared" si="85"/>
        <v>26147.21000000006</v>
      </c>
      <c r="N348" s="60">
        <f t="shared" si="86"/>
        <v>173852.79</v>
      </c>
      <c r="O348" s="60">
        <f t="shared" si="87"/>
        <v>0</v>
      </c>
      <c r="R348" s="60">
        <f t="shared" si="88"/>
        <v>1</v>
      </c>
      <c r="S348" s="60">
        <f t="shared" si="89"/>
        <v>342</v>
      </c>
      <c r="U348" s="88">
        <f t="shared" si="90"/>
        <v>147.68</v>
      </c>
      <c r="W348" s="60">
        <f t="shared" si="80"/>
        <v>0</v>
      </c>
    </row>
    <row r="349" spans="1:23" ht="11.25">
      <c r="A349" s="61">
        <f t="shared" si="77"/>
        <v>10409</v>
      </c>
      <c r="B349" s="62">
        <f t="shared" si="81"/>
        <v>339</v>
      </c>
      <c r="C349" s="60">
        <f t="shared" si="78"/>
        <v>1263.94</v>
      </c>
      <c r="D349" s="60">
        <f t="shared" si="82"/>
        <v>1264.14</v>
      </c>
      <c r="E349" s="83">
        <f t="shared" si="83"/>
        <v>1264.14</v>
      </c>
      <c r="F349" s="60">
        <f t="shared" si="79"/>
        <v>141.63</v>
      </c>
      <c r="G349" s="75">
        <f t="shared" si="76"/>
        <v>0</v>
      </c>
      <c r="H349" s="75">
        <f t="shared" si="76"/>
        <v>0</v>
      </c>
      <c r="I349" s="75">
        <f t="shared" si="76"/>
        <v>0</v>
      </c>
      <c r="J349" s="75">
        <f t="shared" si="76"/>
        <v>0</v>
      </c>
      <c r="K349" s="75">
        <f t="shared" si="76"/>
        <v>0</v>
      </c>
      <c r="L349" s="60">
        <f t="shared" si="84"/>
        <v>1122.5100000000002</v>
      </c>
      <c r="M349" s="60">
        <f t="shared" si="85"/>
        <v>25024.700000000063</v>
      </c>
      <c r="N349" s="60">
        <f t="shared" si="86"/>
        <v>174975.30000000002</v>
      </c>
      <c r="O349" s="60">
        <f t="shared" si="87"/>
        <v>0</v>
      </c>
      <c r="R349" s="60">
        <f t="shared" si="88"/>
        <v>1</v>
      </c>
      <c r="S349" s="60">
        <f t="shared" si="89"/>
        <v>343</v>
      </c>
      <c r="U349" s="88">
        <f t="shared" si="90"/>
        <v>141.63</v>
      </c>
      <c r="W349" s="60">
        <f t="shared" si="80"/>
        <v>0</v>
      </c>
    </row>
    <row r="350" spans="1:23" ht="11.25">
      <c r="A350" s="61">
        <f t="shared" si="77"/>
        <v>10440</v>
      </c>
      <c r="B350" s="62">
        <f t="shared" si="81"/>
        <v>340</v>
      </c>
      <c r="C350" s="60">
        <f t="shared" si="78"/>
        <v>1263.93</v>
      </c>
      <c r="D350" s="60">
        <f t="shared" si="82"/>
        <v>1264.14</v>
      </c>
      <c r="E350" s="83">
        <f t="shared" si="83"/>
        <v>1264.14</v>
      </c>
      <c r="F350" s="60">
        <f t="shared" si="79"/>
        <v>135.55</v>
      </c>
      <c r="G350" s="75">
        <f t="shared" si="76"/>
        <v>0</v>
      </c>
      <c r="H350" s="75">
        <f t="shared" si="76"/>
        <v>0</v>
      </c>
      <c r="I350" s="75">
        <f t="shared" si="76"/>
        <v>0</v>
      </c>
      <c r="J350" s="75">
        <f t="shared" si="76"/>
        <v>0</v>
      </c>
      <c r="K350" s="75">
        <f t="shared" si="76"/>
        <v>0</v>
      </c>
      <c r="L350" s="60">
        <f t="shared" si="84"/>
        <v>1128.5900000000001</v>
      </c>
      <c r="M350" s="60">
        <f t="shared" si="85"/>
        <v>23896.110000000062</v>
      </c>
      <c r="N350" s="60">
        <f t="shared" si="86"/>
        <v>176103.89</v>
      </c>
      <c r="O350" s="60">
        <f t="shared" si="87"/>
        <v>0</v>
      </c>
      <c r="R350" s="60">
        <f t="shared" si="88"/>
        <v>1</v>
      </c>
      <c r="S350" s="60">
        <f t="shared" si="89"/>
        <v>344</v>
      </c>
      <c r="U350" s="88">
        <f t="shared" si="90"/>
        <v>135.55</v>
      </c>
      <c r="W350" s="60">
        <f t="shared" si="80"/>
        <v>0</v>
      </c>
    </row>
    <row r="351" spans="1:23" ht="11.25">
      <c r="A351" s="61">
        <f t="shared" si="77"/>
        <v>10471</v>
      </c>
      <c r="B351" s="62">
        <f t="shared" si="81"/>
        <v>341</v>
      </c>
      <c r="C351" s="60">
        <f t="shared" si="78"/>
        <v>1263.92</v>
      </c>
      <c r="D351" s="60">
        <f t="shared" si="82"/>
        <v>1264.14</v>
      </c>
      <c r="E351" s="83">
        <f t="shared" si="83"/>
        <v>1264.14</v>
      </c>
      <c r="F351" s="60">
        <f t="shared" si="79"/>
        <v>129.44</v>
      </c>
      <c r="G351" s="75">
        <f t="shared" si="76"/>
        <v>0</v>
      </c>
      <c r="H351" s="75">
        <f t="shared" si="76"/>
        <v>0</v>
      </c>
      <c r="I351" s="75">
        <f t="shared" si="76"/>
        <v>0</v>
      </c>
      <c r="J351" s="75">
        <f t="shared" si="76"/>
        <v>0</v>
      </c>
      <c r="K351" s="75">
        <f t="shared" si="76"/>
        <v>0</v>
      </c>
      <c r="L351" s="60">
        <f t="shared" si="84"/>
        <v>1134.7</v>
      </c>
      <c r="M351" s="60">
        <f t="shared" si="85"/>
        <v>22761.41000000006</v>
      </c>
      <c r="N351" s="60">
        <f t="shared" si="86"/>
        <v>177238.59000000003</v>
      </c>
      <c r="O351" s="60">
        <f t="shared" si="87"/>
        <v>0</v>
      </c>
      <c r="R351" s="60">
        <f t="shared" si="88"/>
        <v>1</v>
      </c>
      <c r="S351" s="60">
        <f t="shared" si="89"/>
        <v>345</v>
      </c>
      <c r="U351" s="88">
        <f t="shared" si="90"/>
        <v>129.44</v>
      </c>
      <c r="W351" s="60">
        <f t="shared" si="80"/>
        <v>0</v>
      </c>
    </row>
    <row r="352" spans="1:23" ht="11.25">
      <c r="A352" s="61">
        <f t="shared" si="77"/>
        <v>10501</v>
      </c>
      <c r="B352" s="62">
        <f t="shared" si="81"/>
        <v>342</v>
      </c>
      <c r="C352" s="60">
        <f t="shared" si="78"/>
        <v>1263.91</v>
      </c>
      <c r="D352" s="60">
        <f t="shared" si="82"/>
        <v>1264.14</v>
      </c>
      <c r="E352" s="83">
        <f t="shared" si="83"/>
        <v>1264.14</v>
      </c>
      <c r="F352" s="60">
        <f t="shared" si="79"/>
        <v>123.29</v>
      </c>
      <c r="G352" s="75">
        <f t="shared" si="76"/>
        <v>0</v>
      </c>
      <c r="H352" s="75">
        <f t="shared" si="76"/>
        <v>0</v>
      </c>
      <c r="I352" s="75">
        <f t="shared" si="76"/>
        <v>0</v>
      </c>
      <c r="J352" s="75">
        <f t="shared" si="76"/>
        <v>0</v>
      </c>
      <c r="K352" s="75">
        <f t="shared" si="76"/>
        <v>0</v>
      </c>
      <c r="L352" s="60">
        <f t="shared" si="84"/>
        <v>1140.8500000000001</v>
      </c>
      <c r="M352" s="60">
        <f t="shared" si="85"/>
        <v>21620.560000000063</v>
      </c>
      <c r="N352" s="60">
        <f t="shared" si="86"/>
        <v>178379.44000000003</v>
      </c>
      <c r="O352" s="60">
        <f t="shared" si="87"/>
        <v>0</v>
      </c>
      <c r="R352" s="60">
        <f t="shared" si="88"/>
        <v>1</v>
      </c>
      <c r="S352" s="60">
        <f t="shared" si="89"/>
        <v>346</v>
      </c>
      <c r="U352" s="88">
        <f t="shared" si="90"/>
        <v>123.29</v>
      </c>
      <c r="W352" s="60">
        <f t="shared" si="80"/>
        <v>0</v>
      </c>
    </row>
    <row r="353" spans="1:23" ht="11.25">
      <c r="A353" s="61">
        <f t="shared" si="77"/>
        <v>10532</v>
      </c>
      <c r="B353" s="62">
        <f t="shared" si="81"/>
        <v>343</v>
      </c>
      <c r="C353" s="60">
        <f t="shared" si="78"/>
        <v>1263.9</v>
      </c>
      <c r="D353" s="60">
        <f t="shared" si="82"/>
        <v>1264.14</v>
      </c>
      <c r="E353" s="83">
        <f t="shared" si="83"/>
        <v>1264.14</v>
      </c>
      <c r="F353" s="60">
        <f t="shared" si="79"/>
        <v>117.11</v>
      </c>
      <c r="G353" s="75">
        <f t="shared" si="76"/>
        <v>0</v>
      </c>
      <c r="H353" s="75">
        <f t="shared" si="76"/>
        <v>0</v>
      </c>
      <c r="I353" s="75">
        <f t="shared" si="76"/>
        <v>0</v>
      </c>
      <c r="J353" s="75">
        <f t="shared" si="76"/>
        <v>0</v>
      </c>
      <c r="K353" s="75">
        <f t="shared" si="76"/>
        <v>0</v>
      </c>
      <c r="L353" s="60">
        <f t="shared" si="84"/>
        <v>1147.0300000000002</v>
      </c>
      <c r="M353" s="60">
        <f t="shared" si="85"/>
        <v>20473.530000000064</v>
      </c>
      <c r="N353" s="60">
        <f t="shared" si="86"/>
        <v>179526.47000000003</v>
      </c>
      <c r="O353" s="60">
        <f t="shared" si="87"/>
        <v>0</v>
      </c>
      <c r="R353" s="60">
        <f t="shared" si="88"/>
        <v>1</v>
      </c>
      <c r="S353" s="60">
        <f t="shared" si="89"/>
        <v>347</v>
      </c>
      <c r="U353" s="88">
        <f t="shared" si="90"/>
        <v>117.11</v>
      </c>
      <c r="W353" s="60">
        <f t="shared" si="80"/>
        <v>0</v>
      </c>
    </row>
    <row r="354" spans="1:23" ht="11.25">
      <c r="A354" s="61">
        <f t="shared" si="77"/>
        <v>10562</v>
      </c>
      <c r="B354" s="62">
        <f t="shared" si="81"/>
        <v>344</v>
      </c>
      <c r="C354" s="60">
        <f t="shared" si="78"/>
        <v>1263.88</v>
      </c>
      <c r="D354" s="60">
        <f t="shared" si="82"/>
        <v>1264.14</v>
      </c>
      <c r="E354" s="83">
        <f t="shared" si="83"/>
        <v>1264.14</v>
      </c>
      <c r="F354" s="60">
        <f t="shared" si="79"/>
        <v>110.9</v>
      </c>
      <c r="G354" s="75">
        <f t="shared" si="76"/>
        <v>0</v>
      </c>
      <c r="H354" s="75">
        <f t="shared" si="76"/>
        <v>0</v>
      </c>
      <c r="I354" s="75">
        <f t="shared" si="76"/>
        <v>0</v>
      </c>
      <c r="J354" s="75">
        <f t="shared" si="76"/>
        <v>0</v>
      </c>
      <c r="K354" s="75">
        <f t="shared" si="76"/>
        <v>0</v>
      </c>
      <c r="L354" s="60">
        <f t="shared" si="84"/>
        <v>1153.24</v>
      </c>
      <c r="M354" s="60">
        <f t="shared" si="85"/>
        <v>19320.290000000063</v>
      </c>
      <c r="N354" s="60">
        <f t="shared" si="86"/>
        <v>180679.71000000002</v>
      </c>
      <c r="O354" s="60">
        <f t="shared" si="87"/>
        <v>0</v>
      </c>
      <c r="P354" s="60">
        <f>SUM(F343:F354)</f>
        <v>1733.5700000000002</v>
      </c>
      <c r="Q354" s="60">
        <f>SUM(L343:L354)</f>
        <v>13436.110000000002</v>
      </c>
      <c r="R354" s="60">
        <f t="shared" si="88"/>
        <v>1</v>
      </c>
      <c r="S354" s="60">
        <f t="shared" si="89"/>
        <v>348</v>
      </c>
      <c r="U354" s="88">
        <f t="shared" si="90"/>
        <v>110.9</v>
      </c>
      <c r="W354" s="60">
        <f t="shared" si="80"/>
        <v>0</v>
      </c>
    </row>
    <row r="355" spans="1:23" ht="11.25">
      <c r="A355" s="61">
        <f t="shared" si="77"/>
        <v>10593</v>
      </c>
      <c r="B355" s="62">
        <f t="shared" si="81"/>
        <v>345</v>
      </c>
      <c r="C355" s="60">
        <f t="shared" si="78"/>
        <v>1263.87</v>
      </c>
      <c r="D355" s="60">
        <f t="shared" si="82"/>
        <v>1264.14</v>
      </c>
      <c r="E355" s="83">
        <f t="shared" si="83"/>
        <v>1264.14</v>
      </c>
      <c r="F355" s="60">
        <f t="shared" si="79"/>
        <v>104.65</v>
      </c>
      <c r="G355" s="75">
        <f t="shared" si="76"/>
        <v>0</v>
      </c>
      <c r="H355" s="75">
        <f t="shared" si="76"/>
        <v>0</v>
      </c>
      <c r="I355" s="75">
        <f t="shared" si="76"/>
        <v>0</v>
      </c>
      <c r="J355" s="75">
        <f t="shared" si="76"/>
        <v>0</v>
      </c>
      <c r="K355" s="75">
        <f t="shared" si="76"/>
        <v>0</v>
      </c>
      <c r="L355" s="60">
        <f t="shared" si="84"/>
        <v>1159.49</v>
      </c>
      <c r="M355" s="60">
        <f t="shared" si="85"/>
        <v>18160.80000000006</v>
      </c>
      <c r="N355" s="60">
        <f t="shared" si="86"/>
        <v>181839.2</v>
      </c>
      <c r="O355" s="60">
        <f t="shared" si="87"/>
        <v>0</v>
      </c>
      <c r="R355" s="60">
        <f t="shared" si="88"/>
        <v>1</v>
      </c>
      <c r="S355" s="60">
        <f t="shared" si="89"/>
        <v>349</v>
      </c>
      <c r="U355" s="88">
        <f t="shared" si="90"/>
        <v>104.65</v>
      </c>
      <c r="W355" s="60">
        <f t="shared" si="80"/>
        <v>0</v>
      </c>
    </row>
    <row r="356" spans="1:23" ht="11.25">
      <c r="A356" s="61">
        <f t="shared" si="77"/>
        <v>10624</v>
      </c>
      <c r="B356" s="62">
        <f t="shared" si="81"/>
        <v>346</v>
      </c>
      <c r="C356" s="60">
        <f t="shared" si="78"/>
        <v>1263.85</v>
      </c>
      <c r="D356" s="60">
        <f t="shared" si="82"/>
        <v>1264.14</v>
      </c>
      <c r="E356" s="83">
        <f t="shared" si="83"/>
        <v>1264.14</v>
      </c>
      <c r="F356" s="60">
        <f t="shared" si="79"/>
        <v>98.37</v>
      </c>
      <c r="G356" s="75">
        <f t="shared" si="76"/>
        <v>0</v>
      </c>
      <c r="H356" s="75">
        <f t="shared" si="76"/>
        <v>0</v>
      </c>
      <c r="I356" s="75">
        <f t="shared" si="76"/>
        <v>0</v>
      </c>
      <c r="J356" s="75">
        <f t="shared" si="76"/>
        <v>0</v>
      </c>
      <c r="K356" s="75">
        <f t="shared" si="76"/>
        <v>0</v>
      </c>
      <c r="L356" s="60">
        <f t="shared" si="84"/>
        <v>1165.77</v>
      </c>
      <c r="M356" s="60">
        <f t="shared" si="85"/>
        <v>16995.03000000006</v>
      </c>
      <c r="N356" s="60">
        <f t="shared" si="86"/>
        <v>183004.97</v>
      </c>
      <c r="O356" s="60">
        <f t="shared" si="87"/>
        <v>0</v>
      </c>
      <c r="R356" s="60">
        <f t="shared" si="88"/>
        <v>1</v>
      </c>
      <c r="S356" s="60">
        <f t="shared" si="89"/>
        <v>350</v>
      </c>
      <c r="U356" s="88">
        <f t="shared" si="90"/>
        <v>98.37</v>
      </c>
      <c r="W356" s="60">
        <f t="shared" si="80"/>
        <v>0</v>
      </c>
    </row>
    <row r="357" spans="1:23" ht="11.25">
      <c r="A357" s="61">
        <f t="shared" si="77"/>
        <v>10652</v>
      </c>
      <c r="B357" s="62">
        <f t="shared" si="81"/>
        <v>347</v>
      </c>
      <c r="C357" s="60">
        <f t="shared" si="78"/>
        <v>1263.82</v>
      </c>
      <c r="D357" s="60">
        <f t="shared" si="82"/>
        <v>1264.14</v>
      </c>
      <c r="E357" s="83">
        <f t="shared" si="83"/>
        <v>1264.14</v>
      </c>
      <c r="F357" s="60">
        <f t="shared" si="79"/>
        <v>92.06</v>
      </c>
      <c r="G357" s="75">
        <f t="shared" si="76"/>
        <v>0</v>
      </c>
      <c r="H357" s="75">
        <f t="shared" si="76"/>
        <v>0</v>
      </c>
      <c r="I357" s="75">
        <f t="shared" si="76"/>
        <v>0</v>
      </c>
      <c r="J357" s="75">
        <f t="shared" si="76"/>
        <v>0</v>
      </c>
      <c r="K357" s="75">
        <f t="shared" si="76"/>
        <v>0</v>
      </c>
      <c r="L357" s="60">
        <f t="shared" si="84"/>
        <v>1172.0800000000002</v>
      </c>
      <c r="M357" s="60">
        <f t="shared" si="85"/>
        <v>15822.95000000006</v>
      </c>
      <c r="N357" s="60">
        <f t="shared" si="86"/>
        <v>184177.05</v>
      </c>
      <c r="O357" s="60">
        <f t="shared" si="87"/>
        <v>0</v>
      </c>
      <c r="R357" s="60">
        <f t="shared" si="88"/>
        <v>1</v>
      </c>
      <c r="S357" s="60">
        <f t="shared" si="89"/>
        <v>351</v>
      </c>
      <c r="U357" s="88">
        <f t="shared" si="90"/>
        <v>92.06</v>
      </c>
      <c r="W357" s="60">
        <f t="shared" si="80"/>
        <v>0</v>
      </c>
    </row>
    <row r="358" spans="1:23" ht="11.25">
      <c r="A358" s="61">
        <f t="shared" si="77"/>
        <v>10683</v>
      </c>
      <c r="B358" s="62">
        <f t="shared" si="81"/>
        <v>348</v>
      </c>
      <c r="C358" s="60">
        <f t="shared" si="78"/>
        <v>1263.8</v>
      </c>
      <c r="D358" s="60">
        <f t="shared" si="82"/>
        <v>1264.14</v>
      </c>
      <c r="E358" s="83">
        <f t="shared" si="83"/>
        <v>1264.14</v>
      </c>
      <c r="F358" s="60">
        <f t="shared" si="79"/>
        <v>85.71</v>
      </c>
      <c r="G358" s="75">
        <f t="shared" si="76"/>
        <v>0</v>
      </c>
      <c r="H358" s="75">
        <f t="shared" si="76"/>
        <v>0</v>
      </c>
      <c r="I358" s="75">
        <f t="shared" si="76"/>
        <v>0</v>
      </c>
      <c r="J358" s="75">
        <f t="shared" si="76"/>
        <v>0</v>
      </c>
      <c r="K358" s="75">
        <f t="shared" si="76"/>
        <v>0</v>
      </c>
      <c r="L358" s="60">
        <f t="shared" si="84"/>
        <v>1178.43</v>
      </c>
      <c r="M358" s="60">
        <f t="shared" si="85"/>
        <v>14644.52000000006</v>
      </c>
      <c r="N358" s="60">
        <f t="shared" si="86"/>
        <v>185355.47999999998</v>
      </c>
      <c r="O358" s="60">
        <f t="shared" si="87"/>
        <v>0</v>
      </c>
      <c r="R358" s="60">
        <f t="shared" si="88"/>
        <v>1</v>
      </c>
      <c r="S358" s="60">
        <f t="shared" si="89"/>
        <v>352</v>
      </c>
      <c r="U358" s="88">
        <f t="shared" si="90"/>
        <v>85.71</v>
      </c>
      <c r="W358" s="60">
        <f t="shared" si="80"/>
        <v>0</v>
      </c>
    </row>
    <row r="359" spans="1:23" ht="11.25">
      <c r="A359" s="61">
        <f t="shared" si="77"/>
        <v>10713</v>
      </c>
      <c r="B359" s="62">
        <f t="shared" si="81"/>
        <v>349</v>
      </c>
      <c r="C359" s="60">
        <f t="shared" si="78"/>
        <v>1263.77</v>
      </c>
      <c r="D359" s="60">
        <f t="shared" si="82"/>
        <v>1264.14</v>
      </c>
      <c r="E359" s="83">
        <f t="shared" si="83"/>
        <v>1264.14</v>
      </c>
      <c r="F359" s="60">
        <f t="shared" si="79"/>
        <v>79.32</v>
      </c>
      <c r="G359" s="75">
        <f t="shared" si="76"/>
        <v>0</v>
      </c>
      <c r="H359" s="75">
        <f t="shared" si="76"/>
        <v>0</v>
      </c>
      <c r="I359" s="75">
        <f t="shared" si="76"/>
        <v>0</v>
      </c>
      <c r="J359" s="75">
        <f t="shared" si="76"/>
        <v>0</v>
      </c>
      <c r="K359" s="75">
        <f t="shared" si="76"/>
        <v>0</v>
      </c>
      <c r="L359" s="60">
        <f t="shared" si="84"/>
        <v>1184.8200000000002</v>
      </c>
      <c r="M359" s="60">
        <f t="shared" si="85"/>
        <v>13459.70000000006</v>
      </c>
      <c r="N359" s="60">
        <f t="shared" si="86"/>
        <v>186540.3</v>
      </c>
      <c r="O359" s="60">
        <f t="shared" si="87"/>
        <v>0</v>
      </c>
      <c r="R359" s="60">
        <f t="shared" si="88"/>
        <v>1</v>
      </c>
      <c r="S359" s="60">
        <f t="shared" si="89"/>
        <v>353</v>
      </c>
      <c r="U359" s="88">
        <f t="shared" si="90"/>
        <v>79.32</v>
      </c>
      <c r="W359" s="60">
        <f t="shared" si="80"/>
        <v>0</v>
      </c>
    </row>
    <row r="360" spans="1:23" ht="11.25">
      <c r="A360" s="61">
        <f t="shared" si="77"/>
        <v>10744</v>
      </c>
      <c r="B360" s="62">
        <f t="shared" si="81"/>
        <v>350</v>
      </c>
      <c r="C360" s="60">
        <f t="shared" si="78"/>
        <v>1263.73</v>
      </c>
      <c r="D360" s="60">
        <f t="shared" si="82"/>
        <v>1264.14</v>
      </c>
      <c r="E360" s="83">
        <f t="shared" si="83"/>
        <v>1264.14</v>
      </c>
      <c r="F360" s="60">
        <f t="shared" si="79"/>
        <v>72.91</v>
      </c>
      <c r="G360" s="75">
        <f t="shared" si="76"/>
        <v>0</v>
      </c>
      <c r="H360" s="75">
        <f t="shared" si="76"/>
        <v>0</v>
      </c>
      <c r="I360" s="75">
        <f t="shared" si="76"/>
        <v>0</v>
      </c>
      <c r="J360" s="75">
        <f t="shared" si="76"/>
        <v>0</v>
      </c>
      <c r="K360" s="75">
        <f t="shared" si="76"/>
        <v>0</v>
      </c>
      <c r="L360" s="60">
        <f t="shared" si="84"/>
        <v>1191.23</v>
      </c>
      <c r="M360" s="60">
        <f t="shared" si="85"/>
        <v>12268.470000000061</v>
      </c>
      <c r="N360" s="60">
        <f t="shared" si="86"/>
        <v>187731.53</v>
      </c>
      <c r="O360" s="60">
        <f t="shared" si="87"/>
        <v>0</v>
      </c>
      <c r="R360" s="60">
        <f t="shared" si="88"/>
        <v>1</v>
      </c>
      <c r="S360" s="60">
        <f t="shared" si="89"/>
        <v>354</v>
      </c>
      <c r="U360" s="88">
        <f t="shared" si="90"/>
        <v>72.91</v>
      </c>
      <c r="W360" s="60">
        <f t="shared" si="80"/>
        <v>0</v>
      </c>
    </row>
    <row r="361" spans="1:23" ht="11.25">
      <c r="A361" s="61">
        <f t="shared" si="77"/>
        <v>10774</v>
      </c>
      <c r="B361" s="62">
        <f t="shared" si="81"/>
        <v>351</v>
      </c>
      <c r="C361" s="60">
        <f t="shared" si="78"/>
        <v>1263.69</v>
      </c>
      <c r="D361" s="60">
        <f t="shared" si="82"/>
        <v>1264.14</v>
      </c>
      <c r="E361" s="83">
        <f t="shared" si="83"/>
        <v>1264.14</v>
      </c>
      <c r="F361" s="60">
        <f t="shared" si="79"/>
        <v>66.45</v>
      </c>
      <c r="G361" s="75">
        <f t="shared" si="76"/>
        <v>0</v>
      </c>
      <c r="H361" s="75">
        <f t="shared" si="76"/>
        <v>0</v>
      </c>
      <c r="I361" s="75">
        <f t="shared" si="76"/>
        <v>0</v>
      </c>
      <c r="J361" s="75">
        <f t="shared" si="76"/>
        <v>0</v>
      </c>
      <c r="K361" s="75">
        <f t="shared" si="76"/>
        <v>0</v>
      </c>
      <c r="L361" s="60">
        <f t="shared" si="84"/>
        <v>1197.69</v>
      </c>
      <c r="M361" s="60">
        <f t="shared" si="85"/>
        <v>11070.78000000006</v>
      </c>
      <c r="N361" s="60">
        <f t="shared" si="86"/>
        <v>188929.22</v>
      </c>
      <c r="O361" s="60">
        <f t="shared" si="87"/>
        <v>0</v>
      </c>
      <c r="R361" s="60">
        <f t="shared" si="88"/>
        <v>1</v>
      </c>
      <c r="S361" s="60">
        <f t="shared" si="89"/>
        <v>355</v>
      </c>
      <c r="U361" s="88">
        <f t="shared" si="90"/>
        <v>66.45</v>
      </c>
      <c r="W361" s="60">
        <f t="shared" si="80"/>
        <v>0</v>
      </c>
    </row>
    <row r="362" spans="1:23" ht="11.25">
      <c r="A362" s="61">
        <f t="shared" si="77"/>
        <v>10805</v>
      </c>
      <c r="B362" s="62">
        <f t="shared" si="81"/>
        <v>352</v>
      </c>
      <c r="C362" s="60">
        <f t="shared" si="78"/>
        <v>1263.64</v>
      </c>
      <c r="D362" s="60">
        <f t="shared" si="82"/>
        <v>1264.14</v>
      </c>
      <c r="E362" s="83">
        <f t="shared" si="83"/>
        <v>1264.14</v>
      </c>
      <c r="F362" s="60">
        <f t="shared" si="79"/>
        <v>59.97</v>
      </c>
      <c r="G362" s="75">
        <f t="shared" si="76"/>
        <v>0</v>
      </c>
      <c r="H362" s="75">
        <f t="shared" si="76"/>
        <v>0</v>
      </c>
      <c r="I362" s="75">
        <f t="shared" si="76"/>
        <v>0</v>
      </c>
      <c r="J362" s="75">
        <f t="shared" si="76"/>
        <v>0</v>
      </c>
      <c r="K362" s="75">
        <f t="shared" si="76"/>
        <v>0</v>
      </c>
      <c r="L362" s="60">
        <f t="shared" si="84"/>
        <v>1204.17</v>
      </c>
      <c r="M362" s="60">
        <f t="shared" si="85"/>
        <v>9866.61000000006</v>
      </c>
      <c r="N362" s="60">
        <f t="shared" si="86"/>
        <v>190133.39</v>
      </c>
      <c r="O362" s="60">
        <f t="shared" si="87"/>
        <v>0</v>
      </c>
      <c r="R362" s="60">
        <f t="shared" si="88"/>
        <v>1</v>
      </c>
      <c r="S362" s="60">
        <f t="shared" si="89"/>
        <v>356</v>
      </c>
      <c r="U362" s="88">
        <f t="shared" si="90"/>
        <v>59.97</v>
      </c>
      <c r="W362" s="60">
        <f t="shared" si="80"/>
        <v>0</v>
      </c>
    </row>
    <row r="363" spans="1:23" ht="11.25">
      <c r="A363" s="61">
        <f t="shared" si="77"/>
        <v>10836</v>
      </c>
      <c r="B363" s="62">
        <f t="shared" si="81"/>
        <v>353</v>
      </c>
      <c r="C363" s="60">
        <f t="shared" si="78"/>
        <v>1263.58</v>
      </c>
      <c r="D363" s="60">
        <f t="shared" si="82"/>
        <v>1264.14</v>
      </c>
      <c r="E363" s="83">
        <f t="shared" si="83"/>
        <v>1264.14</v>
      </c>
      <c r="F363" s="60">
        <f t="shared" si="79"/>
        <v>53.44</v>
      </c>
      <c r="G363" s="75">
        <f t="shared" si="76"/>
        <v>0</v>
      </c>
      <c r="H363" s="75">
        <f t="shared" si="76"/>
        <v>0</v>
      </c>
      <c r="I363" s="75">
        <f t="shared" si="76"/>
        <v>0</v>
      </c>
      <c r="J363" s="75">
        <f t="shared" si="76"/>
        <v>0</v>
      </c>
      <c r="K363" s="75">
        <f t="shared" si="76"/>
        <v>0</v>
      </c>
      <c r="L363" s="60">
        <f t="shared" si="84"/>
        <v>1210.7</v>
      </c>
      <c r="M363" s="60">
        <f t="shared" si="85"/>
        <v>8655.91000000006</v>
      </c>
      <c r="N363" s="60">
        <f t="shared" si="86"/>
        <v>191344.09000000003</v>
      </c>
      <c r="O363" s="60">
        <f t="shared" si="87"/>
        <v>0</v>
      </c>
      <c r="R363" s="60">
        <f t="shared" si="88"/>
        <v>1</v>
      </c>
      <c r="S363" s="60">
        <f t="shared" si="89"/>
        <v>357</v>
      </c>
      <c r="U363" s="88">
        <f t="shared" si="90"/>
        <v>53.44</v>
      </c>
      <c r="W363" s="60">
        <f t="shared" si="80"/>
        <v>0</v>
      </c>
    </row>
    <row r="364" spans="1:23" ht="11.25">
      <c r="A364" s="61">
        <f t="shared" si="77"/>
        <v>10866</v>
      </c>
      <c r="B364" s="62">
        <f t="shared" si="81"/>
        <v>354</v>
      </c>
      <c r="C364" s="60">
        <f t="shared" si="78"/>
        <v>1263.5</v>
      </c>
      <c r="D364" s="60">
        <f t="shared" si="82"/>
        <v>1264.14</v>
      </c>
      <c r="E364" s="83">
        <f t="shared" si="83"/>
        <v>1264.14</v>
      </c>
      <c r="F364" s="60">
        <f t="shared" si="79"/>
        <v>46.89</v>
      </c>
      <c r="G364" s="75">
        <f t="shared" si="76"/>
        <v>0</v>
      </c>
      <c r="H364" s="75">
        <f t="shared" si="76"/>
        <v>0</v>
      </c>
      <c r="I364" s="75">
        <f t="shared" si="76"/>
        <v>0</v>
      </c>
      <c r="J364" s="75">
        <f t="shared" si="76"/>
        <v>0</v>
      </c>
      <c r="K364" s="75">
        <f t="shared" si="76"/>
        <v>0</v>
      </c>
      <c r="L364" s="60">
        <f t="shared" si="84"/>
        <v>1217.25</v>
      </c>
      <c r="M364" s="60">
        <f t="shared" si="85"/>
        <v>7438.66000000006</v>
      </c>
      <c r="N364" s="60">
        <f t="shared" si="86"/>
        <v>192561.34000000003</v>
      </c>
      <c r="O364" s="60">
        <f t="shared" si="87"/>
        <v>0</v>
      </c>
      <c r="R364" s="60">
        <f t="shared" si="88"/>
        <v>1</v>
      </c>
      <c r="S364" s="60">
        <f t="shared" si="89"/>
        <v>358</v>
      </c>
      <c r="U364" s="88">
        <f t="shared" si="90"/>
        <v>46.89</v>
      </c>
      <c r="W364" s="60">
        <f t="shared" si="80"/>
        <v>0</v>
      </c>
    </row>
    <row r="365" spans="1:23" ht="11.25">
      <c r="A365" s="61">
        <f t="shared" si="77"/>
        <v>10897</v>
      </c>
      <c r="B365" s="62">
        <f t="shared" si="81"/>
        <v>355</v>
      </c>
      <c r="C365" s="60">
        <f t="shared" si="78"/>
        <v>1263.39</v>
      </c>
      <c r="D365" s="60">
        <f t="shared" si="82"/>
        <v>1264.14</v>
      </c>
      <c r="E365" s="83">
        <f t="shared" si="83"/>
        <v>1264.14</v>
      </c>
      <c r="F365" s="60">
        <f t="shared" si="79"/>
        <v>40.29</v>
      </c>
      <c r="G365" s="75">
        <f t="shared" si="76"/>
        <v>0</v>
      </c>
      <c r="H365" s="75">
        <f t="shared" si="76"/>
        <v>0</v>
      </c>
      <c r="I365" s="75">
        <f t="shared" si="76"/>
        <v>0</v>
      </c>
      <c r="J365" s="75">
        <f t="shared" si="76"/>
        <v>0</v>
      </c>
      <c r="K365" s="75">
        <f t="shared" si="76"/>
        <v>0</v>
      </c>
      <c r="L365" s="60">
        <f t="shared" si="84"/>
        <v>1223.8500000000001</v>
      </c>
      <c r="M365" s="60">
        <f t="shared" si="85"/>
        <v>6214.8100000000595</v>
      </c>
      <c r="N365" s="60">
        <f t="shared" si="86"/>
        <v>193785.19000000003</v>
      </c>
      <c r="O365" s="60">
        <f t="shared" si="87"/>
        <v>0</v>
      </c>
      <c r="R365" s="60">
        <f t="shared" si="88"/>
        <v>1</v>
      </c>
      <c r="S365" s="60">
        <f t="shared" si="89"/>
        <v>359</v>
      </c>
      <c r="U365" s="88">
        <f t="shared" si="90"/>
        <v>40.29</v>
      </c>
      <c r="W365" s="60">
        <f t="shared" si="80"/>
        <v>0</v>
      </c>
    </row>
    <row r="366" spans="1:23" ht="11.25">
      <c r="A366" s="61">
        <f t="shared" si="77"/>
        <v>10927</v>
      </c>
      <c r="B366" s="62">
        <f t="shared" si="81"/>
        <v>356</v>
      </c>
      <c r="C366" s="60">
        <f t="shared" si="78"/>
        <v>1263.23</v>
      </c>
      <c r="D366" s="60">
        <f t="shared" si="82"/>
        <v>1264.14</v>
      </c>
      <c r="E366" s="83">
        <f t="shared" si="83"/>
        <v>1264.14</v>
      </c>
      <c r="F366" s="60">
        <f t="shared" si="79"/>
        <v>33.66</v>
      </c>
      <c r="G366" s="75">
        <f t="shared" si="76"/>
        <v>0</v>
      </c>
      <c r="H366" s="75">
        <f t="shared" si="76"/>
        <v>0</v>
      </c>
      <c r="I366" s="75">
        <f t="shared" si="76"/>
        <v>0</v>
      </c>
      <c r="J366" s="75">
        <f t="shared" si="76"/>
        <v>0</v>
      </c>
      <c r="K366" s="75">
        <f t="shared" si="76"/>
        <v>0</v>
      </c>
      <c r="L366" s="60">
        <f t="shared" si="84"/>
        <v>1230.48</v>
      </c>
      <c r="M366" s="60">
        <f t="shared" si="85"/>
        <v>4984.33000000006</v>
      </c>
      <c r="N366" s="60">
        <f t="shared" si="86"/>
        <v>195015.67000000004</v>
      </c>
      <c r="O366" s="60">
        <f t="shared" si="87"/>
        <v>0</v>
      </c>
      <c r="P366" s="60">
        <f>SUM(F355:F366)</f>
        <v>833.72</v>
      </c>
      <c r="Q366" s="60">
        <f>SUM(L355:L366)</f>
        <v>14335.960000000001</v>
      </c>
      <c r="R366" s="60">
        <f t="shared" si="88"/>
        <v>1</v>
      </c>
      <c r="S366" s="60">
        <f t="shared" si="89"/>
        <v>360</v>
      </c>
      <c r="U366" s="88">
        <f t="shared" si="90"/>
        <v>33.66</v>
      </c>
      <c r="W366" s="60">
        <f t="shared" si="80"/>
        <v>0</v>
      </c>
    </row>
    <row r="367" spans="1:23" ht="11.25">
      <c r="A367" s="61">
        <f t="shared" si="77"/>
        <v>10958</v>
      </c>
      <c r="B367" s="62">
        <f t="shared" si="81"/>
        <v>357</v>
      </c>
      <c r="C367" s="60">
        <f t="shared" si="78"/>
        <v>1263</v>
      </c>
      <c r="D367" s="60">
        <f t="shared" si="82"/>
        <v>1264.14</v>
      </c>
      <c r="E367" s="83">
        <f t="shared" si="83"/>
        <v>1264.14</v>
      </c>
      <c r="F367" s="60">
        <f t="shared" si="79"/>
        <v>27</v>
      </c>
      <c r="G367" s="75">
        <f t="shared" si="76"/>
        <v>0</v>
      </c>
      <c r="H367" s="75">
        <f t="shared" si="76"/>
        <v>0</v>
      </c>
      <c r="I367" s="75">
        <f t="shared" si="76"/>
        <v>0</v>
      </c>
      <c r="J367" s="75">
        <f t="shared" si="76"/>
        <v>0</v>
      </c>
      <c r="K367" s="75">
        <f t="shared" si="76"/>
        <v>0</v>
      </c>
      <c r="L367" s="60">
        <f t="shared" si="84"/>
        <v>1237.14</v>
      </c>
      <c r="M367" s="60">
        <f t="shared" si="85"/>
        <v>3747.1900000000596</v>
      </c>
      <c r="N367" s="60">
        <f t="shared" si="86"/>
        <v>196252.81000000006</v>
      </c>
      <c r="O367" s="60">
        <f t="shared" si="87"/>
        <v>0</v>
      </c>
      <c r="R367" s="60">
        <f t="shared" si="88"/>
        <v>1</v>
      </c>
      <c r="S367" s="60">
        <f t="shared" si="89"/>
        <v>361</v>
      </c>
      <c r="U367" s="88">
        <f t="shared" si="90"/>
        <v>27</v>
      </c>
      <c r="W367" s="60">
        <f t="shared" si="80"/>
        <v>0</v>
      </c>
    </row>
    <row r="368" spans="1:23" ht="11.25">
      <c r="A368" s="61">
        <f t="shared" si="77"/>
        <v>10989</v>
      </c>
      <c r="B368" s="62">
        <f t="shared" si="81"/>
        <v>358</v>
      </c>
      <c r="C368" s="60">
        <f t="shared" si="78"/>
        <v>1262.62</v>
      </c>
      <c r="D368" s="60">
        <f t="shared" si="82"/>
        <v>1264.14</v>
      </c>
      <c r="E368" s="83">
        <f t="shared" si="83"/>
        <v>1264.14</v>
      </c>
      <c r="F368" s="60">
        <f t="shared" si="79"/>
        <v>20.3</v>
      </c>
      <c r="G368" s="75">
        <f t="shared" si="76"/>
        <v>0</v>
      </c>
      <c r="H368" s="75">
        <f t="shared" si="76"/>
        <v>0</v>
      </c>
      <c r="I368" s="75">
        <f t="shared" si="76"/>
        <v>0</v>
      </c>
      <c r="J368" s="75">
        <f t="shared" si="76"/>
        <v>0</v>
      </c>
      <c r="K368" s="75">
        <f t="shared" si="76"/>
        <v>0</v>
      </c>
      <c r="L368" s="60">
        <f t="shared" si="84"/>
        <v>1243.8400000000001</v>
      </c>
      <c r="M368" s="60">
        <f t="shared" si="85"/>
        <v>2503.3500000000595</v>
      </c>
      <c r="N368" s="60">
        <f t="shared" si="86"/>
        <v>197496.65000000005</v>
      </c>
      <c r="O368" s="60">
        <f t="shared" si="87"/>
        <v>0</v>
      </c>
      <c r="R368" s="60">
        <f t="shared" si="88"/>
        <v>1</v>
      </c>
      <c r="S368" s="60">
        <f t="shared" si="89"/>
        <v>362</v>
      </c>
      <c r="U368" s="88">
        <f t="shared" si="90"/>
        <v>20.3</v>
      </c>
      <c r="W368" s="60">
        <f t="shared" si="80"/>
        <v>0</v>
      </c>
    </row>
    <row r="369" spans="1:23" ht="11.25">
      <c r="A369" s="61">
        <f t="shared" si="77"/>
        <v>11017</v>
      </c>
      <c r="B369" s="62">
        <f t="shared" si="81"/>
        <v>359</v>
      </c>
      <c r="C369" s="60">
        <f t="shared" si="78"/>
        <v>1261.85</v>
      </c>
      <c r="D369" s="60">
        <f t="shared" si="82"/>
        <v>1264.14</v>
      </c>
      <c r="E369" s="83">
        <f t="shared" si="83"/>
        <v>1264.14</v>
      </c>
      <c r="F369" s="60">
        <f t="shared" si="79"/>
        <v>13.56</v>
      </c>
      <c r="G369" s="75">
        <f t="shared" si="76"/>
        <v>0</v>
      </c>
      <c r="H369" s="75">
        <f t="shared" si="76"/>
        <v>0</v>
      </c>
      <c r="I369" s="75">
        <f t="shared" si="76"/>
        <v>0</v>
      </c>
      <c r="J369" s="75">
        <f t="shared" si="76"/>
        <v>0</v>
      </c>
      <c r="K369" s="75">
        <f t="shared" si="76"/>
        <v>0</v>
      </c>
      <c r="L369" s="60">
        <f t="shared" si="84"/>
        <v>1250.5800000000002</v>
      </c>
      <c r="M369" s="60">
        <f t="shared" si="85"/>
        <v>1252.7700000000593</v>
      </c>
      <c r="N369" s="60">
        <f t="shared" si="86"/>
        <v>198747.23000000004</v>
      </c>
      <c r="O369" s="60">
        <f t="shared" si="87"/>
        <v>0</v>
      </c>
      <c r="R369" s="60">
        <f t="shared" si="88"/>
        <v>1</v>
      </c>
      <c r="S369" s="60">
        <f t="shared" si="89"/>
        <v>363</v>
      </c>
      <c r="U369" s="88">
        <f t="shared" si="90"/>
        <v>13.56</v>
      </c>
      <c r="W369" s="60">
        <f t="shared" si="80"/>
        <v>0</v>
      </c>
    </row>
    <row r="370" spans="1:23" ht="11.25">
      <c r="A370" s="61">
        <f t="shared" si="77"/>
        <v>11048</v>
      </c>
      <c r="B370" s="62">
        <f t="shared" si="81"/>
        <v>360</v>
      </c>
      <c r="C370" s="60">
        <f t="shared" si="78"/>
        <v>1259.56</v>
      </c>
      <c r="D370" s="60">
        <f>M369+F370+G370+H370+I370+J370+K370</f>
        <v>1259.5600000000593</v>
      </c>
      <c r="E370" s="83">
        <f t="shared" si="83"/>
        <v>1259.5600000000593</v>
      </c>
      <c r="F370" s="60">
        <f t="shared" si="79"/>
        <v>6.79</v>
      </c>
      <c r="G370" s="75">
        <f>G369</f>
        <v>0</v>
      </c>
      <c r="H370" s="75">
        <f>H369</f>
        <v>0</v>
      </c>
      <c r="I370" s="75">
        <f>I369</f>
        <v>0</v>
      </c>
      <c r="J370" s="75">
        <f>J369</f>
        <v>0</v>
      </c>
      <c r="K370" s="75">
        <f>K369</f>
        <v>0</v>
      </c>
      <c r="L370" s="60">
        <f t="shared" si="84"/>
        <v>1252.7700000000593</v>
      </c>
      <c r="M370" s="60">
        <f t="shared" si="85"/>
        <v>0</v>
      </c>
      <c r="N370" s="60">
        <f t="shared" si="86"/>
        <v>200000.0000000001</v>
      </c>
      <c r="O370" s="60">
        <f t="shared" si="87"/>
        <v>0</v>
      </c>
      <c r="P370" s="60">
        <f>SUM(F367:F370)</f>
        <v>67.65</v>
      </c>
      <c r="Q370" s="60">
        <f>SUM(L367:L370)</f>
        <v>4984.33000000006</v>
      </c>
      <c r="R370" s="60">
        <f t="shared" si="88"/>
        <v>1</v>
      </c>
      <c r="S370" s="60">
        <f t="shared" si="89"/>
        <v>364</v>
      </c>
      <c r="U370" s="88">
        <f t="shared" si="90"/>
        <v>6.79</v>
      </c>
      <c r="W370" s="60">
        <f t="shared" si="80"/>
        <v>0</v>
      </c>
    </row>
  </sheetData>
  <sheetProtection/>
  <printOptions/>
  <pageMargins left="0.5" right="0.55" top="0.88" bottom="1" header="0.5" footer="0.5"/>
  <pageSetup fitToHeight="2" fitToWidth="1" horizontalDpi="600" verticalDpi="600" orientation="portrait" scale="5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Central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FPM</dc:title>
  <dc:subject>Loan Mods</dc:subject>
  <dc:creator>Craig Laemmli</dc:creator>
  <cp:keywords/>
  <dc:description/>
  <cp:lastModifiedBy>Gail B Kenyon</cp:lastModifiedBy>
  <cp:lastPrinted>2009-06-08T18:03:58Z</cp:lastPrinted>
  <dcterms:created xsi:type="dcterms:W3CDTF">2009-02-03T15:18:08Z</dcterms:created>
  <dcterms:modified xsi:type="dcterms:W3CDTF">2009-06-16T11:13:55Z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