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468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<sst xmlns="http://schemas.openxmlformats.org/spreadsheetml/2006/main" count="62" uniqueCount="40">
  <si>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UMA</t>
  </si>
  <si>
    <t>UML</t>
  </si>
  <si>
    <t>Leasing %</t>
  </si>
  <si>
    <t>ABA</t>
  </si>
  <si>
    <t>HAP</t>
  </si>
  <si>
    <t>PUC</t>
  </si>
  <si>
    <t/>
  </si>
  <si>
    <t>YTD</t>
  </si>
  <si>
    <t xml:space="preserve">NRA Balance as of 1/1/2008: </t>
  </si>
  <si>
    <t>ABA YTD:</t>
  </si>
  <si>
    <t>CY Eligibility:</t>
  </si>
  <si>
    <t>Remaining CY Eligibility:</t>
  </si>
  <si>
    <t>CY Months Remaining:</t>
  </si>
  <si>
    <t>Monthly CY Eligibility Remaining:</t>
  </si>
  <si>
    <t>Unit Months Available CY:</t>
  </si>
  <si>
    <t>Unit Months Leased CY:</t>
  </si>
  <si>
    <t>Unit Months Remaining CY:</t>
  </si>
  <si>
    <t>Monthly Units Remaining CY:</t>
  </si>
  <si>
    <t xml:space="preserve"> </t>
  </si>
  <si>
    <t>Unit Months Funding Would Support:</t>
  </si>
  <si>
    <t>Monthly Units Funding Would Support:</t>
  </si>
  <si>
    <t>Minimum of Available or Supportable:</t>
  </si>
  <si>
    <t>Minimum of Available or Supportable Monthly: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</si>
  <si>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</si>
  <si>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</si>
  <si>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</si>
  <si>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</si>
  <si>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</si>
  <si>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</si>
  <si>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</si>
  <si>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</si>
  <si>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</si>
  <si>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</si>
  <si>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</si>
  <si>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</si>
  <si>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Including NRA</t>
  </si>
  <si>
    <t>ABA Utilization %</t>
  </si>
  <si>
    <t>Less HAP Expenditures YTD:</t>
  </si>
  <si>
    <t>CY</t>
  </si>
  <si>
    <t xml:space="preserve"> = Remaining NRA YTD: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</si>
</sst>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44" fontId="0" fillId="0" borderId="0" xfId="44" applyNumberFormat="1" applyFont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3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 quotePrefix="1">
      <alignment/>
    </xf>
    <xf numFmtId="3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wrapText="1"/>
    </xf>
    <xf numFmtId="164" fontId="0" fillId="0" borderId="12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0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12.7109375" style="0" customWidth="1"/>
    <col min="2" max="3" width="10.7109375" style="0" customWidth="1"/>
    <col min="5" max="7" width="15.28125" style="0" bestFit="1" customWidth="1"/>
    <col min="8" max="8" width="10.7109375" style="0" customWidth="1"/>
    <col min="9" max="9" width="10.421875" style="0" customWidth="1"/>
    <col min="12" max="12" width="10.140625" style="0" bestFit="1" customWidth="1"/>
  </cols>
  <sheetData>
    <row r="1" spans="1:9" ht="45.75" thickBot="1">
      <c r="A1" s="15" t="s">
        <v>38</v>
      </c>
      <c r="B1" s="16" t="s">
        <v>0</v>
      </c>
      <c r="C1" s="16" t="s">
        <v>1</v>
      </c>
      <c r="D1" s="16" t="s">
        <v>2</v>
      </c>
      <c r="E1" s="16"/>
      <c r="F1" s="16" t="s">
        <v>3</v>
      </c>
      <c r="G1" s="16" t="s">
        <v>4</v>
      </c>
      <c r="H1" s="16" t="s">
        <v>36</v>
      </c>
      <c r="I1" s="16" t="s">
        <v>5</v>
      </c>
    </row>
    <row r="2" spans="1:9" ht="15">
      <c r="A2" s="11" t="s">
        <v>23</v>
      </c>
      <c r="B2" s="12">
        <v>2525</v>
      </c>
      <c r="C2" s="12">
        <v>2497</v>
      </c>
      <c r="D2" s="13">
        <f>ROUND(C2/B2,4)</f>
        <v>0.9889</v>
      </c>
      <c r="E2" s="14"/>
      <c r="F2" s="17">
        <v>2295012</v>
      </c>
      <c r="G2" s="17">
        <v>2083407</v>
      </c>
      <c r="H2" s="13">
        <f>ROUND(G2/F2,4)</f>
        <v>0.9078</v>
      </c>
      <c r="I2" s="17">
        <f>ROUND(G2/C2,2)</f>
        <v>834.36</v>
      </c>
    </row>
    <row r="3" spans="1:9" ht="15">
      <c r="A3" s="7" t="s">
        <v>24</v>
      </c>
      <c r="B3" s="8">
        <v>2525</v>
      </c>
      <c r="C3" s="8">
        <v>2492</v>
      </c>
      <c r="D3" s="9">
        <f aca="true" t="shared" si="0" ref="D3:D10">ROUND(C3/B3,4)</f>
        <v>0.9869</v>
      </c>
      <c r="E3" s="6"/>
      <c r="F3" s="8">
        <v>2162237</v>
      </c>
      <c r="G3" s="8">
        <v>2109221</v>
      </c>
      <c r="H3" s="9">
        <f aca="true" t="shared" si="1" ref="H3:H10">ROUND(G3/F3,4)</f>
        <v>0.9755</v>
      </c>
      <c r="I3" s="10">
        <f aca="true" t="shared" si="2" ref="I3:I10">ROUND(G3/C3,2)</f>
        <v>846.4</v>
      </c>
    </row>
    <row r="4" spans="1:9" ht="15">
      <c r="A4" s="7" t="s">
        <v>25</v>
      </c>
      <c r="B4" s="8">
        <v>2525</v>
      </c>
      <c r="C4" s="8">
        <v>2470</v>
      </c>
      <c r="D4" s="9">
        <f t="shared" si="0"/>
        <v>0.9782</v>
      </c>
      <c r="E4" s="6"/>
      <c r="F4" s="8">
        <v>2162237</v>
      </c>
      <c r="G4" s="8">
        <v>2101304</v>
      </c>
      <c r="H4" s="9">
        <f t="shared" si="1"/>
        <v>0.9718</v>
      </c>
      <c r="I4" s="10">
        <f t="shared" si="2"/>
        <v>850.73</v>
      </c>
    </row>
    <row r="5" spans="1:9" ht="15">
      <c r="A5" s="7" t="s">
        <v>26</v>
      </c>
      <c r="B5" s="8">
        <v>2530</v>
      </c>
      <c r="C5" s="8">
        <v>2449</v>
      </c>
      <c r="D5" s="9">
        <f t="shared" si="0"/>
        <v>0.968</v>
      </c>
      <c r="E5" s="6"/>
      <c r="F5" s="8">
        <v>2168437</v>
      </c>
      <c r="G5" s="8">
        <v>2057367</v>
      </c>
      <c r="H5" s="9">
        <f t="shared" si="1"/>
        <v>0.9488</v>
      </c>
      <c r="I5" s="10">
        <f t="shared" si="2"/>
        <v>840.08</v>
      </c>
    </row>
    <row r="6" spans="1:9" ht="15">
      <c r="A6" s="7" t="s">
        <v>27</v>
      </c>
      <c r="B6" s="8">
        <v>2530</v>
      </c>
      <c r="C6" s="8">
        <v>2434</v>
      </c>
      <c r="D6" s="9">
        <f t="shared" si="0"/>
        <v>0.9621</v>
      </c>
      <c r="E6" s="6"/>
      <c r="F6" s="8">
        <v>2168437</v>
      </c>
      <c r="G6" s="8">
        <v>2019120</v>
      </c>
      <c r="H6" s="9">
        <f t="shared" si="1"/>
        <v>0.9311</v>
      </c>
      <c r="I6" s="10">
        <f t="shared" si="2"/>
        <v>829.55</v>
      </c>
    </row>
    <row r="7" spans="1:9" ht="15">
      <c r="A7" s="7" t="s">
        <v>28</v>
      </c>
      <c r="B7" s="8">
        <v>2530</v>
      </c>
      <c r="C7" s="8">
        <v>2440</v>
      </c>
      <c r="D7" s="9">
        <f t="shared" si="0"/>
        <v>0.9644</v>
      </c>
      <c r="E7" s="6"/>
      <c r="F7" s="8">
        <v>2168437</v>
      </c>
      <c r="G7" s="8">
        <v>2050880</v>
      </c>
      <c r="H7" s="9">
        <f t="shared" si="1"/>
        <v>0.9458</v>
      </c>
      <c r="I7" s="10">
        <f t="shared" si="2"/>
        <v>840.52</v>
      </c>
    </row>
    <row r="8" spans="1:9" ht="15">
      <c r="A8" s="7" t="s">
        <v>29</v>
      </c>
      <c r="B8" s="8">
        <v>2570</v>
      </c>
      <c r="C8" s="8">
        <v>2507</v>
      </c>
      <c r="D8" s="9">
        <f t="shared" si="0"/>
        <v>0.9755</v>
      </c>
      <c r="E8" s="6"/>
      <c r="F8" s="8">
        <v>2193000</v>
      </c>
      <c r="G8" s="8">
        <v>2099414</v>
      </c>
      <c r="H8" s="9">
        <f t="shared" si="1"/>
        <v>0.9573</v>
      </c>
      <c r="I8" s="10">
        <f t="shared" si="2"/>
        <v>837.42</v>
      </c>
    </row>
    <row r="9" spans="1:9" ht="15">
      <c r="A9" s="7" t="s">
        <v>30</v>
      </c>
      <c r="B9" s="8">
        <v>2570</v>
      </c>
      <c r="C9" s="8">
        <v>2506</v>
      </c>
      <c r="D9" s="9">
        <f t="shared" si="0"/>
        <v>0.9751</v>
      </c>
      <c r="E9" s="6"/>
      <c r="F9" s="8">
        <v>2193000</v>
      </c>
      <c r="G9" s="8">
        <v>2122227</v>
      </c>
      <c r="H9" s="9">
        <f t="shared" si="1"/>
        <v>0.9677</v>
      </c>
      <c r="I9" s="10">
        <f t="shared" si="2"/>
        <v>846.86</v>
      </c>
    </row>
    <row r="10" spans="1:9" ht="15">
      <c r="A10" s="7" t="s">
        <v>31</v>
      </c>
      <c r="B10" s="8">
        <v>2570</v>
      </c>
      <c r="C10" s="8">
        <v>2508</v>
      </c>
      <c r="D10" s="9">
        <f t="shared" si="0"/>
        <v>0.9759</v>
      </c>
      <c r="E10" s="6"/>
      <c r="F10" s="8">
        <v>2193000</v>
      </c>
      <c r="G10" s="8">
        <v>2113926</v>
      </c>
      <c r="H10" s="9">
        <f t="shared" si="1"/>
        <v>0.9639</v>
      </c>
      <c r="I10" s="10">
        <f t="shared" si="2"/>
        <v>842.87</v>
      </c>
    </row>
    <row r="11" spans="1:9" ht="15">
      <c r="A11" s="7" t="s">
        <v>32</v>
      </c>
      <c r="B11" s="8" t="s">
        <v>6</v>
      </c>
      <c r="C11" s="8" t="s">
        <v>6</v>
      </c>
      <c r="D11" s="6" t="s">
        <v>6</v>
      </c>
      <c r="E11" s="6"/>
      <c r="F11" s="8" t="s">
        <v>6</v>
      </c>
      <c r="G11" s="8" t="s">
        <v>6</v>
      </c>
      <c r="H11" s="6" t="s">
        <v>6</v>
      </c>
      <c r="I11" s="10" t="s">
        <v>6</v>
      </c>
    </row>
    <row r="12" spans="1:9" ht="15">
      <c r="A12" s="7" t="s">
        <v>33</v>
      </c>
      <c r="B12" s="8" t="s">
        <v>6</v>
      </c>
      <c r="C12" s="8" t="s">
        <v>6</v>
      </c>
      <c r="D12" s="6" t="s">
        <v>6</v>
      </c>
      <c r="E12" s="6"/>
      <c r="F12" s="8" t="s">
        <v>6</v>
      </c>
      <c r="G12" s="8" t="s">
        <v>6</v>
      </c>
      <c r="H12" s="6" t="s">
        <v>6</v>
      </c>
      <c r="I12" s="10" t="s">
        <v>6</v>
      </c>
    </row>
    <row r="13" spans="1:9" ht="15">
      <c r="A13" s="7" t="s">
        <v>34</v>
      </c>
      <c r="B13" s="8" t="s">
        <v>6</v>
      </c>
      <c r="C13" s="8" t="s">
        <v>6</v>
      </c>
      <c r="D13" s="6" t="s">
        <v>6</v>
      </c>
      <c r="E13" s="6"/>
      <c r="F13" s="8" t="s">
        <v>6</v>
      </c>
      <c r="G13" s="8" t="s">
        <v>6</v>
      </c>
      <c r="H13" s="6" t="s">
        <v>6</v>
      </c>
      <c r="I13" s="10" t="s">
        <v>6</v>
      </c>
    </row>
    <row r="14" spans="1:12" ht="15.75" thickBot="1">
      <c r="A14" t="s">
        <v>7</v>
      </c>
      <c r="B14" s="3">
        <f>SUM(B2:B13)</f>
        <v>22875</v>
      </c>
      <c r="C14" s="3">
        <f>SUM(C2:C13)</f>
        <v>22303</v>
      </c>
      <c r="D14" s="1">
        <v>0.9787168685272951</v>
      </c>
      <c r="F14" s="18">
        <f>SUM(F2:F13)</f>
        <v>19703797</v>
      </c>
      <c r="G14" s="18">
        <f>SUM(G2:G13)</f>
        <v>18756866</v>
      </c>
      <c r="H14" s="1">
        <f>ROUND(G14/F14,4)</f>
        <v>0.9519</v>
      </c>
      <c r="I14" s="4">
        <f>ROUND(G14/C14,2)</f>
        <v>841</v>
      </c>
      <c r="L14" s="2" t="s">
        <v>18</v>
      </c>
    </row>
    <row r="15" ht="15.75" thickTop="1"/>
    <row r="17" spans="1:5" ht="15">
      <c r="A17" t="s">
        <v>8</v>
      </c>
      <c r="E17" s="21">
        <v>1990000</v>
      </c>
    </row>
    <row r="18" spans="1:5" ht="15">
      <c r="A18" t="s">
        <v>9</v>
      </c>
      <c r="E18" s="22">
        <f>F14</f>
        <v>19703797</v>
      </c>
    </row>
    <row r="19" spans="1:5" ht="15">
      <c r="A19" t="s">
        <v>37</v>
      </c>
      <c r="E19" s="23">
        <f>G14</f>
        <v>18756866</v>
      </c>
    </row>
    <row r="20" spans="1:5" ht="15.75" thickBot="1">
      <c r="A20" t="s">
        <v>39</v>
      </c>
      <c r="E20" s="24">
        <f>+E17+E18-E19</f>
        <v>2936931</v>
      </c>
    </row>
    <row r="21" ht="15.75" thickTop="1">
      <c r="E21" s="22"/>
    </row>
    <row r="22" spans="1:8" ht="15">
      <c r="A22" t="s">
        <v>10</v>
      </c>
      <c r="E22" s="21">
        <v>26282797</v>
      </c>
      <c r="F22" s="2"/>
      <c r="G22" s="20" t="s">
        <v>35</v>
      </c>
      <c r="H22" s="2"/>
    </row>
    <row r="23" spans="1:8" ht="15">
      <c r="A23" t="s">
        <v>11</v>
      </c>
      <c r="C23" s="5"/>
      <c r="E23" s="22">
        <f>+E22-E19</f>
        <v>7525931</v>
      </c>
      <c r="F23" s="2"/>
      <c r="G23" s="21">
        <f>+E17+E22-E19</f>
        <v>9515931</v>
      </c>
      <c r="H23" s="2"/>
    </row>
    <row r="24" spans="1:8" ht="15">
      <c r="A24" t="s">
        <v>12</v>
      </c>
      <c r="E24" s="19">
        <v>3</v>
      </c>
      <c r="F24" s="2"/>
      <c r="G24" s="2">
        <v>3</v>
      </c>
      <c r="H24" s="2"/>
    </row>
    <row r="25" spans="1:8" ht="15.75" thickBot="1">
      <c r="A25" t="s">
        <v>13</v>
      </c>
      <c r="E25" s="24">
        <f>ROUND(E23/3,0)</f>
        <v>2508644</v>
      </c>
      <c r="F25" s="22"/>
      <c r="G25" s="24">
        <f>ROUND(G23/3,0)</f>
        <v>3171977</v>
      </c>
      <c r="H25" s="2"/>
    </row>
    <row r="26" spans="5:8" ht="15.75" thickTop="1">
      <c r="E26" s="2"/>
      <c r="F26" s="2"/>
      <c r="G26" s="2"/>
      <c r="H26" s="2"/>
    </row>
    <row r="27" spans="1:9" ht="15">
      <c r="A27" t="s">
        <v>14</v>
      </c>
      <c r="E27" s="2">
        <v>30585</v>
      </c>
      <c r="F27" s="2"/>
      <c r="G27" s="2"/>
      <c r="H27" s="2"/>
      <c r="I27" s="2" t="s">
        <v>18</v>
      </c>
    </row>
    <row r="28" spans="1:8" ht="15">
      <c r="A28" t="s">
        <v>15</v>
      </c>
      <c r="E28" s="2">
        <f>C14</f>
        <v>22303</v>
      </c>
      <c r="F28" s="2"/>
      <c r="G28" s="2"/>
      <c r="H28" s="2"/>
    </row>
    <row r="29" spans="1:8" ht="15.75" thickBot="1">
      <c r="A29" t="s">
        <v>16</v>
      </c>
      <c r="E29" s="3">
        <f>+E27-E28</f>
        <v>8282</v>
      </c>
      <c r="F29" s="2"/>
      <c r="G29" s="2"/>
      <c r="H29" s="2"/>
    </row>
    <row r="30" spans="1:10" ht="15.75" thickTop="1">
      <c r="A30" t="s">
        <v>17</v>
      </c>
      <c r="E30" s="2">
        <f>ROUND(E29/3,0)</f>
        <v>2761</v>
      </c>
      <c r="F30" s="2"/>
      <c r="G30" s="2"/>
      <c r="H30" s="2"/>
      <c r="J30" t="s">
        <v>18</v>
      </c>
    </row>
    <row r="31" spans="5:8" ht="15">
      <c r="E31" s="2"/>
      <c r="F31" s="2"/>
      <c r="G31" s="2"/>
      <c r="H31" s="2"/>
    </row>
    <row r="32" spans="1:8" ht="15">
      <c r="A32" t="s">
        <v>19</v>
      </c>
      <c r="E32" s="2">
        <f>ROUND(E23/I14,0)</f>
        <v>8949</v>
      </c>
      <c r="F32" s="2"/>
      <c r="G32" s="2">
        <f>ROUND(G23/I14,0)</f>
        <v>11315</v>
      </c>
      <c r="H32" s="2"/>
    </row>
    <row r="33" spans="1:8" ht="15">
      <c r="A33" t="s">
        <v>20</v>
      </c>
      <c r="E33" s="2">
        <f>ROUND(E32/3,0)</f>
        <v>2983</v>
      </c>
      <c r="F33" s="2"/>
      <c r="G33" s="2">
        <f>ROUND(G32/3,0)</f>
        <v>3772</v>
      </c>
      <c r="H33" s="2"/>
    </row>
    <row r="34" spans="5:8" ht="15">
      <c r="E34" s="2"/>
      <c r="F34" s="2"/>
      <c r="G34" s="2"/>
      <c r="H34" s="2"/>
    </row>
    <row r="35" spans="1:8" ht="15">
      <c r="A35" t="s">
        <v>21</v>
      </c>
      <c r="E35" s="2">
        <f>MIN(E29,E32)</f>
        <v>8282</v>
      </c>
      <c r="F35" s="2"/>
      <c r="G35" s="2">
        <f>MIN(E29,G32)</f>
        <v>8282</v>
      </c>
      <c r="H35" s="2"/>
    </row>
    <row r="36" spans="1:8" ht="15">
      <c r="A36" t="s">
        <v>22</v>
      </c>
      <c r="E36" s="2">
        <f>MIN(E30,E33)</f>
        <v>2761</v>
      </c>
      <c r="F36" s="2"/>
      <c r="G36" s="2">
        <f>MIN(E30,G33)</f>
        <v>2761</v>
      </c>
      <c r="H36" s="2"/>
    </row>
    <row r="37" spans="5:8" ht="15">
      <c r="E37" s="2"/>
      <c r="F37" s="2"/>
      <c r="G37" s="2"/>
      <c r="H3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Bernice C. Unland</dc:creator>
  <cp:keywords/>
  <dc:description/>
  <cp:lastModifiedBy>c28148</cp:lastModifiedBy>
  <dcterms:created xsi:type="dcterms:W3CDTF">2009-04-28T21:20:17Z</dcterms:created>
  <dcterms:modified xsi:type="dcterms:W3CDTF">2009-05-04T13:27:15Z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-974494287</vt:i4>
  </property>
  <property fmtid="{D5CDD505-2E9C-101B-9397-08002B2CF9AE}" pid="3" name="_NewReviewCycle">
    <vt:lpwstr/>
  </property>
  <property fmtid="{D5CDD505-2E9C-101B-9397-08002B2CF9AE}" pid="4" name="_EmailSubject">
    <vt:lpwstr>Web</vt:lpwstr>
  </property>
  <property fmtid="{D5CDD505-2E9C-101B-9397-08002B2CF9AE}" pid="5" name="_AuthorEmail">
    <vt:lpwstr>Bernice.Unland@hud.gov</vt:lpwstr>
  </property>
  <property fmtid="{D5CDD505-2E9C-101B-9397-08002B2CF9AE}" pid="6" name="_AuthorEmailDisplayName">
    <vt:lpwstr>Unland, Bernice</vt:lpwstr>
  </property>
  <property fmtid="{D5CDD505-2E9C-101B-9397-08002B2CF9AE}" pid="7" name="_PreviousAdHocReviewCycleID">
    <vt:i4>1915371305</vt:i4>
  </property>
  <property fmtid="{D5CDD505-2E9C-101B-9397-08002B2CF9AE}" pid="8" name="_ReviewingToolsShownOnce">
    <vt:lpwstr/>
  </property>
</Properties>
</file>