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4575" tabRatio="470" firstSheet="1" activeTab="1"/>
  </bookViews>
  <sheets>
    <sheet name="Cost Estimate 1 old" sheetId="1" state="hidden" r:id="rId1"/>
    <sheet name="Pricing Format" sheetId="2" r:id="rId2"/>
  </sheets>
  <definedNames/>
  <calcPr fullCalcOnLoad="1"/>
</workbook>
</file>

<file path=xl/comments1.xml><?xml version="1.0" encoding="utf-8"?>
<comments xmlns="http://schemas.openxmlformats.org/spreadsheetml/2006/main">
  <authors>
    <author>LMandell</author>
  </authors>
  <commentList>
    <comment ref="C5" authorId="0">
      <text>
        <r>
          <rPr>
            <b/>
            <sz val="8"/>
            <rFont val="Tahoma"/>
            <family val="0"/>
          </rPr>
          <t>LMandell:</t>
        </r>
        <r>
          <rPr>
            <sz val="8"/>
            <rFont val="Tahoma"/>
            <family val="0"/>
          </rPr>
          <t xml:space="preserve">
Some included in testing</t>
        </r>
      </text>
    </comment>
  </commentList>
</comments>
</file>

<file path=xl/sharedStrings.xml><?xml version="1.0" encoding="utf-8"?>
<sst xmlns="http://schemas.openxmlformats.org/spreadsheetml/2006/main" count="123" uniqueCount="102">
  <si>
    <t>Tasks</t>
  </si>
  <si>
    <t>Lodging Per Diem</t>
  </si>
  <si>
    <t>Meals Per Diem</t>
  </si>
  <si>
    <t xml:space="preserve">Standard CONUS: breakfast, lunch dinner rates </t>
  </si>
  <si>
    <t>Per Diem System</t>
  </si>
  <si>
    <t>Project Plan</t>
  </si>
  <si>
    <t>System Description</t>
  </si>
  <si>
    <t>600 reports @ $300 each</t>
  </si>
  <si>
    <t>N/C</t>
  </si>
  <si>
    <t>N/C. Price reflected in ADR Reports</t>
  </si>
  <si>
    <t>100 hours X $100</t>
  </si>
  <si>
    <t>50 reports @ $300 ea</t>
  </si>
  <si>
    <t>100 reports @ $300 each</t>
  </si>
  <si>
    <t>Base Year (FY05)</t>
  </si>
  <si>
    <t>Option 1 (FY06)</t>
  </si>
  <si>
    <t>Option 2 (FY07)</t>
  </si>
  <si>
    <t>Option 3 (FY08)</t>
  </si>
  <si>
    <t>Option 4 (FY09)</t>
  </si>
  <si>
    <t>Total</t>
  </si>
  <si>
    <t>Technical expertise</t>
  </si>
  <si>
    <t>Meetings w/ GSA/Trips</t>
  </si>
  <si>
    <t>4 X $2,400 = $9,600</t>
  </si>
  <si>
    <t>8 X $2,400 = $19,200</t>
  </si>
  <si>
    <t>Site visits w/ GSA/Trips</t>
  </si>
  <si>
    <t>500 X $100 = $50,000.  Includes increase in base year for non programming technical assistance on system</t>
  </si>
  <si>
    <t>Completed Meals survey</t>
  </si>
  <si>
    <t>spreadsheet, removing outliers, incomplete reports, and identifying ultimate rates</t>
  </si>
  <si>
    <t>6000 @ $30 Survey conducted in FY05 for FY06 and FY08.  Interim years may have CPI adjustments reflected in Standard CONUS</t>
  </si>
  <si>
    <t>interim years reflect CPI adjusments</t>
  </si>
  <si>
    <t>W/O System</t>
  </si>
  <si>
    <t>W/ System</t>
  </si>
  <si>
    <t>Cost Estimate Notes</t>
  </si>
  <si>
    <t>1.      Project Plan</t>
  </si>
  <si>
    <t xml:space="preserve">2.      Database updated w/FEMA properties 1 month from award  </t>
  </si>
  <si>
    <t xml:space="preserve">3.      ADR Report (Standard CONUS)   </t>
  </si>
  <si>
    <t xml:space="preserve">4.      Graphic Charge Card Data   </t>
  </si>
  <si>
    <t xml:space="preserve">5.      ADR Reports (NonStandard Locations)   </t>
  </si>
  <si>
    <t xml:space="preserve">6.      Special Reports (Ad hoc/methodology) </t>
  </si>
  <si>
    <t>7.      Project Plan</t>
  </si>
  <si>
    <t xml:space="preserve">8.      Sampling plan for nonstandard and standard CONUS  </t>
  </si>
  <si>
    <t xml:space="preserve">9.      Nonstandard locations: breakfast, lunch dinner rates </t>
  </si>
  <si>
    <t>Lodging SubTotal</t>
  </si>
  <si>
    <t>Meals SubTotal</t>
  </si>
  <si>
    <t>Testing</t>
  </si>
  <si>
    <t>Provide operational system</t>
  </si>
  <si>
    <t>Updated Data for system</t>
  </si>
  <si>
    <t>Does not include data.  Includes all programming, enhancements, technical support, testing, etc.</t>
  </si>
  <si>
    <t>Data only.  Separate ADRs (standard and nonstandard) will not be needed.</t>
  </si>
  <si>
    <t>System Subtotal</t>
  </si>
  <si>
    <t>Adjustments</t>
  </si>
  <si>
    <t>W/System</t>
  </si>
  <si>
    <t xml:space="preserve">Database updated w/FEMA properties </t>
  </si>
  <si>
    <t>Special Reports (Ad hoc/methodology)</t>
  </si>
  <si>
    <t>Finalizing survey questionnaire or alternative approach*</t>
  </si>
  <si>
    <t>Provide completed surveys to MTT*</t>
  </si>
  <si>
    <t>Non-standard and Standard CONUS locations: breakfast/lunch/dinner rates</t>
  </si>
  <si>
    <t>Band/tier determination</t>
  </si>
  <si>
    <t>System Interface</t>
  </si>
  <si>
    <t>Test Subscription Services</t>
  </si>
  <si>
    <t>Automatic selection of properties for ADR Report</t>
  </si>
  <si>
    <t>Train MTT users</t>
  </si>
  <si>
    <t>Enhancements and maintenance</t>
  </si>
  <si>
    <t>Lodging Per Diem Subtotal</t>
  </si>
  <si>
    <t>Meals Per Diem Subtotal</t>
  </si>
  <si>
    <t>Spreadsheet Subtotal</t>
  </si>
  <si>
    <t>Project Plan (including sampling plan)</t>
  </si>
  <si>
    <t>Alternate Approaches</t>
  </si>
  <si>
    <t>GRAND TOTAL</t>
  </si>
  <si>
    <t>Subscription Services Subtotal</t>
  </si>
  <si>
    <t>Subscription Services</t>
  </si>
  <si>
    <t>*</t>
  </si>
  <si>
    <t>ADJUSTED TOTALS</t>
  </si>
  <si>
    <t>Standard CONUS and Non-Standard Location ADR Reports</t>
  </si>
  <si>
    <t>CPI or alternative adjustment</t>
  </si>
  <si>
    <t>101-200 Reports</t>
  </si>
  <si>
    <t>201-300 Reports</t>
  </si>
  <si>
    <t>301-400 Reports</t>
  </si>
  <si>
    <t>401-500 Reports</t>
  </si>
  <si>
    <t>501-600 Reports</t>
  </si>
  <si>
    <t>1-100 Reports</t>
  </si>
  <si>
    <t>1-25 Reports</t>
  </si>
  <si>
    <t>26-50 Reports</t>
  </si>
  <si>
    <t>Meetings w/ MTT/Site visits (travel)</t>
  </si>
  <si>
    <t>1-999 surveys</t>
  </si>
  <si>
    <t>1000-1999 surveys</t>
  </si>
  <si>
    <t>3000-3999 surveys</t>
  </si>
  <si>
    <t>2000-2999 surveys</t>
  </si>
  <si>
    <t>4000-4999 surveys</t>
  </si>
  <si>
    <t>5000-5999 surveys</t>
  </si>
  <si>
    <t>Services available for use (development)</t>
  </si>
  <si>
    <t>Once annually</t>
  </si>
  <si>
    <t>Biannually</t>
  </si>
  <si>
    <t>Quarterly</t>
  </si>
  <si>
    <t>Thrice annually</t>
  </si>
  <si>
    <t>601-700 Reports</t>
  </si>
  <si>
    <t>701-800 Reports</t>
  </si>
  <si>
    <t>N/A</t>
  </si>
  <si>
    <t>Graphic Charge Card Data</t>
  </si>
  <si>
    <t xml:space="preserve">Increase # of FEMA approved properties </t>
  </si>
  <si>
    <t>Consulting Services (Annual)</t>
  </si>
  <si>
    <t>W/O Subscriber Services</t>
  </si>
  <si>
    <t>W/ Subscriber Services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</si>
</sst>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&quot;$&quot;#,##0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69" fontId="0" fillId="0" borderId="0" xfId="17" applyNumberFormat="1" applyFont="1" applyBorder="1" applyAlignment="1">
      <alignment wrapText="1"/>
    </xf>
    <xf numFmtId="169" fontId="0" fillId="0" borderId="0" xfId="17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169" fontId="0" fillId="2" borderId="1" xfId="17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 wrapText="1"/>
    </xf>
    <xf numFmtId="169" fontId="0" fillId="2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69" fontId="0" fillId="3" borderId="1" xfId="17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2" borderId="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169" fontId="0" fillId="0" borderId="0" xfId="17" applyNumberFormat="1" applyFont="1" applyBorder="1" applyAlignment="1">
      <alignment/>
    </xf>
    <xf numFmtId="0" fontId="6" fillId="0" borderId="1" xfId="0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/>
    </xf>
    <xf numFmtId="0" fontId="7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6" xfId="0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6" fontId="8" fillId="0" borderId="0" xfId="0" applyNumberFormat="1" applyFont="1" applyAlignment="1">
      <alignment wrapText="1"/>
    </xf>
    <xf numFmtId="0" fontId="6" fillId="0" borderId="9" xfId="0" applyFont="1" applyBorder="1" applyAlignment="1">
      <alignment wrapText="1"/>
    </xf>
    <xf numFmtId="169" fontId="0" fillId="0" borderId="2" xfId="17" applyNumberFormat="1" applyFont="1" applyBorder="1" applyAlignment="1">
      <alignment/>
    </xf>
    <xf numFmtId="0" fontId="0" fillId="2" borderId="8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169" fontId="0" fillId="0" borderId="0" xfId="17" applyNumberFormat="1" applyFont="1" applyBorder="1" applyAlignment="1">
      <alignment horizontal="right"/>
    </xf>
    <xf numFmtId="0" fontId="0" fillId="0" borderId="0" xfId="17" applyNumberFormat="1" applyFont="1" applyBorder="1" applyAlignment="1">
      <alignment horizontal="right"/>
    </xf>
    <xf numFmtId="0" fontId="0" fillId="0" borderId="6" xfId="0" applyBorder="1" applyAlignment="1">
      <alignment horizontal="right" wrapText="1"/>
    </xf>
    <xf numFmtId="16" fontId="0" fillId="0" borderId="6" xfId="0" applyNumberFormat="1" applyBorder="1" applyAlignment="1" quotePrefix="1">
      <alignment horizontal="right" wrapText="1"/>
    </xf>
    <xf numFmtId="0" fontId="0" fillId="0" borderId="6" xfId="0" applyBorder="1" applyAlignment="1" quotePrefix="1">
      <alignment horizontal="right" wrapText="1"/>
    </xf>
    <xf numFmtId="6" fontId="0" fillId="0" borderId="0" xfId="0" applyNumberFormat="1" applyAlignment="1">
      <alignment/>
    </xf>
    <xf numFmtId="0" fontId="0" fillId="0" borderId="0" xfId="17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2" borderId="1" xfId="0" applyFill="1" applyBorder="1" applyAlignment="1">
      <alignment/>
    </xf>
    <xf numFmtId="169" fontId="0" fillId="2" borderId="1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69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70" zoomScaleNormal="7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0" sqref="B30"/>
    </sheetView>
  </sheetViews>
  <sheetFormatPr defaultColWidth="9.140625" defaultRowHeight="12.75"/>
  <cols>
    <col min="1" max="1" width="23.421875" style="9" customWidth="1"/>
    <col min="2" max="2" width="12.00390625" style="4" customWidth="1"/>
    <col min="3" max="3" width="10.140625" style="4" customWidth="1"/>
    <col min="4" max="4" width="10.421875" style="4" customWidth="1"/>
    <col min="5" max="5" width="10.00390625" style="4" customWidth="1"/>
    <col min="6" max="6" width="11.140625" style="4" customWidth="1"/>
    <col min="7" max="7" width="26.7109375" style="4" customWidth="1"/>
    <col min="8" max="16384" width="13.00390625" style="4" customWidth="1"/>
  </cols>
  <sheetData>
    <row r="1" spans="1:7" ht="25.5">
      <c r="A1" s="20" t="s">
        <v>0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1" t="s">
        <v>31</v>
      </c>
    </row>
    <row r="2" spans="1:7" ht="12.75">
      <c r="A2" s="21" t="s">
        <v>1</v>
      </c>
      <c r="B2" s="6"/>
      <c r="C2" s="6"/>
      <c r="D2" s="6"/>
      <c r="E2" s="6"/>
      <c r="F2" s="6"/>
      <c r="G2" s="2"/>
    </row>
    <row r="3" spans="1:7" ht="25.5">
      <c r="A3" s="7" t="s">
        <v>32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5" t="s">
        <v>9</v>
      </c>
    </row>
    <row r="4" spans="1:7" ht="40.5" customHeight="1">
      <c r="A4" s="7" t="s">
        <v>33</v>
      </c>
      <c r="B4" s="6"/>
      <c r="C4" s="6"/>
      <c r="D4" s="6"/>
      <c r="E4" s="6"/>
      <c r="F4" s="6"/>
      <c r="G4" s="5" t="s">
        <v>9</v>
      </c>
    </row>
    <row r="5" spans="1:7" ht="25.5">
      <c r="A5" s="7" t="s">
        <v>34</v>
      </c>
      <c r="B5" s="6">
        <v>0</v>
      </c>
      <c r="C5" s="6">
        <v>0</v>
      </c>
      <c r="D5" s="6">
        <f>100*300</f>
        <v>30000</v>
      </c>
      <c r="E5" s="6">
        <v>0</v>
      </c>
      <c r="F5" s="6">
        <v>0</v>
      </c>
      <c r="G5" s="2" t="s">
        <v>12</v>
      </c>
    </row>
    <row r="6" spans="1:7" ht="25.5">
      <c r="A6" s="7" t="s">
        <v>35</v>
      </c>
      <c r="B6" s="6">
        <f>100*100</f>
        <v>10000</v>
      </c>
      <c r="C6" s="6">
        <f>20*100</f>
        <v>2000</v>
      </c>
      <c r="D6" s="6">
        <f>20*100</f>
        <v>2000</v>
      </c>
      <c r="E6" s="6">
        <f>20*100</f>
        <v>2000</v>
      </c>
      <c r="F6" s="6">
        <f>20*100</f>
        <v>2000</v>
      </c>
      <c r="G6" s="2" t="s">
        <v>10</v>
      </c>
    </row>
    <row r="7" spans="1:7" ht="38.25">
      <c r="A7" s="7" t="s">
        <v>36</v>
      </c>
      <c r="B7" s="6">
        <f>600*300</f>
        <v>180000</v>
      </c>
      <c r="C7" s="6">
        <f>600*310</f>
        <v>186000</v>
      </c>
      <c r="D7" s="6">
        <f>600*320</f>
        <v>192000</v>
      </c>
      <c r="E7" s="6">
        <f>600*330</f>
        <v>198000</v>
      </c>
      <c r="F7" s="6">
        <f>600*340</f>
        <v>204000</v>
      </c>
      <c r="G7" s="2" t="s">
        <v>7</v>
      </c>
    </row>
    <row r="8" spans="1:7" ht="25.5">
      <c r="A8" s="7" t="s">
        <v>37</v>
      </c>
      <c r="B8" s="6">
        <f>50*300</f>
        <v>15000</v>
      </c>
      <c r="C8" s="6">
        <f>50*310</f>
        <v>15500</v>
      </c>
      <c r="D8" s="6">
        <f>50*320</f>
        <v>16000</v>
      </c>
      <c r="E8" s="6">
        <f>50*330</f>
        <v>16500</v>
      </c>
      <c r="F8" s="6">
        <f>50*340</f>
        <v>17000</v>
      </c>
      <c r="G8" s="2" t="s">
        <v>11</v>
      </c>
    </row>
    <row r="9" spans="1:7" ht="12.75">
      <c r="A9" s="7" t="s">
        <v>20</v>
      </c>
      <c r="B9" s="6">
        <f>4*2400</f>
        <v>9600</v>
      </c>
      <c r="C9" s="6">
        <f>2*2400</f>
        <v>4800</v>
      </c>
      <c r="D9" s="6">
        <f>2*2400</f>
        <v>4800</v>
      </c>
      <c r="E9" s="6">
        <f>2*2400</f>
        <v>4800</v>
      </c>
      <c r="F9" s="6">
        <f>2*2400</f>
        <v>4800</v>
      </c>
      <c r="G9" s="7" t="s">
        <v>21</v>
      </c>
    </row>
    <row r="10" spans="1:7" ht="12.75">
      <c r="A10" s="7" t="s">
        <v>23</v>
      </c>
      <c r="B10" s="6">
        <f>8*2400</f>
        <v>19200</v>
      </c>
      <c r="C10" s="6">
        <f>8*2400</f>
        <v>19200</v>
      </c>
      <c r="D10" s="6">
        <f>6*2400</f>
        <v>14400</v>
      </c>
      <c r="E10" s="6">
        <f>4*2400</f>
        <v>9600</v>
      </c>
      <c r="F10" s="6">
        <f>4*2400</f>
        <v>9600</v>
      </c>
      <c r="G10" s="7" t="s">
        <v>22</v>
      </c>
    </row>
    <row r="11" spans="1:7" ht="51">
      <c r="A11" s="7" t="s">
        <v>19</v>
      </c>
      <c r="B11" s="6">
        <f>500*100</f>
        <v>50000</v>
      </c>
      <c r="C11" s="6">
        <f>200*100</f>
        <v>20000</v>
      </c>
      <c r="D11" s="6">
        <f>200*100</f>
        <v>20000</v>
      </c>
      <c r="E11" s="6">
        <f>200*100</f>
        <v>20000</v>
      </c>
      <c r="F11" s="6">
        <f>200*100</f>
        <v>20000</v>
      </c>
      <c r="G11" s="7" t="s">
        <v>24</v>
      </c>
    </row>
    <row r="12" spans="1:7" s="11" customFormat="1" ht="13.5" thickBot="1">
      <c r="A12" s="22" t="s">
        <v>41</v>
      </c>
      <c r="B12" s="12">
        <f>SUM(B3:B11)</f>
        <v>283800</v>
      </c>
      <c r="C12" s="12">
        <f>SUM(C3:C11)</f>
        <v>247500</v>
      </c>
      <c r="D12" s="12">
        <f>SUM(D3:D11)</f>
        <v>279200</v>
      </c>
      <c r="E12" s="12">
        <f>SUM(E3:E11)</f>
        <v>250900</v>
      </c>
      <c r="F12" s="12">
        <f>SUM(F3:F11)</f>
        <v>257400</v>
      </c>
      <c r="G12" s="13"/>
    </row>
    <row r="13" spans="1:7" ht="13.5" thickTop="1">
      <c r="A13" s="21" t="s">
        <v>2</v>
      </c>
      <c r="B13" s="6"/>
      <c r="C13" s="6"/>
      <c r="D13" s="6"/>
      <c r="E13" s="6"/>
      <c r="F13" s="6"/>
      <c r="G13" s="2"/>
    </row>
    <row r="14" spans="1:7" ht="12.75">
      <c r="A14" s="7" t="s">
        <v>38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2" t="s">
        <v>8</v>
      </c>
    </row>
    <row r="15" spans="1:7" ht="38.25">
      <c r="A15" s="7" t="s">
        <v>39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2" t="s">
        <v>8</v>
      </c>
    </row>
    <row r="16" spans="1:7" ht="63.75">
      <c r="A16" s="8" t="s">
        <v>25</v>
      </c>
      <c r="B16" s="6">
        <f>6000*30</f>
        <v>180000</v>
      </c>
      <c r="C16" s="6">
        <v>0</v>
      </c>
      <c r="D16" s="6">
        <v>0</v>
      </c>
      <c r="E16" s="6">
        <f>6000*30</f>
        <v>180000</v>
      </c>
      <c r="F16" s="6">
        <v>0</v>
      </c>
      <c r="G16" s="8" t="s">
        <v>27</v>
      </c>
    </row>
    <row r="17" spans="1:7" ht="38.25">
      <c r="A17" s="7" t="s">
        <v>40</v>
      </c>
      <c r="B17" s="6">
        <f>10*4000</f>
        <v>40000</v>
      </c>
      <c r="C17" s="6">
        <v>0</v>
      </c>
      <c r="D17" s="6">
        <v>0</v>
      </c>
      <c r="E17" s="6">
        <f>10*4000</f>
        <v>40000</v>
      </c>
      <c r="F17" s="6">
        <v>0</v>
      </c>
      <c r="G17" s="2" t="s">
        <v>26</v>
      </c>
    </row>
    <row r="18" spans="1:7" ht="38.25">
      <c r="A18" s="8" t="s">
        <v>3</v>
      </c>
      <c r="B18" s="6">
        <f>10*2000</f>
        <v>20000</v>
      </c>
      <c r="C18" s="6">
        <f>421*10</f>
        <v>4210</v>
      </c>
      <c r="D18" s="6">
        <f>421*10</f>
        <v>4210</v>
      </c>
      <c r="E18" s="6">
        <f>10*2000</f>
        <v>20000</v>
      </c>
      <c r="F18" s="6">
        <f>421*10</f>
        <v>4210</v>
      </c>
      <c r="G18" s="2" t="s">
        <v>28</v>
      </c>
    </row>
    <row r="19" spans="1:7" s="11" customFormat="1" ht="13.5" thickBot="1">
      <c r="A19" s="22" t="s">
        <v>42</v>
      </c>
      <c r="B19" s="12">
        <f>SUM(B14:B18)</f>
        <v>240000</v>
      </c>
      <c r="C19" s="12">
        <f>SUM(C14:C18)</f>
        <v>4210</v>
      </c>
      <c r="D19" s="12">
        <f>SUM(D14:D18)</f>
        <v>4210</v>
      </c>
      <c r="E19" s="12">
        <f>SUM(E14:E18)</f>
        <v>240000</v>
      </c>
      <c r="F19" s="12">
        <f>SUM(F14:F18)</f>
        <v>4210</v>
      </c>
      <c r="G19" s="13"/>
    </row>
    <row r="20" spans="1:7" ht="13.5" thickTop="1">
      <c r="A20" s="8"/>
      <c r="B20" s="6"/>
      <c r="C20" s="6"/>
      <c r="D20" s="6"/>
      <c r="E20" s="6"/>
      <c r="F20" s="6"/>
      <c r="G20" s="2"/>
    </row>
    <row r="21" spans="1:7" ht="12.75">
      <c r="A21" s="21" t="s">
        <v>4</v>
      </c>
      <c r="B21" s="6"/>
      <c r="C21" s="6"/>
      <c r="D21" s="6"/>
      <c r="E21" s="6"/>
      <c r="F21" s="6"/>
      <c r="G21" s="2"/>
    </row>
    <row r="22" spans="1:7" ht="12.75">
      <c r="A22" s="8" t="s">
        <v>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2" t="s">
        <v>8</v>
      </c>
    </row>
    <row r="23" spans="1:7" ht="12.75">
      <c r="A23" s="8" t="s">
        <v>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2" t="s">
        <v>8</v>
      </c>
    </row>
    <row r="24" spans="1:7" ht="12.75">
      <c r="A24" s="8" t="s">
        <v>43</v>
      </c>
      <c r="B24" s="6"/>
      <c r="C24" s="6"/>
      <c r="D24" s="6">
        <v>0</v>
      </c>
      <c r="E24" s="6">
        <v>0</v>
      </c>
      <c r="F24" s="6">
        <v>0</v>
      </c>
      <c r="G24" s="2" t="s">
        <v>8</v>
      </c>
    </row>
    <row r="25" spans="1:7" ht="51">
      <c r="A25" s="8" t="s">
        <v>44</v>
      </c>
      <c r="B25" s="6">
        <v>300000</v>
      </c>
      <c r="C25" s="6">
        <v>200000</v>
      </c>
      <c r="D25" s="6">
        <v>100000</v>
      </c>
      <c r="E25" s="6">
        <v>100000</v>
      </c>
      <c r="F25" s="6">
        <v>100000</v>
      </c>
      <c r="G25" s="2" t="s">
        <v>46</v>
      </c>
    </row>
    <row r="26" spans="1:7" ht="38.25">
      <c r="A26" s="8" t="s">
        <v>45</v>
      </c>
      <c r="B26" s="6">
        <v>100000</v>
      </c>
      <c r="C26" s="6">
        <v>100000</v>
      </c>
      <c r="D26" s="6">
        <v>100000</v>
      </c>
      <c r="E26" s="6">
        <v>100000</v>
      </c>
      <c r="F26" s="6">
        <v>100000</v>
      </c>
      <c r="G26" s="2" t="s">
        <v>47</v>
      </c>
    </row>
    <row r="27" spans="1:7" s="10" customFormat="1" ht="13.5" thickBot="1">
      <c r="A27" s="25" t="s">
        <v>48</v>
      </c>
      <c r="B27" s="14">
        <f>SUM(B22:B26)</f>
        <v>400000</v>
      </c>
      <c r="C27" s="14">
        <f>SUM(C22:C26)</f>
        <v>300000</v>
      </c>
      <c r="D27" s="14">
        <f>SUM(D22:D26)</f>
        <v>200000</v>
      </c>
      <c r="E27" s="14">
        <f>SUM(E22:E26)</f>
        <v>200000</v>
      </c>
      <c r="F27" s="14">
        <f>SUM(F22:F26)</f>
        <v>200000</v>
      </c>
      <c r="G27" s="15"/>
    </row>
    <row r="28" spans="1:7" ht="14.25" thickBot="1" thickTop="1">
      <c r="A28" s="23" t="s">
        <v>18</v>
      </c>
      <c r="B28" s="16">
        <f>SUM(B12,B19,B27)</f>
        <v>923800</v>
      </c>
      <c r="C28" s="16">
        <f>SUM(C12,C19,C27)</f>
        <v>551710</v>
      </c>
      <c r="D28" s="16">
        <f>SUM(D12,D19,D27)</f>
        <v>483410</v>
      </c>
      <c r="E28" s="16">
        <f>SUM(E12,E19,E27)</f>
        <v>690900</v>
      </c>
      <c r="F28" s="16">
        <f>SUM(F12,F19,F27)</f>
        <v>461610</v>
      </c>
      <c r="G28" s="17"/>
    </row>
    <row r="29" spans="1:7" ht="13.5" thickTop="1">
      <c r="A29" s="24" t="s">
        <v>49</v>
      </c>
      <c r="B29" s="6"/>
      <c r="C29" s="6"/>
      <c r="D29" s="6"/>
      <c r="E29" s="6"/>
      <c r="F29" s="6"/>
      <c r="G29" s="9"/>
    </row>
    <row r="30" spans="1:7" ht="12.75">
      <c r="A30" s="7" t="s">
        <v>29</v>
      </c>
      <c r="B30" s="6">
        <f>B28-B27</f>
        <v>523800</v>
      </c>
      <c r="C30" s="6">
        <f>C28-C27</f>
        <v>251710</v>
      </c>
      <c r="D30" s="6">
        <f>D28-D27</f>
        <v>283410</v>
      </c>
      <c r="E30" s="6">
        <f>E28-E27</f>
        <v>490900</v>
      </c>
      <c r="F30" s="6">
        <f>F28-F27</f>
        <v>261610</v>
      </c>
      <c r="G30" s="3" t="s">
        <v>30</v>
      </c>
    </row>
    <row r="31" spans="1:7" ht="12.75">
      <c r="A31" s="18" t="s">
        <v>50</v>
      </c>
      <c r="B31" s="19">
        <f>SUM(B8:B11,B19,B27)</f>
        <v>733800</v>
      </c>
      <c r="C31" s="19">
        <f>SUM(C8:C11,C19,C27)</f>
        <v>363710</v>
      </c>
      <c r="D31" s="19">
        <f>SUM(D8:D11,D19,D27)</f>
        <v>259410</v>
      </c>
      <c r="E31" s="19">
        <f>SUM(E8:E11,E19,E27)</f>
        <v>490900</v>
      </c>
      <c r="F31" s="19">
        <f>SUM(F8:F11,F19,F27)</f>
        <v>255610</v>
      </c>
      <c r="G31" s="9"/>
    </row>
    <row r="33" ht="12.75">
      <c r="G33" s="9"/>
    </row>
    <row r="34" ht="12.75">
      <c r="G34" s="9"/>
    </row>
    <row r="35" ht="12.75">
      <c r="G35" s="9"/>
    </row>
    <row r="36" ht="12.75">
      <c r="G36" s="9"/>
    </row>
    <row r="37" ht="12.75">
      <c r="G37" s="9"/>
    </row>
    <row r="38" ht="12.75">
      <c r="G38" s="9"/>
    </row>
    <row r="39" ht="12.75">
      <c r="G39" s="9"/>
    </row>
    <row r="40" ht="12.75">
      <c r="G40" s="9"/>
    </row>
    <row r="41" ht="12.75">
      <c r="G41" s="9"/>
    </row>
  </sheetData>
  <printOptions gridLines="1"/>
  <pageMargins left="0.25" right="0" top="0.38" bottom="0.34" header="0.17" footer="0.17"/>
  <pageSetup horizontalDpi="600" verticalDpi="600" orientation="portrait" r:id="rId3"/>
  <headerFooter alignWithMargins="0">
    <oddHeader>&amp;C&amp;"Arial,Bold"&amp;12Per Diem SOW Independent Government Price Estimate&amp;RAs of &amp;D</oddHeader>
    <oddFooter>&amp;LLMandell\&amp;Z&amp;F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45" zoomScaleNormal="145"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1" sqref="A61"/>
    </sheetView>
  </sheetViews>
  <sheetFormatPr defaultColWidth="9.140625" defaultRowHeight="12.75"/>
  <cols>
    <col min="1" max="1" width="35.28125" style="26" customWidth="1"/>
    <col min="2" max="2" width="10.28125" style="0" customWidth="1"/>
    <col min="3" max="4" width="9.7109375" style="0" customWidth="1"/>
    <col min="5" max="5" width="10.00390625" style="0" customWidth="1"/>
    <col min="6" max="6" width="10.28125" style="0" customWidth="1"/>
    <col min="7" max="16384" width="9.00390625" style="0" customWidth="1"/>
  </cols>
  <sheetData>
    <row r="1" spans="1:6" s="30" customFormat="1" ht="26.25" customHeight="1">
      <c r="A1" s="36" t="s">
        <v>0</v>
      </c>
      <c r="B1" s="29" t="s">
        <v>13</v>
      </c>
      <c r="C1" s="37" t="s">
        <v>14</v>
      </c>
      <c r="D1" s="37" t="s">
        <v>15</v>
      </c>
      <c r="E1" s="37" t="s">
        <v>16</v>
      </c>
      <c r="F1" s="37" t="s">
        <v>17</v>
      </c>
    </row>
    <row r="2" spans="1:6" s="34" customFormat="1" ht="12.75">
      <c r="A2" s="42" t="s">
        <v>1</v>
      </c>
      <c r="B2" s="38"/>
      <c r="C2" s="38"/>
      <c r="D2" s="38"/>
      <c r="E2" s="38"/>
      <c r="F2" s="38"/>
    </row>
    <row r="3" spans="1:6" ht="12.75">
      <c r="A3" s="39" t="s">
        <v>5</v>
      </c>
      <c r="B3" s="6"/>
      <c r="C3" s="6"/>
      <c r="D3" s="6"/>
      <c r="E3" s="6"/>
      <c r="F3" s="6"/>
    </row>
    <row r="4" spans="1:6" ht="12.75">
      <c r="A4" s="39" t="s">
        <v>51</v>
      </c>
      <c r="C4" s="6"/>
      <c r="D4" s="6"/>
      <c r="E4" s="6"/>
      <c r="F4" s="6"/>
    </row>
    <row r="5" spans="1:6" ht="12.75">
      <c r="A5" s="54" t="s">
        <v>90</v>
      </c>
      <c r="C5" s="6"/>
      <c r="D5" s="6"/>
      <c r="E5" s="6"/>
      <c r="F5" s="6"/>
    </row>
    <row r="6" spans="1:6" ht="12.75">
      <c r="A6" s="54" t="s">
        <v>91</v>
      </c>
      <c r="C6" s="6"/>
      <c r="D6" s="6"/>
      <c r="E6" s="6"/>
      <c r="F6" s="6"/>
    </row>
    <row r="7" spans="1:6" ht="12.75">
      <c r="A7" s="54" t="s">
        <v>93</v>
      </c>
      <c r="C7" s="6"/>
      <c r="D7" s="6"/>
      <c r="E7" s="6"/>
      <c r="F7" s="6"/>
    </row>
    <row r="8" spans="1:6" ht="12.75">
      <c r="A8" s="54" t="s">
        <v>92</v>
      </c>
      <c r="C8" s="6"/>
      <c r="D8" s="6"/>
      <c r="E8" s="6"/>
      <c r="F8" s="6"/>
    </row>
    <row r="9" spans="1:6" ht="12.75">
      <c r="A9" s="59" t="s">
        <v>98</v>
      </c>
      <c r="B9" s="58"/>
      <c r="C9" s="6"/>
      <c r="D9" s="6"/>
      <c r="E9" s="6"/>
      <c r="F9" s="6"/>
    </row>
    <row r="10" spans="1:6" ht="25.5">
      <c r="A10" s="39" t="s">
        <v>72</v>
      </c>
      <c r="B10" s="6"/>
      <c r="C10" s="6"/>
      <c r="D10" s="6"/>
      <c r="E10" s="6"/>
      <c r="F10" s="6"/>
    </row>
    <row r="11" spans="1:6" ht="12.75">
      <c r="A11" s="53" t="s">
        <v>79</v>
      </c>
      <c r="B11" s="6"/>
      <c r="C11" s="6"/>
      <c r="D11" s="6"/>
      <c r="E11" s="6"/>
      <c r="F11" s="6"/>
    </row>
    <row r="12" spans="1:6" ht="12.75">
      <c r="A12" s="53" t="s">
        <v>74</v>
      </c>
      <c r="B12" s="6"/>
      <c r="C12" s="6"/>
      <c r="D12" s="6"/>
      <c r="E12" s="6"/>
      <c r="F12" s="6"/>
    </row>
    <row r="13" spans="1:7" ht="12.75">
      <c r="A13" s="53" t="s">
        <v>75</v>
      </c>
      <c r="B13" s="39"/>
      <c r="C13" s="6"/>
      <c r="D13" s="6"/>
      <c r="E13" s="6"/>
      <c r="F13" s="6"/>
      <c r="G13" s="6"/>
    </row>
    <row r="14" spans="1:7" ht="12.75">
      <c r="A14" s="53" t="s">
        <v>76</v>
      </c>
      <c r="B14" s="39"/>
      <c r="C14" s="6"/>
      <c r="D14" s="6"/>
      <c r="E14" s="6"/>
      <c r="F14" s="6"/>
      <c r="G14" s="6"/>
    </row>
    <row r="15" spans="1:7" ht="12.75">
      <c r="A15" s="53" t="s">
        <v>77</v>
      </c>
      <c r="B15" s="52"/>
      <c r="C15" s="6"/>
      <c r="D15" s="6"/>
      <c r="E15" s="6"/>
      <c r="F15" s="6"/>
      <c r="G15" s="6"/>
    </row>
    <row r="16" spans="1:6" ht="12.75">
      <c r="A16" s="55" t="s">
        <v>78</v>
      </c>
      <c r="B16" s="6"/>
      <c r="C16" s="6"/>
      <c r="D16" s="6"/>
      <c r="E16" s="6"/>
      <c r="F16" s="6"/>
    </row>
    <row r="17" spans="1:6" ht="12.75">
      <c r="A17" s="55" t="s">
        <v>94</v>
      </c>
      <c r="B17" s="6"/>
      <c r="C17" s="6"/>
      <c r="D17" s="6"/>
      <c r="E17" s="6"/>
      <c r="F17" s="6"/>
    </row>
    <row r="18" spans="1:6" ht="12.75">
      <c r="A18" s="55" t="s">
        <v>95</v>
      </c>
      <c r="B18" s="6"/>
      <c r="C18" s="6"/>
      <c r="D18" s="6"/>
      <c r="E18" s="6"/>
      <c r="F18" s="6"/>
    </row>
    <row r="19" spans="1:6" ht="12.75">
      <c r="A19" s="39" t="s">
        <v>97</v>
      </c>
      <c r="B19" s="6" t="s">
        <v>96</v>
      </c>
      <c r="C19" s="6"/>
      <c r="D19" s="6"/>
      <c r="E19" s="6"/>
      <c r="F19" s="6"/>
    </row>
    <row r="20" spans="1:6" ht="12.75">
      <c r="A20" s="39" t="s">
        <v>52</v>
      </c>
      <c r="B20" s="6"/>
      <c r="C20" s="6"/>
      <c r="D20" s="6"/>
      <c r="E20" s="6"/>
      <c r="F20" s="6"/>
    </row>
    <row r="21" spans="1:6" ht="12.75">
      <c r="A21" s="56" t="s">
        <v>80</v>
      </c>
      <c r="B21" s="6"/>
      <c r="C21" s="6"/>
      <c r="D21" s="6"/>
      <c r="E21" s="6"/>
      <c r="F21" s="6"/>
    </row>
    <row r="22" spans="1:6" ht="12.75">
      <c r="A22" s="55" t="s">
        <v>81</v>
      </c>
      <c r="B22" s="6"/>
      <c r="C22" s="6"/>
      <c r="D22" s="6"/>
      <c r="E22" s="6"/>
      <c r="F22" s="6"/>
    </row>
    <row r="23" spans="1:6" ht="12.75">
      <c r="A23" s="39" t="s">
        <v>82</v>
      </c>
      <c r="B23" s="6"/>
      <c r="C23" s="6"/>
      <c r="D23" s="6"/>
      <c r="E23" s="6"/>
      <c r="F23" s="6"/>
    </row>
    <row r="24" spans="1:6" s="32" customFormat="1" ht="13.5" thickBot="1">
      <c r="A24" s="43" t="s">
        <v>62</v>
      </c>
      <c r="B24" s="33">
        <f>SUM(B3:B23)</f>
        <v>0</v>
      </c>
      <c r="C24" s="33">
        <f>SUM(C3:C23)</f>
        <v>0</v>
      </c>
      <c r="D24" s="33">
        <f>SUM(D3:D23)</f>
        <v>0</v>
      </c>
      <c r="E24" s="33">
        <f>SUM(E3:E23)</f>
        <v>0</v>
      </c>
      <c r="F24" s="33">
        <f>SUM(F3:F23)</f>
        <v>0</v>
      </c>
    </row>
    <row r="25" spans="1:6" s="34" customFormat="1" ht="13.5" customHeight="1" thickTop="1">
      <c r="A25" s="42" t="s">
        <v>2</v>
      </c>
      <c r="B25" s="38"/>
      <c r="C25" s="41" t="s">
        <v>70</v>
      </c>
      <c r="D25" s="41" t="s">
        <v>70</v>
      </c>
      <c r="E25" s="41"/>
      <c r="F25" s="41" t="s">
        <v>70</v>
      </c>
    </row>
    <row r="26" spans="1:6" ht="12.75">
      <c r="A26" s="39" t="s">
        <v>66</v>
      </c>
      <c r="B26" s="6"/>
      <c r="C26" s="6"/>
      <c r="D26" s="6"/>
      <c r="E26" s="6"/>
      <c r="F26" s="6"/>
    </row>
    <row r="27" spans="1:6" ht="12.75">
      <c r="A27" s="39" t="s">
        <v>65</v>
      </c>
      <c r="B27" s="6"/>
      <c r="C27" s="6"/>
      <c r="D27" s="6"/>
      <c r="E27" s="6"/>
      <c r="F27" s="6"/>
    </row>
    <row r="28" spans="1:6" ht="25.5">
      <c r="A28" s="39" t="s">
        <v>53</v>
      </c>
      <c r="B28" s="6"/>
      <c r="C28" s="6"/>
      <c r="D28" s="6"/>
      <c r="E28" s="6"/>
      <c r="F28" s="6"/>
    </row>
    <row r="29" spans="1:6" ht="12.75">
      <c r="A29" s="39" t="s">
        <v>54</v>
      </c>
      <c r="B29" s="6"/>
      <c r="C29" s="6"/>
      <c r="D29" s="6"/>
      <c r="E29" s="6"/>
      <c r="F29" s="6"/>
    </row>
    <row r="30" spans="1:6" ht="12.75">
      <c r="A30" s="57" t="s">
        <v>83</v>
      </c>
      <c r="B30" s="6"/>
      <c r="C30" s="6"/>
      <c r="D30" s="6"/>
      <c r="E30" s="6"/>
      <c r="F30" s="6"/>
    </row>
    <row r="31" spans="1:6" ht="12.75">
      <c r="A31" s="55" t="s">
        <v>84</v>
      </c>
      <c r="B31" s="6"/>
      <c r="C31" s="6"/>
      <c r="D31" s="6"/>
      <c r="E31" s="6"/>
      <c r="F31" s="6"/>
    </row>
    <row r="32" spans="1:6" ht="12.75">
      <c r="A32" s="55" t="s">
        <v>86</v>
      </c>
      <c r="B32" s="6"/>
      <c r="C32" s="6"/>
      <c r="D32" s="6"/>
      <c r="E32" s="6"/>
      <c r="F32" s="6"/>
    </row>
    <row r="33" spans="1:6" ht="12.75">
      <c r="A33" s="55" t="s">
        <v>85</v>
      </c>
      <c r="B33" s="6"/>
      <c r="C33" s="6"/>
      <c r="D33" s="6"/>
      <c r="E33" s="6"/>
      <c r="F33" s="6"/>
    </row>
    <row r="34" spans="1:6" ht="12.75">
      <c r="A34" s="55" t="s">
        <v>87</v>
      </c>
      <c r="B34" s="6"/>
      <c r="C34" s="6"/>
      <c r="D34" s="6"/>
      <c r="E34" s="6"/>
      <c r="F34" s="6"/>
    </row>
    <row r="35" spans="1:6" ht="12.75">
      <c r="A35" s="55" t="s">
        <v>88</v>
      </c>
      <c r="B35" s="6"/>
      <c r="C35" s="6"/>
      <c r="D35" s="6"/>
      <c r="E35" s="6"/>
      <c r="F35" s="6"/>
    </row>
    <row r="36" spans="1:6" ht="30.75" customHeight="1">
      <c r="A36" s="39" t="s">
        <v>55</v>
      </c>
      <c r="B36" s="6"/>
      <c r="C36" s="6"/>
      <c r="D36" s="6"/>
      <c r="E36" s="6"/>
      <c r="F36" s="6"/>
    </row>
    <row r="37" spans="1:6" ht="12.75">
      <c r="A37" s="39" t="s">
        <v>56</v>
      </c>
      <c r="B37" s="31"/>
      <c r="C37" s="31"/>
      <c r="D37" s="31"/>
      <c r="E37" s="31"/>
      <c r="F37" s="31"/>
    </row>
    <row r="38" spans="1:6" ht="12.75">
      <c r="A38" s="39" t="s">
        <v>73</v>
      </c>
      <c r="B38" s="31"/>
      <c r="C38" s="31"/>
      <c r="D38" s="31"/>
      <c r="E38" s="31"/>
      <c r="F38" s="31"/>
    </row>
    <row r="39" spans="1:6" s="32" customFormat="1" ht="13.5" thickBot="1">
      <c r="A39" s="43" t="s">
        <v>63</v>
      </c>
      <c r="B39" s="33">
        <f>SUM(B26:B38)</f>
        <v>0</v>
      </c>
      <c r="C39" s="33" t="s">
        <v>96</v>
      </c>
      <c r="D39" s="33" t="s">
        <v>96</v>
      </c>
      <c r="E39" s="33">
        <f>SUM(E26:E38)</f>
        <v>0</v>
      </c>
      <c r="F39" s="33" t="s">
        <v>96</v>
      </c>
    </row>
    <row r="40" s="27" customFormat="1" ht="13.5" thickTop="1">
      <c r="A40" s="39"/>
    </row>
    <row r="41" spans="1:6" s="34" customFormat="1" ht="12.75">
      <c r="A41" s="42" t="s">
        <v>69</v>
      </c>
      <c r="B41" s="38"/>
      <c r="C41" s="38"/>
      <c r="D41" s="38"/>
      <c r="E41" s="38"/>
      <c r="F41" s="38"/>
    </row>
    <row r="42" spans="1:6" ht="12.75">
      <c r="A42" s="39" t="s">
        <v>5</v>
      </c>
      <c r="B42" s="6"/>
      <c r="C42" s="6"/>
      <c r="D42" s="6"/>
      <c r="E42" s="6"/>
      <c r="F42" s="6"/>
    </row>
    <row r="43" spans="1:6" ht="12.75">
      <c r="A43" s="39" t="s">
        <v>57</v>
      </c>
      <c r="B43" s="40"/>
      <c r="C43" s="40"/>
      <c r="D43" s="40"/>
      <c r="E43" s="40"/>
      <c r="F43" s="40"/>
    </row>
    <row r="44" spans="1:6" ht="12.75" customHeight="1">
      <c r="A44" s="39" t="s">
        <v>59</v>
      </c>
      <c r="B44" s="40"/>
      <c r="C44" s="40"/>
      <c r="D44" s="40"/>
      <c r="E44" s="40"/>
      <c r="F44" s="40"/>
    </row>
    <row r="45" spans="1:6" ht="12.75">
      <c r="A45" s="39" t="s">
        <v>58</v>
      </c>
      <c r="B45" s="40"/>
      <c r="C45" s="40"/>
      <c r="D45" s="40"/>
      <c r="E45" s="40"/>
      <c r="F45" s="40"/>
    </row>
    <row r="46" spans="1:6" ht="15" customHeight="1">
      <c r="A46" s="39" t="s">
        <v>60</v>
      </c>
      <c r="B46" s="40"/>
      <c r="C46" s="40"/>
      <c r="D46" s="40"/>
      <c r="E46" s="40"/>
      <c r="F46" s="40"/>
    </row>
    <row r="47" spans="1:6" ht="12.75">
      <c r="A47" s="39" t="s">
        <v>89</v>
      </c>
      <c r="B47" s="40"/>
      <c r="C47" s="40"/>
      <c r="D47" s="40"/>
      <c r="E47" s="40"/>
      <c r="F47" s="40"/>
    </row>
    <row r="48" spans="1:6" ht="12.75">
      <c r="A48" s="39" t="s">
        <v>61</v>
      </c>
      <c r="B48" s="40"/>
      <c r="C48" s="40"/>
      <c r="D48" s="40"/>
      <c r="E48" s="40"/>
      <c r="F48" s="40"/>
    </row>
    <row r="49" spans="1:6" s="32" customFormat="1" ht="13.5" thickBot="1">
      <c r="A49" s="43" t="s">
        <v>68</v>
      </c>
      <c r="B49" s="62" t="s">
        <v>96</v>
      </c>
      <c r="C49" s="62">
        <f>SUM(C36:C48)</f>
        <v>0</v>
      </c>
      <c r="D49" s="62">
        <f>SUM(D36:D48)</f>
        <v>0</v>
      </c>
      <c r="E49" s="62">
        <f>SUM(E36:E48)</f>
        <v>0</v>
      </c>
      <c r="F49" s="62">
        <f>SUM(F36:F48)</f>
        <v>0</v>
      </c>
    </row>
    <row r="50" spans="1:6" s="28" customFormat="1" ht="14.25" thickBot="1" thickTop="1">
      <c r="A50" s="44"/>
      <c r="B50" s="63"/>
      <c r="C50" s="63"/>
      <c r="D50" s="63"/>
      <c r="E50" s="63"/>
      <c r="F50" s="63"/>
    </row>
    <row r="51" spans="1:6" s="35" customFormat="1" ht="14.25" thickBot="1" thickTop="1">
      <c r="A51" s="45" t="s">
        <v>64</v>
      </c>
      <c r="B51" s="62">
        <f>SUM(B38:B50)</f>
        <v>0</v>
      </c>
      <c r="C51" s="62">
        <f>SUM(C38:C50)</f>
        <v>0</v>
      </c>
      <c r="D51" s="62">
        <f>SUM(D38:D50)</f>
        <v>0</v>
      </c>
      <c r="E51" s="62">
        <f>SUM(E38:E50)</f>
        <v>0</v>
      </c>
      <c r="F51" s="62">
        <f>SUM(F38:F50)</f>
        <v>0</v>
      </c>
    </row>
    <row r="52" spans="1:6" s="60" customFormat="1" ht="13.5" thickTop="1">
      <c r="A52" s="42"/>
      <c r="B52" s="64"/>
      <c r="C52" s="64"/>
      <c r="D52" s="64"/>
      <c r="E52" s="64"/>
      <c r="F52" s="64"/>
    </row>
    <row r="53" spans="1:6" s="61" customFormat="1" ht="13.5" thickBot="1">
      <c r="A53" s="43" t="s">
        <v>99</v>
      </c>
      <c r="B53" s="62">
        <f>SUM(B40:B52)</f>
        <v>0</v>
      </c>
      <c r="C53" s="62">
        <f>SUM(C40:C52)</f>
        <v>0</v>
      </c>
      <c r="D53" s="62">
        <f>SUM(D40:D52)</f>
        <v>0</v>
      </c>
      <c r="E53" s="62">
        <f>SUM(E40:E52)</f>
        <v>0</v>
      </c>
      <c r="F53" s="62">
        <f>SUM(F40:F52)</f>
        <v>0</v>
      </c>
    </row>
    <row r="54" spans="1:6" ht="13.5" thickTop="1">
      <c r="A54" s="39"/>
      <c r="B54" s="4"/>
      <c r="C54" s="4"/>
      <c r="D54" s="4"/>
      <c r="E54" s="4"/>
      <c r="F54" s="4"/>
    </row>
    <row r="55" spans="1:6" ht="12.75" hidden="1">
      <c r="A55" s="46" t="s">
        <v>67</v>
      </c>
      <c r="B55" s="19">
        <f>SUM(B24,B39,B49,B51)</f>
        <v>0</v>
      </c>
      <c r="C55" s="19">
        <f>SUM(C24,C39,C49,C51)</f>
        <v>0</v>
      </c>
      <c r="D55" s="19">
        <f>SUM(D24,D39,D49,D51)</f>
        <v>0</v>
      </c>
      <c r="E55" s="19">
        <f>SUM(E24,E39,E49,E51)</f>
        <v>0</v>
      </c>
      <c r="F55" s="19">
        <f>SUM(F24,F39,F49,F51)</f>
        <v>0</v>
      </c>
    </row>
    <row r="56" spans="1:6" ht="12.75" hidden="1">
      <c r="A56" s="39"/>
      <c r="B56" s="4"/>
      <c r="C56" s="4"/>
      <c r="D56" s="4"/>
      <c r="E56" s="4"/>
      <c r="F56" s="4"/>
    </row>
    <row r="57" spans="1:6" ht="12.75">
      <c r="A57" s="48" t="s">
        <v>71</v>
      </c>
      <c r="B57" s="49"/>
      <c r="C57" s="49"/>
      <c r="D57" s="49"/>
      <c r="E57" s="49"/>
      <c r="F57" s="49"/>
    </row>
    <row r="58" spans="1:6" ht="13.5" thickBot="1">
      <c r="A58" s="51" t="s">
        <v>100</v>
      </c>
      <c r="B58" s="12">
        <v>0</v>
      </c>
      <c r="C58" s="12">
        <f>C55-C49</f>
        <v>0</v>
      </c>
      <c r="D58" s="12">
        <f>D55-D49</f>
        <v>0</v>
      </c>
      <c r="E58" s="12">
        <f>E55-E49</f>
        <v>0</v>
      </c>
      <c r="F58" s="12">
        <f>F55-F49</f>
        <v>0</v>
      </c>
    </row>
    <row r="59" spans="1:6" ht="14.25" thickBot="1" thickTop="1">
      <c r="A59" s="50" t="s">
        <v>101</v>
      </c>
      <c r="B59" s="12">
        <v>0</v>
      </c>
      <c r="C59" s="62">
        <f>SUM(C44:C58)</f>
        <v>0</v>
      </c>
      <c r="D59" s="62">
        <f>SUM(D44:D58)</f>
        <v>0</v>
      </c>
      <c r="E59" s="62">
        <f>SUM(E44:E58)</f>
        <v>0</v>
      </c>
      <c r="F59" s="62">
        <f>SUM(F44:F58)</f>
        <v>0</v>
      </c>
    </row>
    <row r="60" ht="13.5" thickTop="1">
      <c r="B60" s="19"/>
    </row>
    <row r="62" ht="15">
      <c r="A62" s="47"/>
    </row>
  </sheetData>
  <printOptions gridLines="1" horizontalCentered="1"/>
  <pageMargins left="0" right="0" top="0.5" bottom="0.5" header="0.27" footer="0.25"/>
  <pageSetup horizontalDpi="300" verticalDpi="300" orientation="portrait" scale="84" r:id="rId1"/>
  <headerFooter alignWithMargins="0">
    <oddHeader>&amp;C&amp;"Arial,Bold"&amp;12Independent Government Cost Estimate, As of &amp;D</oddHeader>
    <oddFooter>&amp;LLMandell \\scom-cluster2\mt$\MTT\Per Diem\FY 2006 Per Diem\SOW\Independent Government Cost Estimate.xls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Services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LMandell</dc:creator>
  <cp:keywords/>
  <dc:description/>
  <cp:lastModifiedBy>LMandell</cp:lastModifiedBy>
  <cp:lastPrinted>2005-01-14T19:47:36Z</cp:lastPrinted>
  <dcterms:created xsi:type="dcterms:W3CDTF">2004-12-22T11:45:48Z</dcterms:created>
  <dcterms:modified xsi:type="dcterms:W3CDTF">2005-02-23T16:28:23Z</dcterms:modified>
  <cp:category/>
  <cp:version/>
  <cp:contentType/>
  <cp:contentStatus/>
</cp:coreProperties>
</file>