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372" windowHeight="4968" activeTab="0"/>
  </bookViews>
  <sheets>
    <sheet name="Aviation profile" sheetId="1" r:id="rId1"/>
  </sheets>
  <definedNames>
    <definedName name="_xlnm.Print_Area" localSheetId="0">'Aviation profile'!$A$1:$N$83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<sst xmlns="http://schemas.openxmlformats.org/spreadsheetml/2006/main" count="162" uniqueCount="74">
  <si>
    <t>Corporate</t>
  </si>
  <si>
    <t>N</t>
  </si>
  <si>
    <t>Business</t>
  </si>
  <si>
    <t>Instructional</t>
  </si>
  <si>
    <t>Personal</t>
  </si>
  <si>
    <t>External load</t>
  </si>
  <si>
    <t>Other</t>
  </si>
  <si>
    <t>Fatal</t>
  </si>
  <si>
    <t>Operating costs</t>
  </si>
  <si>
    <t>Aerial application</t>
  </si>
  <si>
    <t>Aerial observation</t>
  </si>
  <si>
    <t xml:space="preserve">Public use       </t>
  </si>
  <si>
    <t>Aviation gasoline</t>
  </si>
  <si>
    <t>Jet fuel</t>
  </si>
  <si>
    <t>General Aviation Profile</t>
  </si>
  <si>
    <t>U</t>
  </si>
  <si>
    <t>Total fatalities in this profile may not match those in table 2-14, due to when the total fatalities data were received and the data breakdown by type of flying. NTSB constantly updates and reclassifies accident and fatality data.</t>
  </si>
  <si>
    <t xml:space="preserve">Numbers may not add to totals due to rounding. </t>
  </si>
  <si>
    <t>1994-95 data for active aircraft by use, and flight hours, have been revised to reflect changes in adjustment for nonresponse bias with 1996 telephone survey factors. 1996 vehicle-miles and fuel consumption data are estimated using new information on nonrespondents and are not comparable to earlier years.</t>
  </si>
  <si>
    <r>
      <t>a</t>
    </r>
    <r>
      <rPr>
        <sz val="9"/>
        <rFont val="Arial"/>
        <family val="2"/>
      </rPr>
      <t xml:space="preserve"> In 1960, 1970, 1980, classified as "Industrial."</t>
    </r>
  </si>
  <si>
    <r>
      <t>b</t>
    </r>
    <r>
      <rPr>
        <sz val="9"/>
        <rFont val="Arial"/>
        <family val="2"/>
      </rPr>
      <t xml:space="preserve"> Includes air tours done under 14 CFR 135: air taxi operators and commercial operators.</t>
    </r>
  </si>
  <si>
    <t>SOURCES</t>
  </si>
  <si>
    <t>Unless otherwise noted, refer to chapter tables for sources.</t>
  </si>
  <si>
    <t>NOTES</t>
  </si>
  <si>
    <r>
      <t>c</t>
    </r>
    <r>
      <rPr>
        <sz val="9"/>
        <rFont val="Arial"/>
        <family val="2"/>
      </rPr>
      <t xml:space="preserve"> Includes sightseeing done under 14 CFR 91: general operating and flight rules.</t>
    </r>
  </si>
  <si>
    <r>
      <t xml:space="preserve">j </t>
    </r>
    <r>
      <rPr>
        <sz val="11"/>
        <rFont val="Arial Narrow"/>
        <family val="2"/>
      </rPr>
      <t>N</t>
    </r>
  </si>
  <si>
    <r>
      <t>j</t>
    </r>
    <r>
      <rPr>
        <sz val="11"/>
        <rFont val="Arial Narrow"/>
        <family val="2"/>
      </rPr>
      <t xml:space="preserve"> N</t>
    </r>
  </si>
  <si>
    <r>
      <t xml:space="preserve">e </t>
    </r>
    <r>
      <rPr>
        <sz val="9"/>
        <rFont val="Arial"/>
        <family val="2"/>
      </rPr>
      <t>Federal, state or local government-owned or leased aircraft used for the purpose of fulfilling a government position.</t>
    </r>
  </si>
  <si>
    <r>
      <t xml:space="preserve">f </t>
    </r>
    <r>
      <rPr>
        <sz val="9"/>
        <rFont val="Arial"/>
        <family val="2"/>
      </rPr>
      <t>Includes air taxi operations. Nautical miles in source multiplied by 1.151 to convert from nautical miles.</t>
    </r>
  </si>
  <si>
    <r>
      <t>g</t>
    </r>
    <r>
      <rPr>
        <sz val="9"/>
        <rFont val="Arial"/>
        <family val="2"/>
      </rPr>
      <t xml:space="preserve"> Sum of fatalities does not necessarily equal total. Differences are due to methodology used to count collisions involving aircraft in different categories.</t>
    </r>
  </si>
  <si>
    <r>
      <t>h</t>
    </r>
    <r>
      <rPr>
        <sz val="9"/>
        <rFont val="Arial"/>
        <family val="2"/>
      </rPr>
      <t xml:space="preserve"> Suicide/sabotage cases are included in accidents and fatalities data but are excluded from accident rates.</t>
    </r>
  </si>
  <si>
    <r>
      <t>d</t>
    </r>
    <r>
      <rPr>
        <sz val="9"/>
        <rFont val="Arial"/>
        <family val="2"/>
      </rPr>
      <t xml:space="preserve"> Significant decrease in "Other" can be attributed to a redefining of the category to only include "Aerial Other" and "Medical Use."</t>
    </r>
  </si>
  <si>
    <r>
      <t xml:space="preserve">j </t>
    </r>
    <r>
      <rPr>
        <sz val="9"/>
        <rFont val="Arial"/>
        <family val="2"/>
      </rPr>
      <t>Beginning in 2000, "Public Use" was included in "Other Work".</t>
    </r>
  </si>
  <si>
    <r>
      <t>3</t>
    </r>
    <r>
      <rPr>
        <sz val="9"/>
        <rFont val="Arial"/>
        <family val="2"/>
      </rPr>
      <t xml:space="preserve"> Ibid., table 1.6 and similar tables in earlier editions.</t>
    </r>
  </si>
  <si>
    <t>Expenditures, total ($ millions)</t>
  </si>
  <si>
    <t>1960</t>
  </si>
  <si>
    <t>1970</t>
  </si>
  <si>
    <t>1980</t>
  </si>
  <si>
    <t>1990</t>
  </si>
  <si>
    <t>1994</t>
  </si>
  <si>
    <t>1995</t>
  </si>
  <si>
    <t>1996</t>
  </si>
  <si>
    <t>1997</t>
  </si>
  <si>
    <t>1998</t>
  </si>
  <si>
    <t>1999</t>
  </si>
  <si>
    <t>2000</t>
  </si>
  <si>
    <r>
      <t>Other work</t>
    </r>
    <r>
      <rPr>
        <vertAlign val="superscript"/>
        <sz val="11"/>
        <rFont val="Arial Narrow"/>
        <family val="2"/>
      </rPr>
      <t>a</t>
    </r>
  </si>
  <si>
    <r>
      <t>Air taxi / air tours</t>
    </r>
    <r>
      <rPr>
        <vertAlign val="superscript"/>
        <sz val="11"/>
        <rFont val="Arial Narrow"/>
        <family val="2"/>
      </rPr>
      <t>b</t>
    </r>
  </si>
  <si>
    <r>
      <t>Sightseeing</t>
    </r>
    <r>
      <rPr>
        <vertAlign val="superscript"/>
        <sz val="11"/>
        <rFont val="Arial Narrow"/>
        <family val="2"/>
      </rPr>
      <t>c</t>
    </r>
  </si>
  <si>
    <r>
      <t>Other</t>
    </r>
    <r>
      <rPr>
        <vertAlign val="superscript"/>
        <sz val="11"/>
        <rFont val="Arial Narrow"/>
        <family val="2"/>
      </rPr>
      <t>d</t>
    </r>
  </si>
  <si>
    <t>PERFORMANCE</t>
  </si>
  <si>
    <r>
      <t>Public use</t>
    </r>
    <r>
      <rPr>
        <vertAlign val="superscript"/>
        <sz val="11"/>
        <rFont val="Arial Narrow"/>
        <family val="2"/>
      </rPr>
      <t>e</t>
    </r>
  </si>
  <si>
    <t>SAFETY</t>
  </si>
  <si>
    <t>2001</t>
  </si>
  <si>
    <r>
      <t>Number of flight hours by actual use, total</t>
    </r>
    <r>
      <rPr>
        <b/>
        <vertAlign val="superscript"/>
        <sz val="11"/>
        <rFont val="Arial Narrow"/>
        <family val="2"/>
      </rPr>
      <t>3</t>
    </r>
    <r>
      <rPr>
        <b/>
        <sz val="11"/>
        <rFont val="Arial Narrow"/>
        <family val="2"/>
      </rPr>
      <t xml:space="preserve"> (thousands)</t>
    </r>
  </si>
  <si>
    <r>
      <t>i</t>
    </r>
    <r>
      <rPr>
        <sz val="9"/>
        <rFont val="Arial"/>
        <family val="2"/>
      </rPr>
      <t xml:space="preserve"> Accident rates are calculated by BTS using the formula: Accident Rates (per 100,000 flight hours) = Accidents or Fatalities/Flight Hours (thousands)*100.</t>
    </r>
  </si>
  <si>
    <r>
      <t>Fatalities, total</t>
    </r>
    <r>
      <rPr>
        <b/>
        <vertAlign val="superscript"/>
        <sz val="11"/>
        <rFont val="Arial Narrow"/>
        <family val="2"/>
      </rPr>
      <t>g,6</t>
    </r>
  </si>
  <si>
    <r>
      <t>FINANCIAL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</t>
    </r>
  </si>
  <si>
    <t>Aircraft</t>
  </si>
  <si>
    <r>
      <t>INVENTORY</t>
    </r>
    <r>
      <rPr>
        <b/>
        <vertAlign val="superscript"/>
        <sz val="11"/>
        <rFont val="Arial Narrow"/>
        <family val="2"/>
      </rPr>
      <t>2</t>
    </r>
  </si>
  <si>
    <t>Number of active aircraft by primary use, total</t>
  </si>
  <si>
    <r>
      <t>Vehicle-miles</t>
    </r>
    <r>
      <rPr>
        <b/>
        <vertAlign val="superscript"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(millions)</t>
    </r>
    <r>
      <rPr>
        <b/>
        <vertAlign val="superscript"/>
        <sz val="11"/>
        <rFont val="Arial Narrow"/>
        <family val="2"/>
      </rPr>
      <t>f,4</t>
    </r>
  </si>
  <si>
    <r>
      <t>Passenger-miles (millions)</t>
    </r>
    <r>
      <rPr>
        <b/>
        <vertAlign val="superscript"/>
        <sz val="11"/>
        <rFont val="Arial Narrow"/>
        <family val="2"/>
      </rPr>
      <t>f,1</t>
    </r>
    <r>
      <rPr>
        <b/>
        <sz val="11"/>
        <rFont val="Arial Narrow"/>
        <family val="2"/>
      </rPr>
      <t xml:space="preserve"> </t>
    </r>
  </si>
  <si>
    <r>
      <t>Fuel consumed, total (million gallons)</t>
    </r>
    <r>
      <rPr>
        <b/>
        <vertAlign val="superscript"/>
        <sz val="11"/>
        <rFont val="Arial Narrow"/>
        <family val="2"/>
      </rPr>
      <t>f, 5</t>
    </r>
  </si>
  <si>
    <r>
      <t>Accidents, total</t>
    </r>
    <r>
      <rPr>
        <b/>
        <vertAlign val="superscript"/>
        <sz val="11"/>
        <rFont val="Arial Narrow"/>
        <family val="2"/>
      </rPr>
      <t>7</t>
    </r>
  </si>
  <si>
    <r>
      <t>Accident rate (per 100,000 flight hours)</t>
    </r>
    <r>
      <rPr>
        <b/>
        <vertAlign val="superscript"/>
        <sz val="11"/>
        <rFont val="Arial Narrow"/>
        <family val="2"/>
      </rPr>
      <t>h,i</t>
    </r>
  </si>
  <si>
    <r>
      <t>1</t>
    </r>
    <r>
      <rPr>
        <sz val="9"/>
        <rFont val="Arial"/>
        <family val="2"/>
      </rPr>
      <t xml:space="preserve"> Eno Transportation Foundation, Inc., </t>
    </r>
    <r>
      <rPr>
        <i/>
        <sz val="9"/>
        <rFont val="Arial"/>
        <family val="2"/>
      </rPr>
      <t>Transportation in America,</t>
    </r>
    <r>
      <rPr>
        <sz val="9"/>
        <rFont val="Arial"/>
        <family val="2"/>
      </rPr>
      <t xml:space="preserve"> Annual Issues (Washington, DC), pp. 40 and 45, and similar tables in earlier editions.</t>
    </r>
  </si>
  <si>
    <r>
      <t>4</t>
    </r>
    <r>
      <rPr>
        <sz val="9"/>
        <rFont val="Arial"/>
        <family val="2"/>
      </rPr>
      <t xml:space="preserve"> Ibid., table 3.3 and similar tables in earlier editions.</t>
    </r>
  </si>
  <si>
    <t>2002</t>
  </si>
  <si>
    <r>
      <t xml:space="preserve">5  </t>
    </r>
    <r>
      <rPr>
        <sz val="9"/>
        <rFont val="Arial"/>
        <family val="2"/>
      </rPr>
      <t xml:space="preserve">1960-1990: U.S. Department of Transportation, Federal Aviation Administration, </t>
    </r>
    <r>
      <rPr>
        <i/>
        <sz val="9"/>
        <rFont val="Arial"/>
        <family val="2"/>
      </rPr>
      <t xml:space="preserve">General Aviation and Air Taxi Acitivity and Avionics Survey </t>
    </r>
    <r>
      <rPr>
        <sz val="9"/>
        <rFont val="Arial"/>
        <family val="2"/>
      </rPr>
      <t xml:space="preserve">(Washington, DC: 1990-2000 issues), table 5.1.  1994-2002: Ibid.,  </t>
    </r>
    <r>
      <rPr>
        <i/>
        <sz val="9"/>
        <rFont val="Arial"/>
        <family val="2"/>
      </rPr>
      <t>FAA Aerospace Forecasts, Fiscal Years 2004-2015</t>
    </r>
    <r>
      <rPr>
        <sz val="9"/>
        <rFont val="Arial"/>
        <family val="2"/>
      </rPr>
      <t xml:space="preserve"> (Washington, DC: March 2004), table 32 and similar tables in earlier editions.</t>
    </r>
  </si>
  <si>
    <r>
      <t>2</t>
    </r>
    <r>
      <rPr>
        <sz val="9"/>
        <rFont val="Arial"/>
        <family val="2"/>
      </rPr>
      <t xml:space="preserve"> U.S. Department of Transportation, Federal Aviation Administration, </t>
    </r>
    <r>
      <rPr>
        <i/>
        <sz val="9"/>
        <rFont val="Arial"/>
        <family val="2"/>
      </rPr>
      <t>General Aviation and Air Taxi Activity and Avionics Survey</t>
    </r>
    <r>
      <rPr>
        <sz val="9"/>
        <rFont val="Arial"/>
        <family val="2"/>
      </rPr>
      <t xml:space="preserve">
(Washington, DC: 1990-2002 issues), table 1.1.</t>
    </r>
  </si>
  <si>
    <r>
      <t>7</t>
    </r>
    <r>
      <rPr>
        <sz val="9"/>
        <rFont val="Arial"/>
        <family val="2"/>
      </rPr>
      <t xml:space="preserve"> National Transportation Safety Board, RE-50, personal communication. </t>
    </r>
    <r>
      <rPr>
        <i/>
        <sz val="9"/>
        <rFont val="Arial"/>
        <family val="2"/>
      </rPr>
      <t xml:space="preserve">Annual Review of Aircraft Accident Data, U.S. General Aviation, Calendar Year 1998 </t>
    </r>
    <r>
      <rPr>
        <sz val="9"/>
        <rFont val="Arial"/>
        <family val="2"/>
      </rPr>
      <t>(Washington, DC: July 2000), available at Internet site http://www.ntsb.gov/aviation/ as of July 22, 2004, table 10.</t>
    </r>
  </si>
  <si>
    <r>
      <t xml:space="preserve">KEY: </t>
    </r>
    <r>
      <rPr>
        <sz val="9"/>
        <rFont val="Arial"/>
        <family val="2"/>
      </rPr>
      <t xml:space="preserve"> N = data do not exist; R = revised; U = data are not available.</t>
    </r>
  </si>
  <si>
    <r>
      <t>6</t>
    </r>
    <r>
      <rPr>
        <sz val="9"/>
        <rFont val="Arial"/>
        <family val="2"/>
      </rPr>
      <t xml:space="preserve"> 1960-1970: National Transportation Safety Board, RE-50, personal communication.  1980-2002: Ibid., </t>
    </r>
    <r>
      <rPr>
        <i/>
        <sz val="9"/>
        <rFont val="Arial"/>
        <family val="2"/>
      </rPr>
      <t>Annual Review of Aircraft Accident Data, U.S. General Aviation, Calendar Year 1998</t>
    </r>
    <r>
      <rPr>
        <sz val="9"/>
        <rFont val="Arial"/>
        <family val="2"/>
      </rPr>
      <t xml:space="preserve"> (Washington, DC: July 2000), charts 27, 39, 40, 41, 42 and 43, and personal communications on Sept. 10, 2002, Dec. 22, 2003, and April 30, 2004.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</si>
</sst>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0000"/>
    <numFmt numFmtId="167" formatCode="&quot;(R)&quot;\ #,##0;&quot;(R) -&quot;#,##0;&quot;(R) &quot;\ 0"/>
    <numFmt numFmtId="168" formatCode="&quot;(R)&quot;\ #,##0.0;&quot;(R) -&quot;#,##0.0;&quot;(R) &quot;\ 0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5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8" fillId="0" borderId="1" applyFill="0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>
      <alignment horizontal="left"/>
      <protection/>
    </xf>
    <xf numFmtId="0" fontId="13" fillId="0" borderId="1">
      <alignment horizontal="left"/>
      <protection/>
    </xf>
    <xf numFmtId="0" fontId="6" fillId="0" borderId="0">
      <alignment horizontal="left" vertical="center"/>
      <protection/>
    </xf>
  </cellStyleXfs>
  <cellXfs count="70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165" fontId="16" fillId="0" borderId="0" xfId="15" applyNumberFormat="1" applyFont="1" applyFill="1" applyBorder="1">
      <alignment horizontal="right"/>
      <protection/>
    </xf>
    <xf numFmtId="49" fontId="17" fillId="0" borderId="0" xfId="23" applyFont="1" applyFill="1" applyBorder="1">
      <alignment horizontal="left"/>
      <protection/>
    </xf>
    <xf numFmtId="49" fontId="19" fillId="0" borderId="0" xfId="23" applyFont="1" applyFill="1" applyBorder="1">
      <alignment horizontal="left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18" fillId="0" borderId="0" xfId="15" applyNumberFormat="1" applyFont="1" applyFill="1" applyBorder="1" applyAlignment="1">
      <alignment horizontal="right"/>
      <protection/>
    </xf>
    <xf numFmtId="49" fontId="23" fillId="0" borderId="3" xfId="18" applyFont="1" applyFill="1" applyBorder="1" applyAlignment="1">
      <alignment horizontal="left" vertical="center"/>
      <protection/>
    </xf>
    <xf numFmtId="49" fontId="23" fillId="0" borderId="5" xfId="18" applyFont="1" applyFill="1" applyBorder="1">
      <alignment horizontal="left" vertical="center"/>
      <protection/>
    </xf>
    <xf numFmtId="3" fontId="25" fillId="0" borderId="0" xfId="15" applyFont="1" applyFill="1" applyBorder="1" applyAlignment="1">
      <alignment horizontal="right"/>
      <protection/>
    </xf>
    <xf numFmtId="0" fontId="25" fillId="0" borderId="5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23" fillId="0" borderId="5" xfId="17" applyFont="1" applyFill="1" applyBorder="1">
      <alignment horizontal="centerContinuous" wrapText="1"/>
      <protection/>
    </xf>
    <xf numFmtId="0" fontId="0" fillId="0" borderId="6" xfId="0" applyFont="1" applyFill="1" applyBorder="1" applyAlignment="1">
      <alignment/>
    </xf>
    <xf numFmtId="3" fontId="25" fillId="0" borderId="5" xfId="15" applyFont="1" applyFill="1" applyBorder="1" applyAlignment="1">
      <alignment horizontal="right"/>
      <protection/>
    </xf>
    <xf numFmtId="3" fontId="25" fillId="0" borderId="5" xfId="0" applyNumberFormat="1" applyFont="1" applyFill="1" applyBorder="1" applyAlignment="1">
      <alignment horizontal="right"/>
    </xf>
    <xf numFmtId="49" fontId="26" fillId="0" borderId="5" xfId="23" applyFont="1" applyFill="1" applyBorder="1" applyAlignment="1">
      <alignment horizontal="right"/>
      <protection/>
    </xf>
    <xf numFmtId="0" fontId="25" fillId="0" borderId="5" xfId="0" applyFont="1" applyFill="1" applyBorder="1" applyAlignment="1">
      <alignment horizontal="right"/>
    </xf>
    <xf numFmtId="165" fontId="25" fillId="0" borderId="0" xfId="15" applyNumberFormat="1" applyFont="1" applyFill="1" applyBorder="1" applyAlignment="1">
      <alignment horizontal="right"/>
      <protection/>
    </xf>
    <xf numFmtId="0" fontId="23" fillId="0" borderId="7" xfId="35" applyFont="1" applyFill="1" applyBorder="1">
      <alignment horizontal="left"/>
      <protection/>
    </xf>
    <xf numFmtId="0" fontId="23" fillId="0" borderId="7" xfId="35" applyFont="1" applyFill="1" applyBorder="1" applyAlignment="1">
      <alignment horizontal="left" vertical="top"/>
      <protection/>
    </xf>
    <xf numFmtId="0" fontId="23" fillId="0" borderId="0" xfId="35" applyFont="1" applyFill="1" applyBorder="1">
      <alignment horizontal="left"/>
      <protection/>
    </xf>
    <xf numFmtId="3" fontId="26" fillId="0" borderId="0" xfId="0" applyNumberFormat="1" applyFont="1" applyFill="1" applyBorder="1" applyAlignment="1">
      <alignment horizontal="right" vertical="top"/>
    </xf>
    <xf numFmtId="0" fontId="23" fillId="0" borderId="0" xfId="35" applyFont="1" applyFill="1" applyBorder="1" applyAlignment="1">
      <alignment horizontal="left" vertical="top"/>
      <protection/>
    </xf>
    <xf numFmtId="49" fontId="23" fillId="0" borderId="3" xfId="17" applyNumberFormat="1" applyFont="1" applyFill="1" applyBorder="1" applyAlignment="1">
      <alignment horizontal="center" vertical="center"/>
      <protection/>
    </xf>
    <xf numFmtId="3" fontId="25" fillId="0" borderId="7" xfId="15" applyFont="1" applyFill="1" applyBorder="1" applyAlignment="1">
      <alignment horizontal="right"/>
      <protection/>
    </xf>
    <xf numFmtId="3" fontId="25" fillId="0" borderId="7" xfId="0" applyNumberFormat="1" applyFont="1" applyFill="1" applyBorder="1" applyAlignment="1">
      <alignment horizontal="right"/>
    </xf>
    <xf numFmtId="0" fontId="23" fillId="0" borderId="7" xfId="35" applyFont="1" applyFill="1" applyBorder="1" applyAlignment="1">
      <alignment horizontal="left" wrapText="1"/>
      <protection/>
    </xf>
    <xf numFmtId="49" fontId="25" fillId="0" borderId="0" xfId="34" applyFont="1" applyFill="1" applyBorder="1" applyAlignment="1">
      <alignment horizontal="left" vertical="top" indent="1"/>
      <protection/>
    </xf>
    <xf numFmtId="49" fontId="25" fillId="0" borderId="6" xfId="34" applyFont="1" applyFill="1" applyBorder="1" applyAlignment="1">
      <alignment horizontal="left" indent="1"/>
      <protection/>
    </xf>
    <xf numFmtId="165" fontId="25" fillId="0" borderId="6" xfId="15" applyNumberFormat="1" applyFont="1" applyFill="1" applyBorder="1" applyAlignment="1">
      <alignment horizontal="right"/>
      <protection/>
    </xf>
    <xf numFmtId="49" fontId="25" fillId="0" borderId="0" xfId="34" applyFont="1" applyFill="1" applyBorder="1" applyAlignment="1">
      <alignment horizontal="left" indent="1"/>
      <protection/>
    </xf>
    <xf numFmtId="49" fontId="23" fillId="0" borderId="8" xfId="17" applyNumberFormat="1" applyFont="1" applyFill="1" applyBorder="1" applyAlignment="1">
      <alignment horizontal="center" vertical="center"/>
      <protection/>
    </xf>
    <xf numFmtId="49" fontId="25" fillId="0" borderId="0" xfId="34" applyFont="1" applyFill="1" applyBorder="1">
      <alignment horizontal="left"/>
      <protection/>
    </xf>
    <xf numFmtId="49" fontId="25" fillId="0" borderId="3" xfId="34" applyFont="1" applyFill="1" applyBorder="1">
      <alignment horizontal="left"/>
      <protection/>
    </xf>
    <xf numFmtId="3" fontId="25" fillId="0" borderId="0" xfId="15" applyFont="1" applyFill="1" applyBorder="1" applyAlignment="1">
      <alignment horizontal="right" vertical="top"/>
      <protection/>
    </xf>
    <xf numFmtId="3" fontId="25" fillId="0" borderId="0" xfId="0" applyNumberFormat="1" applyFont="1" applyFill="1" applyBorder="1" applyAlignment="1">
      <alignment horizontal="right" vertical="top"/>
    </xf>
    <xf numFmtId="165" fontId="25" fillId="0" borderId="0" xfId="15" applyNumberFormat="1" applyFont="1" applyFill="1" applyBorder="1" applyAlignment="1">
      <alignment horizontal="right" vertical="top"/>
      <protection/>
    </xf>
    <xf numFmtId="3" fontId="0" fillId="0" borderId="0" xfId="0" applyNumberFormat="1" applyFont="1" applyFill="1" applyBorder="1" applyAlignment="1">
      <alignment/>
    </xf>
    <xf numFmtId="167" fontId="25" fillId="0" borderId="5" xfId="15" applyNumberFormat="1" applyFont="1" applyFill="1" applyBorder="1" applyAlignment="1">
      <alignment horizontal="right"/>
      <protection/>
    </xf>
    <xf numFmtId="3" fontId="25" fillId="0" borderId="0" xfId="17" applyNumberFormat="1" applyFont="1" applyFill="1" applyBorder="1" applyAlignment="1">
      <alignment horizontal="right"/>
      <protection/>
    </xf>
    <xf numFmtId="3" fontId="25" fillId="0" borderId="0" xfId="15" applyNumberFormat="1" applyFont="1" applyFill="1" applyBorder="1" applyAlignment="1">
      <alignment horizontal="right"/>
      <protection/>
    </xf>
    <xf numFmtId="3" fontId="25" fillId="0" borderId="0" xfId="15" applyNumberFormat="1" applyFont="1" applyFill="1" applyBorder="1" applyAlignment="1">
      <alignment horizontal="right" vertical="top"/>
      <protection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6" fillId="0" borderId="0" xfId="22" applyFont="1" applyFill="1" applyBorder="1" applyAlignment="1">
      <alignment horizontal="left" wrapText="1"/>
      <protection/>
    </xf>
    <xf numFmtId="0" fontId="16" fillId="0" borderId="0" xfId="22" applyNumberFormat="1" applyFont="1" applyFill="1" applyBorder="1" applyAlignment="1">
      <alignment horizontal="left" wrapText="1"/>
      <protection/>
    </xf>
    <xf numFmtId="0" fontId="21" fillId="0" borderId="6" xfId="31" applyFont="1" applyFill="1" applyBorder="1" applyAlignment="1">
      <alignment horizontal="left" vertical="top"/>
      <protection/>
    </xf>
    <xf numFmtId="0" fontId="22" fillId="0" borderId="6" xfId="0" applyFont="1" applyFill="1" applyBorder="1" applyAlignment="1">
      <alignment/>
    </xf>
    <xf numFmtId="0" fontId="15" fillId="0" borderId="0" xfId="22" applyFont="1" applyFill="1" applyAlignment="1">
      <alignment horizontal="left" wrapText="1"/>
      <protection/>
    </xf>
    <xf numFmtId="49" fontId="18" fillId="0" borderId="0" xfId="34" applyFont="1" applyFill="1" applyBorder="1" applyAlignment="1">
      <alignment horizontal="left" wrapText="1"/>
      <protection/>
    </xf>
    <xf numFmtId="0" fontId="18" fillId="0" borderId="0" xfId="19" applyNumberFormat="1" applyFont="1" applyFill="1" applyAlignment="1">
      <alignment horizontal="left" wrapText="1"/>
      <protection/>
    </xf>
    <xf numFmtId="49" fontId="16" fillId="0" borderId="0" xfId="34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horizontal="left" wrapText="1"/>
    </xf>
    <xf numFmtId="167" fontId="25" fillId="0" borderId="0" xfId="0" applyNumberFormat="1" applyFont="1" applyFill="1" applyBorder="1" applyAlignment="1">
      <alignment/>
    </xf>
    <xf numFmtId="167" fontId="25" fillId="0" borderId="0" xfId="15" applyNumberFormat="1" applyFont="1" applyFill="1" applyBorder="1" applyAlignment="1">
      <alignment horizontal="right"/>
      <protection/>
    </xf>
    <xf numFmtId="167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 vertical="top"/>
    </xf>
    <xf numFmtId="168" fontId="25" fillId="0" borderId="0" xfId="15" applyNumberFormat="1" applyFont="1" applyFill="1" applyBorder="1" applyAlignment="1">
      <alignment horizontal="right"/>
      <protection/>
    </xf>
    <xf numFmtId="168" fontId="25" fillId="0" borderId="6" xfId="15" applyNumberFormat="1" applyFont="1" applyFill="1" applyBorder="1" applyAlignment="1">
      <alignment horizontal="right"/>
      <protection/>
    </xf>
    <xf numFmtId="3" fontId="18" fillId="0" borderId="0" xfId="0" applyNumberFormat="1" applyFont="1" applyFill="1" applyBorder="1" applyAlignment="1">
      <alignment horizontal="left" wrapText="1"/>
    </xf>
  </cellXfs>
  <cellStyles count="23">
    <cellStyle name="Normal" xfId="0"/>
    <cellStyle name="Data" xfId="15"/>
    <cellStyle name="Hed Side" xfId="16"/>
    <cellStyle name="Hed Top" xfId="17"/>
    <cellStyle name="Hed Top - SECTION" xfId="18"/>
    <cellStyle name="Source Hed" xfId="19"/>
    <cellStyle name="Source Letter" xfId="20"/>
    <cellStyle name="Source Superscript" xfId="21"/>
    <cellStyle name="Source Text" xfId="22"/>
    <cellStyle name="Superscript" xfId="23"/>
    <cellStyle name="Table Data" xfId="24"/>
    <cellStyle name="Table Head Top" xfId="25"/>
    <cellStyle name="Table Hed Side" xfId="26"/>
    <cellStyle name="Table Title" xfId="27"/>
    <cellStyle name="Title Text" xfId="28"/>
    <cellStyle name="Title Text 1" xfId="29"/>
    <cellStyle name="Title Text 2" xfId="30"/>
    <cellStyle name="Title-1" xfId="31"/>
    <cellStyle name="Title-2" xfId="32"/>
    <cellStyle name="Title-3" xfId="33"/>
    <cellStyle name="Wrap" xfId="34"/>
    <cellStyle name="Wrap Bold" xfId="35"/>
    <cellStyle name="Wrap Titl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SheetLayoutView="85" workbookViewId="0" topLeftCell="A1">
      <selection activeCell="A1" sqref="A1:K1"/>
    </sheetView>
  </sheetViews>
  <sheetFormatPr defaultColWidth="9.140625" defaultRowHeight="12.75"/>
  <cols>
    <col min="1" max="1" width="40.421875" style="10" customWidth="1"/>
    <col min="2" max="6" width="9.140625" style="10" customWidth="1"/>
    <col min="7" max="7" width="9.28125" style="10" bestFit="1" customWidth="1"/>
    <col min="8" max="10" width="10.28125" style="10" bestFit="1" customWidth="1"/>
    <col min="11" max="11" width="9.28125" style="10" bestFit="1" customWidth="1"/>
    <col min="12" max="12" width="9.421875" style="10" customWidth="1"/>
    <col min="13" max="13" width="9.28125" style="10" customWidth="1"/>
    <col min="14" max="16384" width="9.140625" style="10" customWidth="1"/>
  </cols>
  <sheetData>
    <row r="1" spans="1:12" s="5" customFormat="1" ht="15.75" thickBo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8"/>
    </row>
    <row r="2" spans="1:14" s="5" customFormat="1" ht="15.75">
      <c r="A2" s="12" t="s">
        <v>57</v>
      </c>
      <c r="B2" s="29" t="s">
        <v>35</v>
      </c>
      <c r="C2" s="29" t="s">
        <v>36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43</v>
      </c>
      <c r="K2" s="29" t="s">
        <v>44</v>
      </c>
      <c r="L2" s="29" t="s">
        <v>45</v>
      </c>
      <c r="M2" s="37" t="s">
        <v>53</v>
      </c>
      <c r="N2" s="37" t="s">
        <v>68</v>
      </c>
    </row>
    <row r="3" spans="1:14" s="6" customFormat="1" ht="13.5">
      <c r="A3" s="24" t="s">
        <v>34</v>
      </c>
      <c r="B3" s="45">
        <f>+B4+B5</f>
        <v>895</v>
      </c>
      <c r="C3" s="45">
        <f aca="true" t="shared" si="0" ref="C3:K3">+C4+C5</f>
        <v>2035</v>
      </c>
      <c r="D3" s="45">
        <f t="shared" si="0"/>
        <v>8053</v>
      </c>
      <c r="E3" s="45">
        <f t="shared" si="0"/>
        <v>9907</v>
      </c>
      <c r="F3" s="45">
        <f t="shared" si="0"/>
        <v>9332</v>
      </c>
      <c r="G3" s="45">
        <f t="shared" si="0"/>
        <v>10379</v>
      </c>
      <c r="H3" s="45">
        <f t="shared" si="0"/>
        <v>11605</v>
      </c>
      <c r="I3" s="45">
        <f t="shared" si="0"/>
        <v>13797</v>
      </c>
      <c r="J3" s="45">
        <f t="shared" si="0"/>
        <v>16372</v>
      </c>
      <c r="K3" s="45">
        <f t="shared" si="0"/>
        <v>17553</v>
      </c>
      <c r="L3" s="45">
        <v>21909</v>
      </c>
      <c r="M3" s="45">
        <f>+M5+M4</f>
        <v>26499</v>
      </c>
      <c r="N3" s="45" t="s">
        <v>15</v>
      </c>
    </row>
    <row r="4" spans="1:14" s="7" customFormat="1" ht="13.5">
      <c r="A4" s="33" t="s">
        <v>58</v>
      </c>
      <c r="B4" s="14">
        <v>202</v>
      </c>
      <c r="C4" s="14">
        <v>339</v>
      </c>
      <c r="D4" s="14">
        <v>2853</v>
      </c>
      <c r="E4" s="14">
        <v>3398</v>
      </c>
      <c r="F4" s="14">
        <v>3910</v>
      </c>
      <c r="G4" s="14">
        <v>4260</v>
      </c>
      <c r="H4" s="14">
        <v>5298</v>
      </c>
      <c r="I4" s="14">
        <v>7174</v>
      </c>
      <c r="J4" s="14">
        <v>9573</v>
      </c>
      <c r="K4" s="16">
        <v>11262</v>
      </c>
      <c r="L4" s="16">
        <v>14291</v>
      </c>
      <c r="M4" s="16">
        <v>18524</v>
      </c>
      <c r="N4" s="16" t="s">
        <v>15</v>
      </c>
    </row>
    <row r="5" spans="1:14" s="7" customFormat="1" ht="13.5">
      <c r="A5" s="36" t="s">
        <v>8</v>
      </c>
      <c r="B5" s="14">
        <v>693</v>
      </c>
      <c r="C5" s="14">
        <v>1696</v>
      </c>
      <c r="D5" s="14">
        <v>5200</v>
      </c>
      <c r="E5" s="14">
        <v>6509</v>
      </c>
      <c r="F5" s="14">
        <v>5422</v>
      </c>
      <c r="G5" s="14">
        <v>6119</v>
      </c>
      <c r="H5" s="14">
        <v>6307</v>
      </c>
      <c r="I5" s="14">
        <v>6623</v>
      </c>
      <c r="J5" s="14">
        <v>6799</v>
      </c>
      <c r="K5" s="16">
        <v>6291</v>
      </c>
      <c r="L5" s="16">
        <v>7618</v>
      </c>
      <c r="M5" s="16">
        <v>7975</v>
      </c>
      <c r="N5" s="16" t="s">
        <v>15</v>
      </c>
    </row>
    <row r="6" spans="1:14" s="7" customFormat="1" ht="15.75">
      <c r="A6" s="13" t="s">
        <v>59</v>
      </c>
      <c r="B6" s="19"/>
      <c r="C6" s="19"/>
      <c r="D6" s="19"/>
      <c r="E6" s="19"/>
      <c r="F6" s="19"/>
      <c r="G6" s="19"/>
      <c r="H6" s="44"/>
      <c r="I6" s="19"/>
      <c r="J6" s="19"/>
      <c r="K6" s="20"/>
      <c r="L6" s="20"/>
      <c r="M6" s="20"/>
      <c r="N6" s="20"/>
    </row>
    <row r="7" spans="1:14" s="7" customFormat="1" ht="13.5">
      <c r="A7" s="24" t="s">
        <v>60</v>
      </c>
      <c r="B7" s="30">
        <v>76549</v>
      </c>
      <c r="C7" s="30">
        <v>131743</v>
      </c>
      <c r="D7" s="30">
        <v>211045</v>
      </c>
      <c r="E7" s="30">
        <f>SUM(E8:E18)</f>
        <v>196800</v>
      </c>
      <c r="F7" s="30">
        <v>172400</v>
      </c>
      <c r="G7" s="30">
        <v>188100</v>
      </c>
      <c r="H7" s="63">
        <v>187312</v>
      </c>
      <c r="I7" s="63">
        <v>192414</v>
      </c>
      <c r="J7" s="63">
        <v>204710</v>
      </c>
      <c r="K7" s="31">
        <v>219464</v>
      </c>
      <c r="L7" s="31">
        <v>217533</v>
      </c>
      <c r="M7" s="31">
        <v>211446</v>
      </c>
      <c r="N7" s="31">
        <v>211244</v>
      </c>
    </row>
    <row r="8" spans="1:14" s="7" customFormat="1" ht="13.5">
      <c r="A8" s="33" t="s">
        <v>0</v>
      </c>
      <c r="B8" s="14" t="s">
        <v>1</v>
      </c>
      <c r="C8" s="14">
        <v>6835</v>
      </c>
      <c r="D8" s="14">
        <v>14860</v>
      </c>
      <c r="E8" s="14">
        <v>10100</v>
      </c>
      <c r="F8" s="14">
        <v>9400</v>
      </c>
      <c r="G8" s="14">
        <v>9800</v>
      </c>
      <c r="H8" s="64">
        <v>9286</v>
      </c>
      <c r="I8" s="14">
        <v>10411</v>
      </c>
      <c r="J8" s="14">
        <v>11250</v>
      </c>
      <c r="K8" s="16">
        <v>10804</v>
      </c>
      <c r="L8" s="16">
        <v>11003</v>
      </c>
      <c r="M8" s="16">
        <v>10544</v>
      </c>
      <c r="N8" s="16">
        <v>10810</v>
      </c>
    </row>
    <row r="9" spans="1:14" s="7" customFormat="1" ht="13.5">
      <c r="A9" s="36" t="s">
        <v>2</v>
      </c>
      <c r="B9" s="14" t="s">
        <v>1</v>
      </c>
      <c r="C9" s="14">
        <v>26900</v>
      </c>
      <c r="D9" s="14">
        <v>49391</v>
      </c>
      <c r="E9" s="14">
        <v>33100</v>
      </c>
      <c r="F9" s="14">
        <v>26500</v>
      </c>
      <c r="G9" s="14">
        <v>26200</v>
      </c>
      <c r="H9" s="64">
        <v>28236</v>
      </c>
      <c r="I9" s="14">
        <v>27716</v>
      </c>
      <c r="J9" s="14">
        <v>32611</v>
      </c>
      <c r="K9" s="16">
        <v>24543</v>
      </c>
      <c r="L9" s="16">
        <v>25169</v>
      </c>
      <c r="M9" s="16">
        <v>25525</v>
      </c>
      <c r="N9" s="16">
        <v>24153</v>
      </c>
    </row>
    <row r="10" spans="1:14" s="7" customFormat="1" ht="13.5">
      <c r="A10" s="36" t="s">
        <v>3</v>
      </c>
      <c r="B10" s="14" t="s">
        <v>1</v>
      </c>
      <c r="C10" s="14">
        <v>10727</v>
      </c>
      <c r="D10" s="14">
        <v>14862</v>
      </c>
      <c r="E10" s="14">
        <v>18600</v>
      </c>
      <c r="F10" s="14">
        <v>15000</v>
      </c>
      <c r="G10" s="14">
        <v>14800</v>
      </c>
      <c r="H10" s="64">
        <v>14261</v>
      </c>
      <c r="I10" s="14">
        <v>14663</v>
      </c>
      <c r="J10" s="14">
        <v>11375</v>
      </c>
      <c r="K10" s="16">
        <v>16081</v>
      </c>
      <c r="L10" s="16">
        <v>14883</v>
      </c>
      <c r="M10" s="16">
        <v>14254</v>
      </c>
      <c r="N10" s="16">
        <v>13203</v>
      </c>
    </row>
    <row r="11" spans="1:14" s="7" customFormat="1" ht="13.5">
      <c r="A11" s="36" t="s">
        <v>4</v>
      </c>
      <c r="B11" s="14" t="s">
        <v>1</v>
      </c>
      <c r="C11" s="14">
        <v>65398</v>
      </c>
      <c r="D11" s="14">
        <v>96222</v>
      </c>
      <c r="E11" s="14">
        <v>112600</v>
      </c>
      <c r="F11" s="14">
        <v>102500</v>
      </c>
      <c r="G11" s="14">
        <v>109300</v>
      </c>
      <c r="H11" s="64">
        <v>109619</v>
      </c>
      <c r="I11" s="14">
        <v>115630</v>
      </c>
      <c r="J11" s="14">
        <v>124347</v>
      </c>
      <c r="K11" s="16">
        <v>147085</v>
      </c>
      <c r="L11" s="16">
        <v>148192</v>
      </c>
      <c r="M11" s="16">
        <v>144031</v>
      </c>
      <c r="N11" s="16">
        <v>145996</v>
      </c>
    </row>
    <row r="12" spans="1:14" s="7" customFormat="1" ht="13.5">
      <c r="A12" s="36" t="s">
        <v>9</v>
      </c>
      <c r="B12" s="14" t="s">
        <v>1</v>
      </c>
      <c r="C12" s="14">
        <v>5455</v>
      </c>
      <c r="D12" s="14">
        <v>7294</v>
      </c>
      <c r="E12" s="14">
        <v>6200</v>
      </c>
      <c r="F12" s="14">
        <v>4300</v>
      </c>
      <c r="G12" s="14">
        <v>5100</v>
      </c>
      <c r="H12" s="64">
        <v>5361</v>
      </c>
      <c r="I12" s="14">
        <v>4858</v>
      </c>
      <c r="J12" s="14">
        <v>4550</v>
      </c>
      <c r="K12" s="16">
        <v>4254</v>
      </c>
      <c r="L12" s="16">
        <v>4294</v>
      </c>
      <c r="M12" s="16">
        <v>3779</v>
      </c>
      <c r="N12" s="16">
        <v>3971</v>
      </c>
    </row>
    <row r="13" spans="1:14" s="7" customFormat="1" ht="13.5">
      <c r="A13" s="36" t="s">
        <v>10</v>
      </c>
      <c r="B13" s="14" t="s">
        <v>1</v>
      </c>
      <c r="C13" s="14" t="s">
        <v>1</v>
      </c>
      <c r="D13" s="14" t="s">
        <v>1</v>
      </c>
      <c r="E13" s="14">
        <v>4900</v>
      </c>
      <c r="F13" s="14">
        <v>5100</v>
      </c>
      <c r="G13" s="14">
        <v>4700</v>
      </c>
      <c r="H13" s="64">
        <v>3225</v>
      </c>
      <c r="I13" s="14">
        <v>3311</v>
      </c>
      <c r="J13" s="14">
        <v>3242</v>
      </c>
      <c r="K13" s="16">
        <v>3240</v>
      </c>
      <c r="L13" s="16">
        <v>5093</v>
      </c>
      <c r="M13" s="16">
        <v>5039</v>
      </c>
      <c r="N13" s="16">
        <v>4535</v>
      </c>
    </row>
    <row r="14" spans="1:14" s="7" customFormat="1" ht="13.5">
      <c r="A14" s="36" t="s">
        <v>5</v>
      </c>
      <c r="B14" s="14" t="s">
        <v>1</v>
      </c>
      <c r="C14" s="14" t="s">
        <v>1</v>
      </c>
      <c r="D14" s="14" t="s">
        <v>1</v>
      </c>
      <c r="E14" s="14" t="s">
        <v>1</v>
      </c>
      <c r="F14" s="14">
        <v>100</v>
      </c>
      <c r="G14" s="14">
        <v>200</v>
      </c>
      <c r="H14" s="64">
        <v>424</v>
      </c>
      <c r="I14" s="14">
        <v>186</v>
      </c>
      <c r="J14" s="14">
        <v>313</v>
      </c>
      <c r="K14" s="16">
        <v>190</v>
      </c>
      <c r="L14" s="16">
        <v>234</v>
      </c>
      <c r="M14" s="16">
        <v>202</v>
      </c>
      <c r="N14" s="16">
        <v>151</v>
      </c>
    </row>
    <row r="15" spans="1:14" s="7" customFormat="1" ht="15.75">
      <c r="A15" s="33" t="s">
        <v>46</v>
      </c>
      <c r="B15" s="14" t="s">
        <v>1</v>
      </c>
      <c r="C15" s="14">
        <v>2054</v>
      </c>
      <c r="D15" s="14">
        <v>2813</v>
      </c>
      <c r="E15" s="14">
        <v>1400</v>
      </c>
      <c r="F15" s="14">
        <v>1200</v>
      </c>
      <c r="G15" s="14">
        <v>1100</v>
      </c>
      <c r="H15" s="64">
        <v>1118</v>
      </c>
      <c r="I15" s="64">
        <v>679</v>
      </c>
      <c r="J15" s="14">
        <v>1116</v>
      </c>
      <c r="K15" s="16">
        <v>2363</v>
      </c>
      <c r="L15" s="16">
        <v>1787</v>
      </c>
      <c r="M15" s="16">
        <v>1528</v>
      </c>
      <c r="N15" s="16">
        <v>1733</v>
      </c>
    </row>
    <row r="16" spans="1:14" s="7" customFormat="1" ht="15.75">
      <c r="A16" s="33" t="s">
        <v>47</v>
      </c>
      <c r="B16" s="14" t="s">
        <v>1</v>
      </c>
      <c r="C16" s="14" t="s">
        <v>1</v>
      </c>
      <c r="D16" s="14" t="s">
        <v>1</v>
      </c>
      <c r="E16" s="14">
        <v>5800</v>
      </c>
      <c r="F16" s="14">
        <v>3800</v>
      </c>
      <c r="G16" s="14">
        <v>4100</v>
      </c>
      <c r="H16" s="64">
        <f>125+3838</f>
        <v>3963</v>
      </c>
      <c r="I16" s="14">
        <v>4948</v>
      </c>
      <c r="J16" s="14">
        <f>4878+312</f>
        <v>5190</v>
      </c>
      <c r="K16" s="16">
        <f>4279+290</f>
        <v>4569</v>
      </c>
      <c r="L16" s="16">
        <f>3686+333</f>
        <v>4019</v>
      </c>
      <c r="M16" s="16">
        <f>3598+406</f>
        <v>4004</v>
      </c>
      <c r="N16" s="16">
        <f>3898+259</f>
        <v>4157</v>
      </c>
    </row>
    <row r="17" spans="1:14" s="7" customFormat="1" ht="15.75">
      <c r="A17" s="33" t="s">
        <v>48</v>
      </c>
      <c r="B17" s="14" t="s">
        <v>1</v>
      </c>
      <c r="C17" s="14" t="s">
        <v>1</v>
      </c>
      <c r="D17" s="14" t="s">
        <v>1</v>
      </c>
      <c r="E17" s="14" t="s">
        <v>1</v>
      </c>
      <c r="F17" s="14">
        <v>1300</v>
      </c>
      <c r="G17" s="14">
        <v>900</v>
      </c>
      <c r="H17" s="64">
        <v>889</v>
      </c>
      <c r="I17" s="14">
        <v>677</v>
      </c>
      <c r="J17" s="14">
        <v>679</v>
      </c>
      <c r="K17" s="16">
        <v>832</v>
      </c>
      <c r="L17" s="16">
        <v>881</v>
      </c>
      <c r="M17" s="16">
        <v>918</v>
      </c>
      <c r="N17" s="16">
        <v>641</v>
      </c>
    </row>
    <row r="18" spans="1:14" s="7" customFormat="1" ht="15.75">
      <c r="A18" s="33" t="s">
        <v>49</v>
      </c>
      <c r="B18" s="14" t="s">
        <v>1</v>
      </c>
      <c r="C18" s="14">
        <v>8249</v>
      </c>
      <c r="D18" s="14">
        <v>17045</v>
      </c>
      <c r="E18" s="14">
        <v>4100</v>
      </c>
      <c r="F18" s="14">
        <v>4200</v>
      </c>
      <c r="G18" s="14">
        <v>6300</v>
      </c>
      <c r="H18" s="64">
        <v>6718</v>
      </c>
      <c r="I18" s="14">
        <v>5250</v>
      </c>
      <c r="J18" s="14">
        <v>6010</v>
      </c>
      <c r="K18" s="16">
        <f>366+834</f>
        <v>1200</v>
      </c>
      <c r="L18" s="16">
        <f>1022+930</f>
        <v>1952</v>
      </c>
      <c r="M18" s="16">
        <f>633+940</f>
        <v>1573</v>
      </c>
      <c r="N18" s="16">
        <f>899+996</f>
        <v>1895</v>
      </c>
    </row>
    <row r="19" spans="1:14" s="7" customFormat="1" ht="15.75">
      <c r="A19" s="36" t="s">
        <v>11</v>
      </c>
      <c r="B19" s="14" t="s">
        <v>1</v>
      </c>
      <c r="C19" s="14" t="s">
        <v>1</v>
      </c>
      <c r="D19" s="14" t="s">
        <v>1</v>
      </c>
      <c r="E19" s="14" t="s">
        <v>1</v>
      </c>
      <c r="F19" s="14" t="s">
        <v>1</v>
      </c>
      <c r="G19" s="14" t="s">
        <v>1</v>
      </c>
      <c r="H19" s="64">
        <v>4206</v>
      </c>
      <c r="I19" s="14">
        <v>4130</v>
      </c>
      <c r="J19" s="14">
        <v>4029</v>
      </c>
      <c r="K19" s="16">
        <v>4138</v>
      </c>
      <c r="L19" s="27" t="s">
        <v>25</v>
      </c>
      <c r="M19" s="27" t="s">
        <v>25</v>
      </c>
      <c r="N19" s="27" t="s">
        <v>25</v>
      </c>
    </row>
    <row r="20" spans="1:14" s="7" customFormat="1" ht="15.75">
      <c r="A20" s="13" t="s">
        <v>50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</row>
    <row r="21" spans="1:14" s="5" customFormat="1" ht="30">
      <c r="A21" s="32" t="s">
        <v>54</v>
      </c>
      <c r="B21" s="14">
        <v>13121</v>
      </c>
      <c r="C21" s="14">
        <v>26030</v>
      </c>
      <c r="D21" s="14">
        <v>36430</v>
      </c>
      <c r="E21" s="14">
        <f>SUM(E22:E32)</f>
        <v>30763</v>
      </c>
      <c r="F21" s="14">
        <v>24092</v>
      </c>
      <c r="G21" s="64">
        <v>26612</v>
      </c>
      <c r="H21" s="64">
        <v>26909</v>
      </c>
      <c r="I21" s="14">
        <v>27713</v>
      </c>
      <c r="J21" s="14">
        <f>SUM(J22:J33)</f>
        <v>28100.174</v>
      </c>
      <c r="K21" s="65">
        <v>31231</v>
      </c>
      <c r="L21" s="65">
        <v>29960</v>
      </c>
      <c r="M21" s="65">
        <v>27017</v>
      </c>
      <c r="N21" s="16">
        <v>27040.1</v>
      </c>
    </row>
    <row r="22" spans="1:14" s="7" customFormat="1" ht="13.5">
      <c r="A22" s="33" t="s">
        <v>0</v>
      </c>
      <c r="B22" s="14" t="s">
        <v>1</v>
      </c>
      <c r="C22" s="14" t="s">
        <v>1</v>
      </c>
      <c r="D22" s="14">
        <v>5332</v>
      </c>
      <c r="E22" s="14">
        <v>2913</v>
      </c>
      <c r="F22" s="14">
        <v>2486</v>
      </c>
      <c r="G22" s="64">
        <v>3069</v>
      </c>
      <c r="H22" s="64">
        <v>2898</v>
      </c>
      <c r="I22" s="14">
        <v>2878</v>
      </c>
      <c r="J22" s="14">
        <v>3212.939</v>
      </c>
      <c r="K22" s="65">
        <v>3535</v>
      </c>
      <c r="L22" s="65">
        <v>3341</v>
      </c>
      <c r="M22" s="65">
        <v>2657</v>
      </c>
      <c r="N22" s="16">
        <v>3275.114</v>
      </c>
    </row>
    <row r="23" spans="1:14" s="7" customFormat="1" ht="13.5">
      <c r="A23" s="36" t="s">
        <v>2</v>
      </c>
      <c r="B23" s="40">
        <v>5699</v>
      </c>
      <c r="C23" s="40">
        <v>7204</v>
      </c>
      <c r="D23" s="14">
        <v>8434</v>
      </c>
      <c r="E23" s="14">
        <v>4417</v>
      </c>
      <c r="F23" s="14">
        <v>3012</v>
      </c>
      <c r="G23" s="64">
        <v>3335</v>
      </c>
      <c r="H23" s="64">
        <v>3259</v>
      </c>
      <c r="I23" s="14">
        <v>3006</v>
      </c>
      <c r="J23" s="14">
        <v>3522.823</v>
      </c>
      <c r="K23" s="65">
        <v>3602</v>
      </c>
      <c r="L23" s="65">
        <v>3588</v>
      </c>
      <c r="M23" s="65">
        <v>3579</v>
      </c>
      <c r="N23" s="16">
        <v>3287.467</v>
      </c>
    </row>
    <row r="24" spans="1:14" s="7" customFormat="1" ht="13.5">
      <c r="A24" s="36" t="s">
        <v>3</v>
      </c>
      <c r="B24" s="14">
        <v>1828</v>
      </c>
      <c r="C24" s="14">
        <v>6791</v>
      </c>
      <c r="D24" s="14">
        <v>5748</v>
      </c>
      <c r="E24" s="14">
        <v>7244</v>
      </c>
      <c r="F24" s="14">
        <v>4156</v>
      </c>
      <c r="G24" s="64">
        <v>4410</v>
      </c>
      <c r="H24" s="64">
        <v>4759</v>
      </c>
      <c r="I24" s="14">
        <v>4956</v>
      </c>
      <c r="J24" s="14">
        <v>3961.134</v>
      </c>
      <c r="K24" s="65">
        <v>5795</v>
      </c>
      <c r="L24" s="65">
        <v>5050</v>
      </c>
      <c r="M24" s="65">
        <v>4307</v>
      </c>
      <c r="N24" s="16">
        <v>4182.032</v>
      </c>
    </row>
    <row r="25" spans="1:14" s="7" customFormat="1" ht="13.5">
      <c r="A25" s="36" t="s">
        <v>4</v>
      </c>
      <c r="B25" s="14">
        <v>3172</v>
      </c>
      <c r="C25" s="14">
        <v>6896</v>
      </c>
      <c r="D25" s="14">
        <v>8894</v>
      </c>
      <c r="E25" s="14">
        <v>9276</v>
      </c>
      <c r="F25" s="14">
        <v>8248</v>
      </c>
      <c r="G25" s="64">
        <v>9659</v>
      </c>
      <c r="H25" s="64">
        <v>9037</v>
      </c>
      <c r="I25" s="14">
        <v>9644</v>
      </c>
      <c r="J25" s="14">
        <v>9781.249</v>
      </c>
      <c r="K25" s="65">
        <v>11072</v>
      </c>
      <c r="L25" s="65">
        <v>11477</v>
      </c>
      <c r="M25" s="65">
        <v>11266</v>
      </c>
      <c r="N25" s="16">
        <v>11024.998</v>
      </c>
    </row>
    <row r="26" spans="1:14" s="7" customFormat="1" ht="13.5">
      <c r="A26" s="36" t="s">
        <v>9</v>
      </c>
      <c r="B26" s="14" t="s">
        <v>1</v>
      </c>
      <c r="C26" s="14" t="s">
        <v>1</v>
      </c>
      <c r="D26" s="14">
        <v>2044</v>
      </c>
      <c r="E26" s="14">
        <v>1872</v>
      </c>
      <c r="F26" s="14">
        <v>1364</v>
      </c>
      <c r="G26" s="64">
        <v>1526</v>
      </c>
      <c r="H26" s="64">
        <v>1713</v>
      </c>
      <c r="I26" s="14">
        <v>1562</v>
      </c>
      <c r="J26" s="14">
        <v>1306.259</v>
      </c>
      <c r="K26" s="65">
        <v>1408</v>
      </c>
      <c r="L26" s="65">
        <v>1318</v>
      </c>
      <c r="M26" s="65">
        <v>1038</v>
      </c>
      <c r="N26" s="16">
        <v>1182.063</v>
      </c>
    </row>
    <row r="27" spans="1:14" s="7" customFormat="1" ht="13.5">
      <c r="A27" s="36" t="s">
        <v>10</v>
      </c>
      <c r="B27" s="14" t="s">
        <v>1</v>
      </c>
      <c r="C27" s="14" t="s">
        <v>1</v>
      </c>
      <c r="D27" s="14" t="s">
        <v>1</v>
      </c>
      <c r="E27" s="14">
        <v>1745</v>
      </c>
      <c r="F27" s="14">
        <v>1746</v>
      </c>
      <c r="G27" s="64">
        <v>1391</v>
      </c>
      <c r="H27" s="64">
        <v>1057</v>
      </c>
      <c r="I27" s="14">
        <v>1261</v>
      </c>
      <c r="J27" s="14">
        <v>811.946</v>
      </c>
      <c r="K27" s="65">
        <v>1244</v>
      </c>
      <c r="L27" s="65">
        <v>1545</v>
      </c>
      <c r="M27" s="65">
        <v>1442</v>
      </c>
      <c r="N27" s="16">
        <v>1365.721</v>
      </c>
    </row>
    <row r="28" spans="1:14" s="7" customFormat="1" ht="13.5">
      <c r="A28" s="36" t="s">
        <v>5</v>
      </c>
      <c r="B28" s="14" t="s">
        <v>1</v>
      </c>
      <c r="C28" s="14" t="s">
        <v>1</v>
      </c>
      <c r="D28" s="14" t="s">
        <v>1</v>
      </c>
      <c r="E28" s="14" t="s">
        <v>1</v>
      </c>
      <c r="F28" s="14">
        <v>135</v>
      </c>
      <c r="G28" s="64">
        <v>128</v>
      </c>
      <c r="H28" s="64">
        <v>191</v>
      </c>
      <c r="I28" s="14">
        <v>112</v>
      </c>
      <c r="J28" s="14">
        <v>153.328</v>
      </c>
      <c r="K28" s="65">
        <v>123</v>
      </c>
      <c r="L28" s="65">
        <v>161</v>
      </c>
      <c r="M28" s="65">
        <v>131</v>
      </c>
      <c r="N28" s="16">
        <v>96.709</v>
      </c>
    </row>
    <row r="29" spans="1:14" s="7" customFormat="1" ht="15.75">
      <c r="A29" s="33" t="s">
        <v>46</v>
      </c>
      <c r="B29" s="14" t="s">
        <v>1</v>
      </c>
      <c r="C29" s="14" t="s">
        <v>1</v>
      </c>
      <c r="D29" s="14">
        <v>1053</v>
      </c>
      <c r="E29" s="14">
        <v>572</v>
      </c>
      <c r="F29" s="14">
        <v>241</v>
      </c>
      <c r="G29" s="64">
        <v>280</v>
      </c>
      <c r="H29" s="64">
        <v>265</v>
      </c>
      <c r="I29" s="14">
        <v>139</v>
      </c>
      <c r="J29" s="14">
        <v>285.527</v>
      </c>
      <c r="K29" s="65">
        <v>605</v>
      </c>
      <c r="L29" s="65">
        <v>496</v>
      </c>
      <c r="M29" s="65">
        <v>256</v>
      </c>
      <c r="N29" s="16">
        <v>368.605</v>
      </c>
    </row>
    <row r="30" spans="1:14" s="7" customFormat="1" ht="15.75">
      <c r="A30" s="33" t="s">
        <v>47</v>
      </c>
      <c r="B30" s="14" t="s">
        <v>1</v>
      </c>
      <c r="C30" s="14" t="s">
        <v>1</v>
      </c>
      <c r="D30" s="14" t="s">
        <v>1</v>
      </c>
      <c r="E30" s="14">
        <v>2249</v>
      </c>
      <c r="F30" s="14">
        <v>1545</v>
      </c>
      <c r="G30" s="14">
        <f>1403+124</f>
        <v>1527</v>
      </c>
      <c r="H30" s="64">
        <f>1734+100</f>
        <v>1834</v>
      </c>
      <c r="I30" s="64">
        <v>2122</v>
      </c>
      <c r="J30" s="14">
        <f>2399.91+182.639</f>
        <v>2582.549</v>
      </c>
      <c r="K30" s="65">
        <f>1874+111</f>
        <v>1985</v>
      </c>
      <c r="L30" s="65">
        <f>1487+635</f>
        <v>2122</v>
      </c>
      <c r="M30" s="65">
        <f>1440+147</f>
        <v>1587</v>
      </c>
      <c r="N30" s="16">
        <f>1346.032+149.077</f>
        <v>1495.109</v>
      </c>
    </row>
    <row r="31" spans="1:14" s="7" customFormat="1" ht="15.75">
      <c r="A31" s="33" t="s">
        <v>48</v>
      </c>
      <c r="B31" s="14" t="s">
        <v>1</v>
      </c>
      <c r="C31" s="14" t="s">
        <v>1</v>
      </c>
      <c r="D31" s="14" t="s">
        <v>1</v>
      </c>
      <c r="E31" s="14" t="s">
        <v>1</v>
      </c>
      <c r="F31" s="14">
        <v>309</v>
      </c>
      <c r="G31" s="64">
        <v>179</v>
      </c>
      <c r="H31" s="64">
        <v>195</v>
      </c>
      <c r="I31" s="14">
        <v>127</v>
      </c>
      <c r="J31" s="14">
        <v>168.914</v>
      </c>
      <c r="K31" s="65">
        <v>218</v>
      </c>
      <c r="L31" s="65">
        <v>197</v>
      </c>
      <c r="M31" s="65">
        <v>183</v>
      </c>
      <c r="N31" s="16">
        <v>134.223</v>
      </c>
    </row>
    <row r="32" spans="1:14" s="7" customFormat="1" ht="15.75">
      <c r="A32" s="33" t="s">
        <v>49</v>
      </c>
      <c r="B32" s="14">
        <v>2422</v>
      </c>
      <c r="C32" s="14">
        <v>5139</v>
      </c>
      <c r="D32" s="14">
        <v>4925</v>
      </c>
      <c r="E32" s="14">
        <v>475</v>
      </c>
      <c r="F32" s="14">
        <v>622</v>
      </c>
      <c r="G32" s="64">
        <v>1107</v>
      </c>
      <c r="H32" s="64">
        <v>656</v>
      </c>
      <c r="I32" s="14">
        <v>819</v>
      </c>
      <c r="J32" s="14">
        <v>940.367</v>
      </c>
      <c r="K32" s="65">
        <f>120+415</f>
        <v>535</v>
      </c>
      <c r="L32" s="65">
        <f>234+431</f>
        <v>665</v>
      </c>
      <c r="M32" s="65">
        <f>256+408</f>
        <v>664</v>
      </c>
      <c r="N32" s="16">
        <f>186.827+441.231</f>
        <v>628.058</v>
      </c>
    </row>
    <row r="33" spans="1:14" s="7" customFormat="1" ht="15.75">
      <c r="A33" s="33" t="s">
        <v>51</v>
      </c>
      <c r="B33" s="14" t="s">
        <v>1</v>
      </c>
      <c r="C33" s="14" t="s">
        <v>1</v>
      </c>
      <c r="D33" s="14" t="s">
        <v>1</v>
      </c>
      <c r="E33" s="14" t="s">
        <v>1</v>
      </c>
      <c r="F33" s="14" t="s">
        <v>1</v>
      </c>
      <c r="G33" s="14" t="s">
        <v>1</v>
      </c>
      <c r="H33" s="64">
        <v>1047</v>
      </c>
      <c r="I33" s="14">
        <v>1096</v>
      </c>
      <c r="J33" s="14">
        <v>1373.139</v>
      </c>
      <c r="K33" s="65">
        <v>1109</v>
      </c>
      <c r="L33" s="27" t="s">
        <v>26</v>
      </c>
      <c r="M33" s="27" t="s">
        <v>26</v>
      </c>
      <c r="N33" s="27" t="s">
        <v>26</v>
      </c>
    </row>
    <row r="34" spans="1:14" s="8" customFormat="1" ht="15.75">
      <c r="A34" s="28" t="s">
        <v>61</v>
      </c>
      <c r="B34" s="14">
        <v>1769</v>
      </c>
      <c r="C34" s="14">
        <v>3207</v>
      </c>
      <c r="D34" s="14">
        <v>5204</v>
      </c>
      <c r="E34" s="14">
        <v>4548</v>
      </c>
      <c r="F34" s="16">
        <v>3358</v>
      </c>
      <c r="G34" s="14">
        <v>3795</v>
      </c>
      <c r="H34" s="14">
        <v>3524</v>
      </c>
      <c r="I34" s="14">
        <v>3877</v>
      </c>
      <c r="J34" s="14" t="s">
        <v>15</v>
      </c>
      <c r="K34" s="16" t="s">
        <v>15</v>
      </c>
      <c r="L34" s="16" t="s">
        <v>15</v>
      </c>
      <c r="M34" s="16" t="s">
        <v>15</v>
      </c>
      <c r="N34" s="16" t="s">
        <v>15</v>
      </c>
    </row>
    <row r="35" spans="1:14" s="8" customFormat="1" ht="15.75">
      <c r="A35" s="28" t="s">
        <v>62</v>
      </c>
      <c r="B35" s="14">
        <v>2300</v>
      </c>
      <c r="C35" s="14">
        <v>9100</v>
      </c>
      <c r="D35" s="14">
        <v>14700</v>
      </c>
      <c r="E35" s="14">
        <v>13000</v>
      </c>
      <c r="F35" s="16">
        <v>9800</v>
      </c>
      <c r="G35" s="16">
        <v>10800</v>
      </c>
      <c r="H35" s="16">
        <v>12000</v>
      </c>
      <c r="I35" s="16">
        <v>12500</v>
      </c>
      <c r="J35" s="16">
        <v>13100</v>
      </c>
      <c r="K35" s="16">
        <v>14100</v>
      </c>
      <c r="L35" s="16">
        <v>15200</v>
      </c>
      <c r="M35" s="16">
        <v>15900</v>
      </c>
      <c r="N35" s="16" t="s">
        <v>15</v>
      </c>
    </row>
    <row r="36" spans="1:14" s="8" customFormat="1" ht="15.75">
      <c r="A36" s="28" t="s">
        <v>63</v>
      </c>
      <c r="B36" s="14">
        <v>242</v>
      </c>
      <c r="C36" s="14">
        <v>759</v>
      </c>
      <c r="D36" s="14">
        <v>1286</v>
      </c>
      <c r="E36" s="14">
        <v>1016</v>
      </c>
      <c r="F36" s="14">
        <v>731</v>
      </c>
      <c r="G36" s="14">
        <v>847</v>
      </c>
      <c r="H36" s="14">
        <v>896</v>
      </c>
      <c r="I36" s="14">
        <v>934</v>
      </c>
      <c r="J36" s="14">
        <v>1126</v>
      </c>
      <c r="K36" s="16">
        <v>1313</v>
      </c>
      <c r="L36" s="66">
        <v>1304.7</v>
      </c>
      <c r="M36" s="65">
        <v>1228.1</v>
      </c>
      <c r="N36" s="16">
        <v>1262.2</v>
      </c>
    </row>
    <row r="37" spans="1:14" s="7" customFormat="1" ht="13.5">
      <c r="A37" s="38" t="s">
        <v>12</v>
      </c>
      <c r="B37" s="14">
        <v>242</v>
      </c>
      <c r="C37" s="14">
        <v>551</v>
      </c>
      <c r="D37" s="14">
        <v>520</v>
      </c>
      <c r="E37" s="14">
        <v>353</v>
      </c>
      <c r="F37" s="14">
        <v>266</v>
      </c>
      <c r="G37" s="14">
        <v>287</v>
      </c>
      <c r="H37" s="14">
        <v>289</v>
      </c>
      <c r="I37" s="14">
        <v>292</v>
      </c>
      <c r="J37" s="14">
        <v>311</v>
      </c>
      <c r="K37" s="16">
        <v>345</v>
      </c>
      <c r="L37" s="65">
        <v>332.7</v>
      </c>
      <c r="M37" s="65">
        <v>275.2</v>
      </c>
      <c r="N37" s="16">
        <v>277.9</v>
      </c>
    </row>
    <row r="38" spans="1:14" s="7" customFormat="1" ht="13.5">
      <c r="A38" s="39" t="s">
        <v>13</v>
      </c>
      <c r="B38" s="14" t="s">
        <v>1</v>
      </c>
      <c r="C38" s="14">
        <v>208</v>
      </c>
      <c r="D38" s="14">
        <v>766</v>
      </c>
      <c r="E38" s="14">
        <v>663</v>
      </c>
      <c r="F38" s="14">
        <v>464</v>
      </c>
      <c r="G38" s="14">
        <v>560</v>
      </c>
      <c r="H38" s="14">
        <v>608</v>
      </c>
      <c r="I38" s="14">
        <v>642</v>
      </c>
      <c r="J38" s="14">
        <v>815</v>
      </c>
      <c r="K38" s="16">
        <v>967</v>
      </c>
      <c r="L38" s="65">
        <v>972</v>
      </c>
      <c r="M38" s="65">
        <v>952.8</v>
      </c>
      <c r="N38" s="16">
        <v>984.3</v>
      </c>
    </row>
    <row r="39" spans="1:14" s="5" customFormat="1" ht="13.5">
      <c r="A39" s="13" t="s">
        <v>52</v>
      </c>
      <c r="B39" s="17"/>
      <c r="C39" s="17"/>
      <c r="D39" s="17"/>
      <c r="E39" s="17"/>
      <c r="F39" s="17"/>
      <c r="G39" s="17"/>
      <c r="H39" s="17"/>
      <c r="I39" s="17"/>
      <c r="J39" s="17"/>
      <c r="K39" s="15"/>
      <c r="L39" s="15"/>
      <c r="M39" s="15"/>
      <c r="N39" s="15"/>
    </row>
    <row r="40" spans="1:14" s="5" customFormat="1" ht="15.75">
      <c r="A40" s="25" t="s">
        <v>56</v>
      </c>
      <c r="B40" s="14">
        <v>787</v>
      </c>
      <c r="C40" s="14">
        <v>1310</v>
      </c>
      <c r="D40" s="14">
        <v>1239</v>
      </c>
      <c r="E40" s="46">
        <v>767</v>
      </c>
      <c r="F40" s="46">
        <v>730</v>
      </c>
      <c r="G40" s="46">
        <v>735</v>
      </c>
      <c r="H40" s="46">
        <v>636</v>
      </c>
      <c r="I40" s="46">
        <v>631</v>
      </c>
      <c r="J40" s="46">
        <v>624</v>
      </c>
      <c r="K40" s="16">
        <v>619</v>
      </c>
      <c r="L40" s="16">
        <v>593</v>
      </c>
      <c r="M40" s="16">
        <v>565</v>
      </c>
      <c r="N40" s="16">
        <v>581</v>
      </c>
    </row>
    <row r="41" spans="1:14" s="7" customFormat="1" ht="13.5">
      <c r="A41" s="36" t="s">
        <v>0</v>
      </c>
      <c r="B41" s="14" t="s">
        <v>1</v>
      </c>
      <c r="C41" s="14">
        <v>28</v>
      </c>
      <c r="D41" s="14">
        <v>66</v>
      </c>
      <c r="E41" s="14">
        <v>21</v>
      </c>
      <c r="F41" s="14">
        <v>6</v>
      </c>
      <c r="G41" s="14">
        <v>15</v>
      </c>
      <c r="H41" s="14">
        <v>20</v>
      </c>
      <c r="I41" s="14">
        <v>3</v>
      </c>
      <c r="J41" s="14">
        <v>0</v>
      </c>
      <c r="K41" s="16">
        <v>30</v>
      </c>
      <c r="L41" s="16">
        <v>13</v>
      </c>
      <c r="M41" s="16">
        <v>12</v>
      </c>
      <c r="N41" s="16">
        <v>0</v>
      </c>
    </row>
    <row r="42" spans="1:17" s="7" customFormat="1" ht="13.5">
      <c r="A42" s="36" t="s">
        <v>2</v>
      </c>
      <c r="B42" s="14" t="s">
        <v>1</v>
      </c>
      <c r="C42" s="14">
        <v>148</v>
      </c>
      <c r="D42" s="14">
        <v>126</v>
      </c>
      <c r="E42" s="14">
        <v>80</v>
      </c>
      <c r="F42" s="14">
        <v>64</v>
      </c>
      <c r="G42" s="14">
        <v>73</v>
      </c>
      <c r="H42" s="14">
        <v>44</v>
      </c>
      <c r="I42" s="14">
        <v>45</v>
      </c>
      <c r="J42" s="14">
        <v>42</v>
      </c>
      <c r="K42" s="16">
        <v>55</v>
      </c>
      <c r="L42" s="16">
        <v>43</v>
      </c>
      <c r="M42" s="16">
        <v>50</v>
      </c>
      <c r="N42" s="16">
        <v>40</v>
      </c>
      <c r="P42" s="43"/>
      <c r="Q42" s="43"/>
    </row>
    <row r="43" spans="1:14" s="7" customFormat="1" ht="13.5">
      <c r="A43" s="36" t="s">
        <v>3</v>
      </c>
      <c r="B43" s="14" t="s">
        <v>1</v>
      </c>
      <c r="C43" s="14">
        <v>93</v>
      </c>
      <c r="D43" s="14">
        <v>73</v>
      </c>
      <c r="E43" s="14">
        <v>62</v>
      </c>
      <c r="F43" s="14">
        <v>47</v>
      </c>
      <c r="G43" s="14">
        <v>44</v>
      </c>
      <c r="H43" s="14">
        <v>40</v>
      </c>
      <c r="I43" s="14">
        <v>38</v>
      </c>
      <c r="J43" s="14">
        <v>38</v>
      </c>
      <c r="K43" s="16">
        <v>38</v>
      </c>
      <c r="L43" s="16">
        <v>64</v>
      </c>
      <c r="M43" s="16">
        <v>40</v>
      </c>
      <c r="N43" s="16">
        <v>42</v>
      </c>
    </row>
    <row r="44" spans="1:14" s="7" customFormat="1" ht="13.5">
      <c r="A44" s="36" t="s">
        <v>4</v>
      </c>
      <c r="B44" s="14" t="s">
        <v>1</v>
      </c>
      <c r="C44" s="14">
        <v>726</v>
      </c>
      <c r="D44" s="14">
        <v>808</v>
      </c>
      <c r="E44" s="14">
        <v>492</v>
      </c>
      <c r="F44" s="14">
        <v>472</v>
      </c>
      <c r="G44" s="14">
        <v>488</v>
      </c>
      <c r="H44" s="14">
        <v>413</v>
      </c>
      <c r="I44" s="14">
        <v>432</v>
      </c>
      <c r="J44" s="14">
        <v>432</v>
      </c>
      <c r="K44" s="41">
        <v>383</v>
      </c>
      <c r="L44" s="16">
        <v>386</v>
      </c>
      <c r="M44" s="16">
        <v>376</v>
      </c>
      <c r="N44" s="16">
        <v>407</v>
      </c>
    </row>
    <row r="45" spans="1:14" s="7" customFormat="1" ht="13.5">
      <c r="A45" s="36" t="s">
        <v>9</v>
      </c>
      <c r="B45" s="14" t="s">
        <v>1</v>
      </c>
      <c r="C45" s="14">
        <v>41</v>
      </c>
      <c r="D45" s="14">
        <v>32</v>
      </c>
      <c r="E45" s="14">
        <v>17</v>
      </c>
      <c r="F45" s="14">
        <v>17</v>
      </c>
      <c r="G45" s="14">
        <v>15</v>
      </c>
      <c r="H45" s="14">
        <v>10</v>
      </c>
      <c r="I45" s="14">
        <v>17</v>
      </c>
      <c r="J45" s="14">
        <v>6</v>
      </c>
      <c r="K45" s="16">
        <v>14</v>
      </c>
      <c r="L45" s="16">
        <v>19</v>
      </c>
      <c r="M45" s="16">
        <v>14</v>
      </c>
      <c r="N45" s="16">
        <v>14</v>
      </c>
    </row>
    <row r="46" spans="1:14" s="7" customFormat="1" ht="13.5">
      <c r="A46" s="36" t="s">
        <v>6</v>
      </c>
      <c r="B46" s="14" t="s">
        <v>1</v>
      </c>
      <c r="C46" s="14">
        <v>174</v>
      </c>
      <c r="D46" s="14">
        <v>134</v>
      </c>
      <c r="E46" s="14">
        <v>95</v>
      </c>
      <c r="F46" s="40">
        <v>138</v>
      </c>
      <c r="G46" s="40">
        <v>112</v>
      </c>
      <c r="H46" s="40">
        <v>119</v>
      </c>
      <c r="I46" s="14">
        <v>106</v>
      </c>
      <c r="J46" s="40">
        <v>112</v>
      </c>
      <c r="K46" s="41">
        <v>105</v>
      </c>
      <c r="L46" s="16">
        <v>87</v>
      </c>
      <c r="M46" s="16">
        <v>73</v>
      </c>
      <c r="N46" s="16">
        <v>81</v>
      </c>
    </row>
    <row r="47" spans="1:14" s="7" customFormat="1" ht="15.75">
      <c r="A47" s="26" t="s">
        <v>64</v>
      </c>
      <c r="B47" s="14">
        <v>4793</v>
      </c>
      <c r="C47" s="14">
        <v>4712</v>
      </c>
      <c r="D47" s="14">
        <v>3590</v>
      </c>
      <c r="E47" s="47">
        <v>2241</v>
      </c>
      <c r="F47" s="40">
        <v>2022</v>
      </c>
      <c r="G47" s="40">
        <v>2056</v>
      </c>
      <c r="H47" s="40">
        <v>1908</v>
      </c>
      <c r="I47" s="40">
        <v>1845</v>
      </c>
      <c r="J47" s="40">
        <v>1904</v>
      </c>
      <c r="K47" s="41">
        <v>1906</v>
      </c>
      <c r="L47" s="16">
        <v>1837</v>
      </c>
      <c r="M47" s="41">
        <v>1726</v>
      </c>
      <c r="N47" s="41">
        <v>1713</v>
      </c>
    </row>
    <row r="48" spans="1:14" s="7" customFormat="1" ht="13.5">
      <c r="A48" s="33" t="s">
        <v>7</v>
      </c>
      <c r="B48" s="14">
        <v>429</v>
      </c>
      <c r="C48" s="14">
        <v>641</v>
      </c>
      <c r="D48" s="14">
        <v>618</v>
      </c>
      <c r="E48" s="14">
        <v>443</v>
      </c>
      <c r="F48" s="14">
        <v>403</v>
      </c>
      <c r="G48" s="40">
        <v>413</v>
      </c>
      <c r="H48" s="40">
        <v>361</v>
      </c>
      <c r="I48" s="40">
        <v>350</v>
      </c>
      <c r="J48" s="40">
        <v>364</v>
      </c>
      <c r="K48" s="41">
        <v>340</v>
      </c>
      <c r="L48" s="16">
        <v>344</v>
      </c>
      <c r="M48" s="41">
        <v>325</v>
      </c>
      <c r="N48" s="41">
        <v>345</v>
      </c>
    </row>
    <row r="49" spans="1:14" s="7" customFormat="1" ht="15.75">
      <c r="A49" s="28" t="s">
        <v>65</v>
      </c>
      <c r="B49" s="23">
        <f>B47/B21*100</f>
        <v>36.52922795518634</v>
      </c>
      <c r="C49" s="23">
        <f>C47/C21*100</f>
        <v>18.1021897810219</v>
      </c>
      <c r="D49" s="23">
        <f>D47/D21*100</f>
        <v>9.854515509195718</v>
      </c>
      <c r="E49" s="42">
        <v>7.3</v>
      </c>
      <c r="F49" s="42">
        <v>8.4</v>
      </c>
      <c r="G49" s="67">
        <f aca="true" t="shared" si="1" ref="G49:M49">G47/G21*100</f>
        <v>7.725837967834059</v>
      </c>
      <c r="H49" s="67">
        <f t="shared" si="1"/>
        <v>7.090564495150321</v>
      </c>
      <c r="I49" s="23">
        <f t="shared" si="1"/>
        <v>6.657525349114134</v>
      </c>
      <c r="J49" s="23">
        <f t="shared" si="1"/>
        <v>6.775758755088137</v>
      </c>
      <c r="K49" s="67">
        <f t="shared" si="1"/>
        <v>6.102910569626332</v>
      </c>
      <c r="L49" s="67">
        <f t="shared" si="1"/>
        <v>6.13150867823765</v>
      </c>
      <c r="M49" s="67">
        <f t="shared" si="1"/>
        <v>6.388570159529185</v>
      </c>
      <c r="N49" s="23">
        <f>N47/N21*100</f>
        <v>6.33503574321101</v>
      </c>
    </row>
    <row r="50" spans="1:14" s="7" customFormat="1" ht="14.25" thickBot="1">
      <c r="A50" s="34" t="s">
        <v>7</v>
      </c>
      <c r="B50" s="35">
        <f>B48/B21*100</f>
        <v>3.269567868302721</v>
      </c>
      <c r="C50" s="35">
        <f>C48/C21*100</f>
        <v>2.4625432193622743</v>
      </c>
      <c r="D50" s="35">
        <f>D48/D21*100</f>
        <v>1.696404062585781</v>
      </c>
      <c r="E50" s="35">
        <v>1.4400416084257062</v>
      </c>
      <c r="F50" s="35">
        <v>1.6727544413083182</v>
      </c>
      <c r="G50" s="35">
        <f aca="true" t="shared" si="2" ref="G50:N50">G48/G21*100</f>
        <v>1.5519314594919584</v>
      </c>
      <c r="H50" s="68">
        <f t="shared" si="2"/>
        <v>1.3415585863465755</v>
      </c>
      <c r="I50" s="35">
        <f t="shared" si="2"/>
        <v>1.262945188178833</v>
      </c>
      <c r="J50" s="35">
        <f t="shared" si="2"/>
        <v>1.2953656443550847</v>
      </c>
      <c r="K50" s="35">
        <f t="shared" si="2"/>
        <v>1.088661906439115</v>
      </c>
      <c r="L50" s="35">
        <f t="shared" si="2"/>
        <v>1.1481975967957276</v>
      </c>
      <c r="M50" s="68">
        <f t="shared" si="2"/>
        <v>1.2029462930747308</v>
      </c>
      <c r="N50" s="35">
        <f t="shared" si="2"/>
        <v>1.2758828554628125</v>
      </c>
    </row>
    <row r="51" spans="1:14" s="7" customFormat="1" ht="13.5">
      <c r="A51" s="52" t="s">
        <v>72</v>
      </c>
      <c r="B51" s="53"/>
      <c r="C51" s="53"/>
      <c r="D51" s="53"/>
      <c r="E51" s="53"/>
      <c r="F51" s="53"/>
      <c r="G51" s="53"/>
      <c r="H51" s="11"/>
      <c r="I51" s="11"/>
      <c r="J51" s="11"/>
      <c r="K51" s="2"/>
      <c r="L51" s="2"/>
      <c r="M51" s="2"/>
      <c r="N51" s="2"/>
    </row>
    <row r="52" spans="1:14" s="7" customFormat="1" ht="13.5">
      <c r="A52" s="61"/>
      <c r="B52" s="49"/>
      <c r="C52" s="49"/>
      <c r="D52" s="49"/>
      <c r="E52" s="49"/>
      <c r="F52" s="49"/>
      <c r="G52" s="49"/>
      <c r="H52" s="23"/>
      <c r="I52" s="23"/>
      <c r="J52" s="23"/>
      <c r="K52" s="23"/>
      <c r="L52" s="23"/>
      <c r="M52" s="23"/>
      <c r="N52" s="23"/>
    </row>
    <row r="53" spans="1:10" s="7" customFormat="1" ht="15">
      <c r="A53" s="60" t="s">
        <v>19</v>
      </c>
      <c r="B53" s="49"/>
      <c r="C53" s="49"/>
      <c r="D53" s="49"/>
      <c r="E53" s="49"/>
      <c r="F53" s="49"/>
      <c r="G53" s="49"/>
      <c r="H53" s="3"/>
      <c r="I53" s="3"/>
      <c r="J53" s="3"/>
    </row>
    <row r="54" spans="1:10" s="7" customFormat="1" ht="15">
      <c r="A54" s="60" t="s">
        <v>20</v>
      </c>
      <c r="B54" s="49"/>
      <c r="C54" s="49"/>
      <c r="D54" s="49"/>
      <c r="E54" s="49"/>
      <c r="F54" s="49"/>
      <c r="G54" s="49"/>
      <c r="H54" s="3"/>
      <c r="I54" s="3"/>
      <c r="J54" s="3"/>
    </row>
    <row r="55" spans="1:10" s="7" customFormat="1" ht="15">
      <c r="A55" s="60" t="s">
        <v>24</v>
      </c>
      <c r="B55" s="49"/>
      <c r="C55" s="49"/>
      <c r="D55" s="49"/>
      <c r="E55" s="49"/>
      <c r="F55" s="49"/>
      <c r="G55" s="49"/>
      <c r="H55" s="3"/>
      <c r="I55" s="3"/>
      <c r="J55" s="3"/>
    </row>
    <row r="56" spans="1:10" s="7" customFormat="1" ht="14.25" customHeight="1">
      <c r="A56" s="60" t="s">
        <v>31</v>
      </c>
      <c r="B56" s="49"/>
      <c r="C56" s="49"/>
      <c r="D56" s="49"/>
      <c r="E56" s="49"/>
      <c r="F56" s="49"/>
      <c r="G56" s="49"/>
      <c r="H56" s="3"/>
      <c r="I56" s="3"/>
      <c r="J56" s="3"/>
    </row>
    <row r="57" spans="1:10" s="7" customFormat="1" ht="15">
      <c r="A57" s="60" t="s">
        <v>27</v>
      </c>
      <c r="B57" s="49"/>
      <c r="C57" s="49"/>
      <c r="D57" s="49"/>
      <c r="E57" s="49"/>
      <c r="F57" s="49"/>
      <c r="G57" s="49"/>
      <c r="H57" s="3"/>
      <c r="I57" s="3"/>
      <c r="J57" s="3"/>
    </row>
    <row r="58" spans="1:10" s="7" customFormat="1" ht="15">
      <c r="A58" s="60" t="s">
        <v>28</v>
      </c>
      <c r="B58" s="49"/>
      <c r="C58" s="49"/>
      <c r="D58" s="49"/>
      <c r="E58" s="49"/>
      <c r="F58" s="49"/>
      <c r="G58" s="49"/>
      <c r="H58" s="3"/>
      <c r="I58" s="3"/>
      <c r="J58" s="3"/>
    </row>
    <row r="59" spans="1:10" s="7" customFormat="1" ht="25.5" customHeight="1">
      <c r="A59" s="60" t="s">
        <v>29</v>
      </c>
      <c r="B59" s="49"/>
      <c r="C59" s="49"/>
      <c r="D59" s="49"/>
      <c r="E59" s="49"/>
      <c r="F59" s="49"/>
      <c r="G59" s="49"/>
      <c r="H59" s="3"/>
      <c r="I59" s="3"/>
      <c r="J59" s="3"/>
    </row>
    <row r="60" spans="1:10" s="7" customFormat="1" ht="15">
      <c r="A60" s="60" t="s">
        <v>30</v>
      </c>
      <c r="B60" s="49"/>
      <c r="C60" s="49"/>
      <c r="D60" s="49"/>
      <c r="E60" s="49"/>
      <c r="F60" s="49"/>
      <c r="G60" s="49"/>
      <c r="H60" s="3"/>
      <c r="I60" s="3"/>
      <c r="J60" s="3"/>
    </row>
    <row r="61" spans="1:10" s="7" customFormat="1" ht="26.25" customHeight="1">
      <c r="A61" s="60" t="s">
        <v>55</v>
      </c>
      <c r="B61" s="49"/>
      <c r="C61" s="49"/>
      <c r="D61" s="49"/>
      <c r="E61" s="49"/>
      <c r="F61" s="49"/>
      <c r="G61" s="49"/>
      <c r="H61" s="3"/>
      <c r="I61" s="3"/>
      <c r="J61" s="3"/>
    </row>
    <row r="62" spans="1:10" s="7" customFormat="1" ht="13.5" customHeight="1">
      <c r="A62" s="60" t="s">
        <v>32</v>
      </c>
      <c r="B62" s="49"/>
      <c r="C62" s="49"/>
      <c r="D62" s="49"/>
      <c r="E62" s="49"/>
      <c r="F62" s="49"/>
      <c r="G62" s="49"/>
      <c r="H62" s="3"/>
      <c r="I62" s="3"/>
      <c r="J62" s="3"/>
    </row>
    <row r="63" spans="1:10" s="7" customFormat="1" ht="15">
      <c r="A63" s="59"/>
      <c r="B63" s="49"/>
      <c r="C63" s="49"/>
      <c r="D63" s="49"/>
      <c r="E63" s="49"/>
      <c r="F63" s="49"/>
      <c r="G63" s="49"/>
      <c r="H63" s="3"/>
      <c r="I63" s="3"/>
      <c r="J63" s="3"/>
    </row>
    <row r="64" spans="1:7" s="7" customFormat="1" ht="12.75">
      <c r="A64" s="58" t="s">
        <v>23</v>
      </c>
      <c r="B64" s="49"/>
      <c r="C64" s="49"/>
      <c r="D64" s="49"/>
      <c r="E64" s="49"/>
      <c r="F64" s="49"/>
      <c r="G64" s="49"/>
    </row>
    <row r="65" spans="1:7" s="7" customFormat="1" ht="12.75">
      <c r="A65" s="62" t="s">
        <v>17</v>
      </c>
      <c r="B65" s="49"/>
      <c r="C65" s="49"/>
      <c r="D65" s="49"/>
      <c r="E65" s="49"/>
      <c r="F65" s="49"/>
      <c r="G65" s="49"/>
    </row>
    <row r="66" spans="1:7" s="7" customFormat="1" ht="24" customHeight="1">
      <c r="A66" s="54" t="s">
        <v>16</v>
      </c>
      <c r="B66" s="49"/>
      <c r="C66" s="49"/>
      <c r="D66" s="49"/>
      <c r="E66" s="49"/>
      <c r="F66" s="49"/>
      <c r="G66" s="49"/>
    </row>
    <row r="67" spans="1:7" s="7" customFormat="1" ht="37.5" customHeight="1">
      <c r="A67" s="55" t="s">
        <v>18</v>
      </c>
      <c r="B67" s="55"/>
      <c r="C67" s="55"/>
      <c r="D67" s="55"/>
      <c r="E67" s="55"/>
      <c r="F67" s="49"/>
      <c r="G67" s="49"/>
    </row>
    <row r="68" spans="1:7" s="7" customFormat="1" ht="12.75">
      <c r="A68" s="54"/>
      <c r="B68" s="49"/>
      <c r="C68" s="49"/>
      <c r="D68" s="49"/>
      <c r="E68" s="49"/>
      <c r="F68" s="49"/>
      <c r="G68" s="49"/>
    </row>
    <row r="69" spans="1:7" s="7" customFormat="1" ht="12.75">
      <c r="A69" s="50" t="s">
        <v>21</v>
      </c>
      <c r="B69" s="49"/>
      <c r="C69" s="49"/>
      <c r="D69" s="49"/>
      <c r="E69" s="49"/>
      <c r="F69" s="49"/>
      <c r="G69" s="49"/>
    </row>
    <row r="70" spans="1:7" s="7" customFormat="1" ht="12.75">
      <c r="A70" s="51" t="s">
        <v>22</v>
      </c>
      <c r="B70" s="49"/>
      <c r="C70" s="49"/>
      <c r="D70" s="49"/>
      <c r="E70" s="49"/>
      <c r="F70" s="49"/>
      <c r="G70" s="49"/>
    </row>
    <row r="71" spans="1:7" s="1" customFormat="1" ht="25.5" customHeight="1">
      <c r="A71" s="48" t="s">
        <v>66</v>
      </c>
      <c r="B71" s="49"/>
      <c r="C71" s="49"/>
      <c r="D71" s="49"/>
      <c r="E71" s="49"/>
      <c r="F71" s="49"/>
      <c r="G71" s="49"/>
    </row>
    <row r="72" spans="1:9" s="1" customFormat="1" ht="24.75" customHeight="1">
      <c r="A72" s="69" t="s">
        <v>70</v>
      </c>
      <c r="B72" s="49"/>
      <c r="C72" s="49"/>
      <c r="D72" s="49"/>
      <c r="E72" s="49"/>
      <c r="F72" s="49"/>
      <c r="G72" s="49"/>
      <c r="H72" s="4"/>
      <c r="I72" s="4"/>
    </row>
    <row r="73" spans="1:9" s="1" customFormat="1" ht="13.5" customHeight="1">
      <c r="A73" s="48" t="s">
        <v>33</v>
      </c>
      <c r="B73" s="49"/>
      <c r="C73" s="49"/>
      <c r="D73" s="49"/>
      <c r="E73" s="49"/>
      <c r="F73" s="49"/>
      <c r="G73" s="49"/>
      <c r="H73" s="4"/>
      <c r="I73" s="4"/>
    </row>
    <row r="74" spans="1:9" s="1" customFormat="1" ht="13.5" customHeight="1">
      <c r="A74" s="48" t="s">
        <v>67</v>
      </c>
      <c r="B74" s="48"/>
      <c r="C74" s="48"/>
      <c r="D74" s="48"/>
      <c r="E74" s="48"/>
      <c r="F74" s="48"/>
      <c r="G74" s="48"/>
      <c r="H74" s="4"/>
      <c r="I74" s="4"/>
    </row>
    <row r="75" spans="1:9" s="1" customFormat="1" ht="38.25" customHeight="1">
      <c r="A75" s="69" t="s">
        <v>69</v>
      </c>
      <c r="B75" s="49"/>
      <c r="C75" s="49"/>
      <c r="D75" s="49"/>
      <c r="E75" s="49"/>
      <c r="F75" s="49"/>
      <c r="G75" s="49"/>
      <c r="H75" s="4"/>
      <c r="I75" s="4"/>
    </row>
    <row r="76" spans="1:9" s="1" customFormat="1" ht="38.25" customHeight="1">
      <c r="A76" s="48" t="s">
        <v>73</v>
      </c>
      <c r="B76" s="49"/>
      <c r="C76" s="49"/>
      <c r="D76" s="49"/>
      <c r="E76" s="49"/>
      <c r="F76" s="49"/>
      <c r="G76" s="49"/>
      <c r="H76" s="4"/>
      <c r="I76" s="4"/>
    </row>
    <row r="77" spans="1:9" s="1" customFormat="1" ht="38.25" customHeight="1">
      <c r="A77" s="69" t="s">
        <v>71</v>
      </c>
      <c r="B77" s="49"/>
      <c r="C77" s="49"/>
      <c r="D77" s="49"/>
      <c r="E77" s="49"/>
      <c r="F77" s="49"/>
      <c r="G77" s="49"/>
      <c r="H77" s="4"/>
      <c r="I77" s="4"/>
    </row>
    <row r="78" ht="15">
      <c r="A78" s="9"/>
    </row>
    <row r="79" ht="15">
      <c r="A79" s="9"/>
    </row>
    <row r="80" ht="15">
      <c r="A80" s="9"/>
    </row>
    <row r="81" ht="15">
      <c r="A81" s="9"/>
    </row>
  </sheetData>
  <mergeCells count="28">
    <mergeCell ref="A75:G75"/>
    <mergeCell ref="A77:G77"/>
    <mergeCell ref="A76:G76"/>
    <mergeCell ref="A52:G52"/>
    <mergeCell ref="A65:G65"/>
    <mergeCell ref="A56:G56"/>
    <mergeCell ref="A60:G60"/>
    <mergeCell ref="A59:G59"/>
    <mergeCell ref="A62:G62"/>
    <mergeCell ref="A57:G57"/>
    <mergeCell ref="A1:K1"/>
    <mergeCell ref="A64:G64"/>
    <mergeCell ref="A63:G63"/>
    <mergeCell ref="A61:G61"/>
    <mergeCell ref="A53:G53"/>
    <mergeCell ref="A58:G58"/>
    <mergeCell ref="A55:G55"/>
    <mergeCell ref="A54:G54"/>
    <mergeCell ref="A69:G69"/>
    <mergeCell ref="A70:G70"/>
    <mergeCell ref="A51:G51"/>
    <mergeCell ref="A68:G68"/>
    <mergeCell ref="A67:G67"/>
    <mergeCell ref="A66:G66"/>
    <mergeCell ref="A74:G74"/>
    <mergeCell ref="A73:G73"/>
    <mergeCell ref="A72:G72"/>
    <mergeCell ref="A71:G71"/>
  </mergeCells>
  <printOptions/>
  <pageMargins left="0.5" right="0.5" top="0.5" bottom="0.5" header="0.25" footer="0.25"/>
  <pageSetup fitToHeight="3" horizontalDpi="300" verticalDpi="300" orientation="landscape" scale="79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Aviation Profile</dc:title>
  <dc:subject/>
  <dc:creator>RT</dc:creator>
  <cp:keywords/>
  <dc:description/>
  <cp:lastModifiedBy>lnguyen</cp:lastModifiedBy>
  <cp:lastPrinted>2004-08-05T15:44:35Z</cp:lastPrinted>
  <dcterms:created xsi:type="dcterms:W3CDTF">1999-08-24T14:04:15Z</dcterms:created>
  <dcterms:modified xsi:type="dcterms:W3CDTF">2004-09-14T13:10:53Z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-803990066</vt:i4>
  </property>
  <property fmtid="{D5CDD505-2E9C-101B-9397-08002B2CF9AE}" pid="3" name="_EmailSubject">
    <vt:lpwstr>NTS table batch 8-30-04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-1064985416</vt:i4>
  </property>
  <property fmtid="{D5CDD505-2E9C-101B-9397-08002B2CF9AE}" pid="7" name="_ReviewingToolsShownOnce">
    <vt:lpwstr/>
  </property>
</Properties>
</file>