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40" yWindow="1428" windowWidth="12120" windowHeight="8700" activeTab="0"/>
  </bookViews>
  <sheets>
    <sheet name="2-36" sheetId="1" r:id="rId1"/>
  </sheets>
  <externalReferences>
    <externalReference r:id="rId4"/>
  </externalReferences>
  <definedNames>
    <definedName name="Eno_TM">'[1]1997  Table 1a Modified'!#REF!</definedName>
    <definedName name="Eno_Tons">'[1]1997  Table 1a Modified'!#REF!</definedName>
    <definedName name="HTML_CodePage" hidden="1">1252</definedName>
    <definedName name="HTML_Control" hidden="1">{"'2-36'!$A$1:$M$48"}</definedName>
    <definedName name="HTML_Description" hidden="1">""</definedName>
    <definedName name="HTML_Email" hidden="1">""</definedName>
    <definedName name="HTML_Header" hidden="1">""</definedName>
    <definedName name="HTML_LastUpdate" hidden="1">""</definedName>
    <definedName name="HTML_LineAfter" hidden="1">FALSE</definedName>
    <definedName name="HTML_LineBefore" hidden="1">FALSE</definedName>
    <definedName name="HTML_Name" hidden="1">""</definedName>
    <definedName name="HTML_OBDlg2" hidden="1">TRUE</definedName>
    <definedName name="HTML_OBDlg4" hidden="1">TRUE</definedName>
    <definedName name="HTML_OS" hidden="1">0</definedName>
    <definedName name="HTML_PathFile" hidden="1">"C:\WINNT\Profiles\dmegret\Desktop\current tasks\nts2000\nts2000\HTML\Ch2_web\2-36.htm"</definedName>
    <definedName name="HTML_Title" hidden="1">"Table 2-36"</definedName>
    <definedName name="_xlnm.Print_Area" localSheetId="0">'2-36'!$A$1:$Q$41</definedName>
    <definedName name="Sum_T2">'[1]1997  Table 1a Modified'!#REF!</definedName>
    <definedName name="Sum_TTM">'[1]1997  Table 1a Modified'!#REF!</definedName>
  </definedNames>
  <calcPr fullCalcOnLoad="1"/>
</workbook>
</file>

<file path=xl/sharedStrings.xml><?xml version="1.0" encoding="utf-8"?>
<sst xmlns="http://schemas.openxmlformats.org/spreadsheetml/2006/main" count="79" uniqueCount="39">
  <si>
    <t>Passengers on trains</t>
  </si>
  <si>
    <t>Railroad only</t>
  </si>
  <si>
    <t>Grade crossing only</t>
  </si>
  <si>
    <t>Employees on duty</t>
  </si>
  <si>
    <t>Employees not on duty</t>
  </si>
  <si>
    <t>Contractor employees</t>
  </si>
  <si>
    <t>Trespassers</t>
  </si>
  <si>
    <t>Volunteer employees</t>
  </si>
  <si>
    <t>N</t>
  </si>
  <si>
    <t>Table 2-36:  Railroad and Grade-Crossing Injured Persons by Victim Class</t>
  </si>
  <si>
    <t>2001</t>
  </si>
  <si>
    <t xml:space="preserve">"Railroad only" includes fatalities from train accidents, train incidents, and nontrain incidents (excludes highway-rail grade crossings).  This table includes information for both freight and passenger railroad operations. </t>
  </si>
  <si>
    <t>SOURCES</t>
  </si>
  <si>
    <t>1980</t>
  </si>
  <si>
    <t>1985</t>
  </si>
  <si>
    <t>1990</t>
  </si>
  <si>
    <t>1991</t>
  </si>
  <si>
    <t>1992</t>
  </si>
  <si>
    <t>1993</t>
  </si>
  <si>
    <t>1994</t>
  </si>
  <si>
    <t>1995</t>
  </si>
  <si>
    <t>1996</t>
  </si>
  <si>
    <t>1997</t>
  </si>
  <si>
    <t>1998</t>
  </si>
  <si>
    <t>2000</t>
  </si>
  <si>
    <t>1999</t>
  </si>
  <si>
    <t>Railroad and grade crossing only, total</t>
  </si>
  <si>
    <t>Motor vehicles</t>
  </si>
  <si>
    <t>Nonmotor vehicles</t>
  </si>
  <si>
    <t>2002</t>
  </si>
  <si>
    <r>
      <t>Nontrespassers</t>
    </r>
    <r>
      <rPr>
        <b/>
        <vertAlign val="superscript"/>
        <sz val="11"/>
        <rFont val="Arial Narrow"/>
        <family val="2"/>
      </rPr>
      <t>a</t>
    </r>
  </si>
  <si>
    <t>NOTE</t>
  </si>
  <si>
    <r>
      <t xml:space="preserve">1980-94: U.S. Department of Transportation, Federal Railroad Administration, </t>
    </r>
    <r>
      <rPr>
        <i/>
        <sz val="9"/>
        <rFont val="Arial"/>
        <family val="2"/>
      </rPr>
      <t>Highway-Rail Crossing Accident/Incident and Inventory Bulletin</t>
    </r>
    <r>
      <rPr>
        <sz val="9"/>
        <rFont val="Arial"/>
        <family val="2"/>
      </rPr>
      <t xml:space="preserve"> (Washington, DC: Annual issues), and</t>
    </r>
    <r>
      <rPr>
        <i/>
        <sz val="9"/>
        <rFont val="Arial"/>
        <family val="2"/>
      </rPr>
      <t xml:space="preserve"> Accident/Incident Bulletin </t>
    </r>
    <r>
      <rPr>
        <sz val="9"/>
        <rFont val="Arial"/>
        <family val="2"/>
      </rPr>
      <t xml:space="preserve">(Washington, DC: Annual Issues). </t>
    </r>
  </si>
  <si>
    <t>1995-2003: Ibid., Internet site http://safetydata.fra.dot.gov/OfficeofSafety/Query/Default.asp as of June 17, 2004.</t>
  </si>
  <si>
    <r>
      <t xml:space="preserve">a </t>
    </r>
    <r>
      <rPr>
        <sz val="9"/>
        <rFont val="Arial"/>
        <family val="2"/>
      </rPr>
      <t>Beginning in 1997, nontrespassers off railroad property are also included.</t>
    </r>
  </si>
  <si>
    <r>
      <t>b</t>
    </r>
    <r>
      <rPr>
        <vertAlign val="superscript"/>
        <sz val="9"/>
        <rFont val="Arial"/>
        <family val="2"/>
      </rPr>
      <t xml:space="preserve"> </t>
    </r>
    <r>
      <rPr>
        <sz val="9"/>
        <rFont val="Arial"/>
        <family val="2"/>
      </rPr>
      <t>This total does not add to the sum of its parts because of a discrepancy with the number of injuries resulting from one grade crossing incident.  The Federal Railroad Administration is attempting to resolve this problem with the reporting railroad and will revise the data accordingly.</t>
    </r>
  </si>
  <si>
    <r>
      <t>b</t>
    </r>
    <r>
      <rPr>
        <sz val="11"/>
        <rFont val="Arial Narrow"/>
        <family val="2"/>
      </rPr>
      <t>997</t>
    </r>
  </si>
  <si>
    <r>
      <t xml:space="preserve">KEY: </t>
    </r>
    <r>
      <rPr>
        <sz val="9"/>
        <rFont val="Arial"/>
        <family val="2"/>
      </rPr>
      <t xml:space="preserve">  N = data do not exist; P = preliminary; R = revised.</t>
    </r>
  </si>
  <si>
    <t>(P) 2003</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</si>
</sst>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_)"/>
    <numFmt numFmtId="166" formatCode="0.0_W"/>
    <numFmt numFmtId="167" formatCode="&quot;$&quot;#,##0\ ;\(&quot;$&quot;#,##0\)"/>
    <numFmt numFmtId="168" formatCode="&quot;(R)&quot;\ #,##0;&quot;(R) -&quot;#,##0;&quot;(R) &quot;\ 0"/>
  </numFmts>
  <fonts count="26">
    <font>
      <sz val="10"/>
      <name val="Arial"/>
      <family val="0"/>
    </font>
    <font>
      <b/>
      <sz val="10"/>
      <name val="Arial"/>
      <family val="0"/>
    </font>
    <font>
      <i/>
      <sz val="10"/>
      <name val="Arial"/>
      <family val="0"/>
    </font>
    <font>
      <b/>
      <i/>
      <sz val="10"/>
      <name val="Arial"/>
      <family val="0"/>
    </font>
    <font>
      <sz val="12"/>
      <name val="Helv"/>
      <family val="0"/>
    </font>
    <font>
      <b/>
      <sz val="12"/>
      <name val="Helv"/>
      <family val="0"/>
    </font>
    <font>
      <sz val="9"/>
      <name val="Helv"/>
      <family val="0"/>
    </font>
    <font>
      <vertAlign val="superscript"/>
      <sz val="12"/>
      <name val="Helv"/>
      <family val="0"/>
    </font>
    <font>
      <sz val="10"/>
      <name val="Helv"/>
      <family val="0"/>
    </font>
    <font>
      <sz val="8"/>
      <name val="Helv"/>
      <family val="0"/>
    </font>
    <font>
      <b/>
      <sz val="18"/>
      <name val="Arial"/>
      <family val="0"/>
    </font>
    <font>
      <b/>
      <sz val="12"/>
      <name val="Arial"/>
      <family val="0"/>
    </font>
    <font>
      <b/>
      <sz val="9"/>
      <name val="Helv"/>
      <family val="0"/>
    </font>
    <font>
      <sz val="8.5"/>
      <name val="Helv"/>
      <family val="0"/>
    </font>
    <font>
      <b/>
      <sz val="10"/>
      <name val="Helv"/>
      <family val="0"/>
    </font>
    <font>
      <b/>
      <sz val="14"/>
      <name val="Helv"/>
      <family val="0"/>
    </font>
    <font>
      <b/>
      <vertAlign val="superscript"/>
      <sz val="10"/>
      <name val="Arial"/>
      <family val="2"/>
    </font>
    <font>
      <sz val="11"/>
      <name val="Arial Narrow"/>
      <family val="2"/>
    </font>
    <font>
      <b/>
      <sz val="11"/>
      <name val="Arial Narrow"/>
      <family val="2"/>
    </font>
    <font>
      <b/>
      <vertAlign val="superscript"/>
      <sz val="11"/>
      <name val="Arial Narrow"/>
      <family val="2"/>
    </font>
    <font>
      <b/>
      <sz val="9"/>
      <name val="Arial"/>
      <family val="2"/>
    </font>
    <font>
      <sz val="9"/>
      <name val="Arial"/>
      <family val="2"/>
    </font>
    <font>
      <b/>
      <vertAlign val="superscript"/>
      <sz val="9"/>
      <name val="Arial"/>
      <family val="2"/>
    </font>
    <font>
      <i/>
      <sz val="9"/>
      <name val="Arial"/>
      <family val="2"/>
    </font>
    <font>
      <vertAlign val="superscript"/>
      <sz val="11"/>
      <name val="Arial Narrow"/>
      <family val="2"/>
    </font>
    <font>
      <vertAlign val="superscript"/>
      <sz val="9"/>
      <name val="Arial"/>
      <family val="2"/>
    </font>
  </fonts>
  <fills count="4">
    <fill>
      <patternFill/>
    </fill>
    <fill>
      <patternFill patternType="gray125"/>
    </fill>
    <fill>
      <patternFill patternType="solid">
        <fgColor indexed="22"/>
        <bgColor indexed="64"/>
      </patternFill>
    </fill>
    <fill>
      <patternFill patternType="solid">
        <fgColor indexed="22"/>
        <bgColor indexed="64"/>
      </patternFill>
    </fill>
  </fills>
  <borders count="8">
    <border>
      <left/>
      <right/>
      <top/>
      <bottom/>
      <diagonal/>
    </border>
    <border>
      <left>
        <color indexed="63"/>
      </left>
      <right>
        <color indexed="63"/>
      </right>
      <top>
        <color indexed="63"/>
      </top>
      <bottom style="thin">
        <color indexed="22"/>
      </bottom>
    </border>
    <border>
      <left>
        <color indexed="63"/>
      </left>
      <right>
        <color indexed="63"/>
      </right>
      <top>
        <color indexed="63"/>
      </top>
      <bottom style="hair"/>
    </border>
    <border>
      <left>
        <color indexed="63"/>
      </left>
      <right>
        <color indexed="63"/>
      </right>
      <top>
        <color indexed="63"/>
      </top>
      <bottom style="thin"/>
    </border>
    <border>
      <left>
        <color indexed="63"/>
      </left>
      <right>
        <color indexed="63"/>
      </right>
      <top>
        <color indexed="63"/>
      </top>
      <bottom style="hair">
        <color indexed="8"/>
      </bottom>
    </border>
    <border>
      <left>
        <color indexed="63"/>
      </left>
      <right>
        <color indexed="63"/>
      </right>
      <top style="double"/>
      <bottom>
        <color indexed="63"/>
      </bottom>
    </border>
    <border>
      <left>
        <color indexed="63"/>
      </left>
      <right>
        <color indexed="63"/>
      </right>
      <top>
        <color indexed="63"/>
      </top>
      <bottom style="medium"/>
    </border>
    <border>
      <left>
        <color indexed="63"/>
      </left>
      <right>
        <color indexed="63"/>
      </right>
      <top style="medium"/>
      <bottom>
        <color indexed="63"/>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lignment horizontal="center" vertical="center" wrapText="1"/>
      <protection/>
    </xf>
    <xf numFmtId="43" fontId="0" fillId="0" borderId="0" applyFont="0" applyFill="0" applyBorder="0" applyAlignment="0" applyProtection="0"/>
    <xf numFmtId="41" fontId="0" fillId="0" borderId="0" applyFont="0" applyFill="0" applyBorder="0" applyAlignment="0" applyProtection="0"/>
    <xf numFmtId="3" fontId="0" fillId="0" borderId="0" applyFont="0" applyFill="0" applyBorder="0" applyAlignment="0" applyProtection="0"/>
    <xf numFmtId="0" fontId="5" fillId="0" borderId="0">
      <alignment horizontal="left" vertical="center" wrapText="1"/>
      <protection/>
    </xf>
    <xf numFmtId="44" fontId="0" fillId="0" borderId="0" applyFont="0" applyFill="0" applyBorder="0" applyAlignment="0" applyProtection="0"/>
    <xf numFmtId="42" fontId="0" fillId="0" borderId="0" applyFont="0" applyFill="0" applyBorder="0" applyAlignment="0" applyProtection="0"/>
    <xf numFmtId="167" fontId="0" fillId="0" borderId="0" applyFont="0" applyFill="0" applyBorder="0" applyAlignment="0" applyProtection="0"/>
    <xf numFmtId="3" fontId="6" fillId="0" borderId="1" applyAlignment="0">
      <protection/>
    </xf>
    <xf numFmtId="164" fontId="6" fillId="0" borderId="1">
      <alignment horizontal="right" vertical="center"/>
      <protection/>
    </xf>
    <xf numFmtId="49" fontId="7" fillId="0" borderId="1">
      <alignment horizontal="left" vertical="center"/>
      <protection/>
    </xf>
    <xf numFmtId="165" fontId="8" fillId="0" borderId="1" applyNumberFormat="0" applyFill="0">
      <alignment horizontal="right"/>
      <protection/>
    </xf>
    <xf numFmtId="165" fontId="8" fillId="0" borderId="1" applyNumberFormat="0">
      <alignment horizontal="right" vertical="center"/>
      <protection/>
    </xf>
    <xf numFmtId="166" fontId="8" fillId="0" borderId="1">
      <alignment horizontal="right"/>
      <protection/>
    </xf>
    <xf numFmtId="0" fontId="0" fillId="0" borderId="0" applyFont="0" applyFill="0" applyBorder="0" applyAlignment="0" applyProtection="0"/>
    <xf numFmtId="2" fontId="0" fillId="0" borderId="0" applyFon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0" borderId="1">
      <alignment horizontal="left"/>
      <protection/>
    </xf>
    <xf numFmtId="0" fontId="12" fillId="0" borderId="2">
      <alignment horizontal="right" vertical="center"/>
      <protection/>
    </xf>
    <xf numFmtId="0" fontId="13" fillId="0" borderId="1">
      <alignment horizontal="left" vertical="center"/>
      <protection/>
    </xf>
    <xf numFmtId="0" fontId="8" fillId="0" borderId="1">
      <alignment horizontal="left" vertical="center"/>
      <protection/>
    </xf>
    <xf numFmtId="0" fontId="14" fillId="0" borderId="1">
      <alignment horizontal="left"/>
      <protection/>
    </xf>
    <xf numFmtId="0" fontId="12" fillId="0" borderId="1">
      <alignment horizontal="left"/>
      <protection/>
    </xf>
    <xf numFmtId="0" fontId="14" fillId="0" borderId="1">
      <alignment horizontal="left" vertical="center"/>
      <protection/>
    </xf>
    <xf numFmtId="0" fontId="14" fillId="2" borderId="0">
      <alignment horizontal="centerContinuous" wrapText="1"/>
      <protection/>
    </xf>
    <xf numFmtId="49" fontId="14" fillId="2" borderId="3">
      <alignment horizontal="left" vertical="center"/>
      <protection/>
    </xf>
    <xf numFmtId="0" fontId="14" fillId="2" borderId="0">
      <alignment horizontal="centerContinuous" vertical="center" wrapText="1"/>
      <protection/>
    </xf>
    <xf numFmtId="0" fontId="14" fillId="2" borderId="0">
      <alignment horizontal="centerContinuous" vertical="center" wrapText="1"/>
      <protection/>
    </xf>
    <xf numFmtId="9" fontId="0" fillId="0" borderId="0" applyFont="0" applyFill="0" applyBorder="0" applyAlignment="0" applyProtection="0"/>
    <xf numFmtId="3" fontId="6" fillId="0" borderId="0">
      <alignment horizontal="left" vertical="center"/>
      <protection/>
    </xf>
    <xf numFmtId="0" fontId="4" fillId="0" borderId="0">
      <alignment horizontal="left" vertical="center"/>
      <protection/>
    </xf>
    <xf numFmtId="0" fontId="9" fillId="0" borderId="0">
      <alignment horizontal="right"/>
      <protection/>
    </xf>
    <xf numFmtId="49" fontId="9" fillId="0" borderId="0">
      <alignment horizontal="center"/>
      <protection/>
    </xf>
    <xf numFmtId="0" fontId="7" fillId="0" borderId="0">
      <alignment horizontal="right"/>
      <protection/>
    </xf>
    <xf numFmtId="0" fontId="9" fillId="0" borderId="0">
      <alignment horizontal="left"/>
      <protection/>
    </xf>
    <xf numFmtId="49" fontId="6" fillId="0" borderId="0">
      <alignment horizontal="left" vertical="center"/>
      <protection/>
    </xf>
    <xf numFmtId="49" fontId="7" fillId="0" borderId="1">
      <alignment horizontal="left" vertical="center"/>
      <protection/>
    </xf>
    <xf numFmtId="49" fontId="4" fillId="0" borderId="1" applyFill="0">
      <alignment horizontal="left" vertical="center"/>
      <protection/>
    </xf>
    <xf numFmtId="49" fontId="7" fillId="0" borderId="1">
      <alignment horizontal="left"/>
      <protection/>
    </xf>
    <xf numFmtId="165" fontId="6" fillId="0" borderId="0" applyNumberFormat="0">
      <alignment horizontal="right"/>
      <protection/>
    </xf>
    <xf numFmtId="0" fontId="12" fillId="3" borderId="0">
      <alignment horizontal="centerContinuous" vertical="center" wrapText="1"/>
      <protection/>
    </xf>
    <xf numFmtId="0" fontId="12" fillId="0" borderId="4">
      <alignment horizontal="left" vertical="center"/>
      <protection/>
    </xf>
    <xf numFmtId="0" fontId="15" fillId="0" borderId="0">
      <alignment horizontal="left" vertical="top"/>
      <protection/>
    </xf>
    <xf numFmtId="0" fontId="14" fillId="0" borderId="0">
      <alignment horizontal="left"/>
      <protection/>
    </xf>
    <xf numFmtId="0" fontId="5" fillId="0" borderId="0">
      <alignment horizontal="left"/>
      <protection/>
    </xf>
    <xf numFmtId="0" fontId="8" fillId="0" borderId="0">
      <alignment horizontal="left"/>
      <protection/>
    </xf>
    <xf numFmtId="0" fontId="15" fillId="0" borderId="0">
      <alignment horizontal="left" vertical="top"/>
      <protection/>
    </xf>
    <xf numFmtId="0" fontId="5" fillId="0" borderId="0">
      <alignment horizontal="left"/>
      <protection/>
    </xf>
    <xf numFmtId="0" fontId="8" fillId="0" borderId="0">
      <alignment horizontal="left"/>
      <protection/>
    </xf>
    <xf numFmtId="0" fontId="0" fillId="0" borderId="5" applyNumberFormat="0" applyFont="0" applyFill="0" applyAlignment="0" applyProtection="0"/>
    <xf numFmtId="49" fontId="6" fillId="0" borderId="1">
      <alignment horizontal="left"/>
      <protection/>
    </xf>
    <xf numFmtId="0" fontId="12" fillId="0" borderId="2">
      <alignment horizontal="left"/>
      <protection/>
    </xf>
    <xf numFmtId="0" fontId="14" fillId="0" borderId="0">
      <alignment horizontal="left" vertical="center"/>
      <protection/>
    </xf>
    <xf numFmtId="49" fontId="9" fillId="0" borderId="1">
      <alignment horizontal="left"/>
      <protection/>
    </xf>
  </cellStyleXfs>
  <cellXfs count="64">
    <xf numFmtId="0" fontId="0" fillId="0" borderId="0" xfId="0" applyAlignment="1">
      <alignment/>
    </xf>
    <xf numFmtId="3" fontId="0" fillId="0" borderId="6" xfId="27" applyNumberFormat="1" applyFont="1" applyFill="1" applyBorder="1" applyAlignment="1" quotePrefix="1">
      <alignment horizontal="right"/>
      <protection/>
    </xf>
    <xf numFmtId="3" fontId="0" fillId="0" borderId="6" xfId="27" applyNumberFormat="1" applyFont="1" applyFill="1" applyBorder="1" applyAlignment="1">
      <alignment horizontal="right"/>
      <protection/>
    </xf>
    <xf numFmtId="3" fontId="1" fillId="0" borderId="0" xfId="39" applyNumberFormat="1" applyFont="1" applyFill="1" applyBorder="1" applyAlignment="1">
      <alignment horizontal="right"/>
      <protection/>
    </xf>
    <xf numFmtId="0" fontId="0" fillId="0" borderId="0" xfId="0" applyFont="1" applyFill="1" applyAlignment="1">
      <alignment/>
    </xf>
    <xf numFmtId="0" fontId="0" fillId="0" borderId="6" xfId="0" applyFont="1" applyFill="1" applyBorder="1" applyAlignment="1">
      <alignment/>
    </xf>
    <xf numFmtId="0" fontId="1" fillId="0" borderId="0" xfId="0" applyFont="1" applyFill="1" applyAlignment="1">
      <alignment/>
    </xf>
    <xf numFmtId="0" fontId="0" fillId="0" borderId="0" xfId="0" applyFont="1" applyFill="1" applyAlignment="1">
      <alignment horizontal="left"/>
    </xf>
    <xf numFmtId="3" fontId="0" fillId="0" borderId="0" xfId="38" applyNumberFormat="1" applyFont="1" applyFill="1" applyBorder="1" applyAlignment="1">
      <alignment horizontal="right"/>
      <protection/>
    </xf>
    <xf numFmtId="3" fontId="16" fillId="0" borderId="0" xfId="39" applyNumberFormat="1" applyFont="1" applyFill="1" applyBorder="1" applyAlignment="1">
      <alignment horizontal="right"/>
      <protection/>
    </xf>
    <xf numFmtId="0" fontId="18" fillId="0" borderId="0" xfId="43" applyFont="1" applyFill="1" applyBorder="1" applyAlignment="1">
      <alignment horizontal="left"/>
      <protection/>
    </xf>
    <xf numFmtId="3" fontId="18" fillId="0" borderId="0" xfId="27" applyNumberFormat="1" applyFont="1" applyFill="1" applyBorder="1" applyAlignment="1" quotePrefix="1">
      <alignment horizontal="right"/>
      <protection/>
    </xf>
    <xf numFmtId="3" fontId="18" fillId="0" borderId="0" xfId="27" applyNumberFormat="1" applyFont="1" applyFill="1" applyBorder="1" applyAlignment="1">
      <alignment horizontal="right"/>
      <protection/>
    </xf>
    <xf numFmtId="0" fontId="17" fillId="0" borderId="0" xfId="43" applyFont="1" applyFill="1" applyBorder="1" applyAlignment="1">
      <alignment horizontal="left"/>
      <protection/>
    </xf>
    <xf numFmtId="3" fontId="17" fillId="0" borderId="0" xfId="27" applyNumberFormat="1" applyFont="1" applyFill="1" applyBorder="1" applyAlignment="1" quotePrefix="1">
      <alignment horizontal="right"/>
      <protection/>
    </xf>
    <xf numFmtId="3" fontId="17" fillId="0" borderId="0" xfId="27" applyNumberFormat="1" applyFont="1" applyFill="1" applyBorder="1" applyAlignment="1">
      <alignment horizontal="right"/>
      <protection/>
    </xf>
    <xf numFmtId="3" fontId="20" fillId="0" borderId="0" xfId="39" applyNumberFormat="1" applyFont="1" applyFill="1" applyBorder="1" applyAlignment="1">
      <alignment horizontal="right"/>
      <protection/>
    </xf>
    <xf numFmtId="3" fontId="20" fillId="0" borderId="0" xfId="39" applyNumberFormat="1" applyFont="1" applyFill="1" applyBorder="1" applyAlignment="1">
      <alignment horizontal="left"/>
      <protection/>
    </xf>
    <xf numFmtId="3" fontId="21" fillId="0" borderId="0" xfId="27" applyNumberFormat="1" applyFont="1" applyFill="1" applyBorder="1" applyAlignment="1">
      <alignment horizontal="left"/>
      <protection/>
    </xf>
    <xf numFmtId="0" fontId="21" fillId="0" borderId="0" xfId="0" applyFont="1" applyFill="1" applyAlignment="1">
      <alignment horizontal="left"/>
    </xf>
    <xf numFmtId="0" fontId="21" fillId="0" borderId="0" xfId="0" applyFont="1" applyFill="1" applyAlignment="1">
      <alignment/>
    </xf>
    <xf numFmtId="0" fontId="21" fillId="0" borderId="0" xfId="0" applyFont="1" applyFill="1" applyAlignment="1">
      <alignment/>
    </xf>
    <xf numFmtId="49" fontId="20" fillId="0" borderId="0" xfId="0" applyNumberFormat="1" applyFont="1" applyFill="1" applyAlignment="1">
      <alignment vertical="center"/>
    </xf>
    <xf numFmtId="49" fontId="21" fillId="0" borderId="0" xfId="0" applyNumberFormat="1" applyFont="1" applyFill="1" applyAlignment="1">
      <alignment vertical="center"/>
    </xf>
    <xf numFmtId="0" fontId="20" fillId="0" borderId="0" xfId="0" applyFont="1" applyFill="1" applyBorder="1" applyAlignment="1">
      <alignment horizontal="left"/>
    </xf>
    <xf numFmtId="0" fontId="21" fillId="0" borderId="0" xfId="43" applyFont="1" applyFill="1" applyBorder="1" applyAlignment="1">
      <alignment horizontal="left"/>
      <protection/>
    </xf>
    <xf numFmtId="0" fontId="22" fillId="0" borderId="0" xfId="0" applyFont="1" applyFill="1" applyBorder="1" applyAlignment="1">
      <alignment horizontal="left" wrapText="1"/>
    </xf>
    <xf numFmtId="0" fontId="0" fillId="0" borderId="0" xfId="0" applyFont="1" applyFill="1" applyBorder="1" applyAlignment="1">
      <alignment/>
    </xf>
    <xf numFmtId="0" fontId="17" fillId="0" borderId="3" xfId="43" applyFont="1" applyFill="1" applyBorder="1" applyAlignment="1">
      <alignment horizontal="center"/>
      <protection/>
    </xf>
    <xf numFmtId="49" fontId="18" fillId="0" borderId="3" xfId="39" applyNumberFormat="1" applyFont="1" applyFill="1" applyBorder="1" applyAlignment="1">
      <alignment horizontal="center"/>
      <protection/>
    </xf>
    <xf numFmtId="0" fontId="0" fillId="0" borderId="0" xfId="0" applyFont="1" applyFill="1" applyAlignment="1">
      <alignment horizontal="center"/>
    </xf>
    <xf numFmtId="0" fontId="18" fillId="0" borderId="0" xfId="0" applyFont="1" applyFill="1" applyBorder="1" applyAlignment="1">
      <alignment wrapText="1"/>
    </xf>
    <xf numFmtId="3" fontId="18" fillId="0" borderId="0" xfId="39" applyNumberFormat="1" applyFont="1" applyFill="1" applyBorder="1" applyAlignment="1">
      <alignment horizontal="right"/>
      <protection/>
    </xf>
    <xf numFmtId="3" fontId="17" fillId="0" borderId="6" xfId="27" applyNumberFormat="1" applyFont="1" applyFill="1" applyBorder="1" applyAlignment="1">
      <alignment horizontal="right"/>
      <protection/>
    </xf>
    <xf numFmtId="0" fontId="17" fillId="0" borderId="0" xfId="43" applyFont="1" applyFill="1" applyBorder="1" applyAlignment="1">
      <alignment horizontal="left" indent="1"/>
      <protection/>
    </xf>
    <xf numFmtId="0" fontId="17" fillId="0" borderId="6" xfId="43" applyFont="1" applyFill="1" applyBorder="1" applyAlignment="1">
      <alignment horizontal="left" indent="1"/>
      <protection/>
    </xf>
    <xf numFmtId="0" fontId="0" fillId="0" borderId="0" xfId="0" applyFont="1" applyFill="1" applyAlignment="1">
      <alignment horizontal="left" wrapText="1"/>
    </xf>
    <xf numFmtId="3" fontId="18" fillId="0" borderId="0" xfId="27" applyNumberFormat="1" applyFont="1" applyFill="1" applyBorder="1" applyAlignment="1">
      <alignment horizontal="right" vertical="top"/>
      <protection/>
    </xf>
    <xf numFmtId="3" fontId="17" fillId="0" borderId="0" xfId="27" applyNumberFormat="1" applyFont="1" applyFill="1" applyBorder="1" applyAlignment="1">
      <alignment horizontal="right" vertical="top"/>
      <protection/>
    </xf>
    <xf numFmtId="0" fontId="18" fillId="0" borderId="0" xfId="0" applyFont="1" applyFill="1" applyAlignment="1">
      <alignment/>
    </xf>
    <xf numFmtId="3" fontId="18" fillId="0" borderId="0" xfId="0" applyNumberFormat="1" applyFont="1" applyFill="1" applyAlignment="1">
      <alignment/>
    </xf>
    <xf numFmtId="0" fontId="0" fillId="0" borderId="6" xfId="0" applyFont="1" applyFill="1" applyBorder="1" applyAlignment="1">
      <alignment horizontal="left"/>
    </xf>
    <xf numFmtId="3" fontId="20" fillId="0" borderId="7" xfId="38" applyNumberFormat="1" applyFont="1" applyFill="1" applyBorder="1" applyAlignment="1">
      <alignment horizontal="left" wrapText="1"/>
      <protection/>
    </xf>
    <xf numFmtId="0" fontId="0" fillId="0" borderId="7" xfId="0" applyFont="1" applyFill="1" applyBorder="1" applyAlignment="1">
      <alignment horizontal="left" wrapText="1"/>
    </xf>
    <xf numFmtId="0" fontId="0" fillId="0" borderId="7" xfId="0" applyFill="1" applyBorder="1" applyAlignment="1">
      <alignment horizontal="left" wrapText="1"/>
    </xf>
    <xf numFmtId="0" fontId="22" fillId="0" borderId="0" xfId="0" applyFont="1" applyFill="1" applyBorder="1" applyAlignment="1">
      <alignment horizontal="left" wrapText="1"/>
    </xf>
    <xf numFmtId="0" fontId="0" fillId="0" borderId="0" xfId="0" applyFont="1" applyFill="1" applyAlignment="1">
      <alignment horizontal="left" wrapText="1"/>
    </xf>
    <xf numFmtId="0" fontId="0" fillId="0" borderId="0" xfId="0" applyFill="1" applyAlignment="1">
      <alignment horizontal="left" wrapText="1"/>
    </xf>
    <xf numFmtId="0" fontId="20" fillId="0" borderId="0" xfId="0" applyFont="1" applyFill="1" applyBorder="1" applyAlignment="1">
      <alignment horizontal="left" wrapText="1"/>
    </xf>
    <xf numFmtId="0" fontId="25" fillId="0" borderId="0" xfId="0" applyFont="1" applyFill="1" applyBorder="1" applyAlignment="1">
      <alignment horizontal="left" wrapText="1"/>
    </xf>
    <xf numFmtId="0" fontId="20" fillId="0" borderId="0" xfId="43" applyNumberFormat="1" applyFont="1" applyFill="1" applyBorder="1" applyAlignment="1">
      <alignment horizontal="left" wrapText="1"/>
      <protection/>
    </xf>
    <xf numFmtId="49" fontId="20" fillId="0" borderId="0" xfId="0" applyNumberFormat="1" applyFont="1" applyFill="1" applyAlignment="1">
      <alignment horizontal="left" wrapText="1"/>
    </xf>
    <xf numFmtId="0" fontId="21" fillId="0" borderId="0" xfId="0" applyNumberFormat="1" applyFont="1" applyFill="1" applyAlignment="1">
      <alignment horizontal="left" wrapText="1"/>
    </xf>
    <xf numFmtId="0" fontId="0" fillId="0" borderId="0" xfId="0" applyFont="1" applyFill="1" applyAlignment="1">
      <alignment horizontal="left" wrapText="1"/>
    </xf>
    <xf numFmtId="0" fontId="21" fillId="0" borderId="0" xfId="43" applyNumberFormat="1" applyFont="1" applyFill="1" applyBorder="1" applyAlignment="1">
      <alignment horizontal="left" wrapText="1"/>
      <protection/>
    </xf>
    <xf numFmtId="0" fontId="11" fillId="0" borderId="6" xfId="43" applyFont="1" applyFill="1" applyBorder="1" applyAlignment="1">
      <alignment horizontal="left"/>
      <protection/>
    </xf>
    <xf numFmtId="168" fontId="18" fillId="0" borderId="0" xfId="27" applyNumberFormat="1" applyFont="1" applyFill="1" applyBorder="1" applyAlignment="1">
      <alignment horizontal="right"/>
      <protection/>
    </xf>
    <xf numFmtId="168" fontId="17" fillId="0" borderId="0" xfId="27" applyNumberFormat="1" applyFont="1" applyFill="1" applyBorder="1" applyAlignment="1">
      <alignment horizontal="right"/>
      <protection/>
    </xf>
    <xf numFmtId="168" fontId="18" fillId="0" borderId="0" xfId="39" applyNumberFormat="1" applyFont="1" applyFill="1" applyBorder="1" applyAlignment="1">
      <alignment horizontal="right"/>
      <protection/>
    </xf>
    <xf numFmtId="3" fontId="24" fillId="0" borderId="0" xfId="27" applyNumberFormat="1" applyFont="1" applyFill="1" applyBorder="1" applyAlignment="1">
      <alignment horizontal="right"/>
      <protection/>
    </xf>
    <xf numFmtId="3" fontId="17" fillId="0" borderId="0" xfId="0" applyNumberFormat="1" applyFont="1" applyFill="1" applyAlignment="1">
      <alignment horizontal="right"/>
    </xf>
    <xf numFmtId="168" fontId="17" fillId="0" borderId="0" xfId="0" applyNumberFormat="1" applyFont="1" applyFill="1" applyAlignment="1">
      <alignment/>
    </xf>
    <xf numFmtId="3" fontId="17" fillId="0" borderId="0" xfId="0" applyNumberFormat="1" applyFont="1" applyFill="1" applyAlignment="1">
      <alignment/>
    </xf>
    <xf numFmtId="49" fontId="21" fillId="0" borderId="0" xfId="0" applyNumberFormat="1" applyFont="1" applyFill="1" applyAlignment="1">
      <alignment horizontal="left" wrapText="1"/>
    </xf>
  </cellXfs>
  <cellStyles count="56">
    <cellStyle name="Normal" xfId="0"/>
    <cellStyle name="Column heading" xfId="15"/>
    <cellStyle name="Comma" xfId="16"/>
    <cellStyle name="Comma [0]" xfId="17"/>
    <cellStyle name="Comma0" xfId="18"/>
    <cellStyle name="Corner heading" xfId="19"/>
    <cellStyle name="Currency" xfId="20"/>
    <cellStyle name="Currency [0]" xfId="21"/>
    <cellStyle name="Currency0" xfId="22"/>
    <cellStyle name="Data" xfId="23"/>
    <cellStyle name="Data no deci" xfId="24"/>
    <cellStyle name="Data Superscript" xfId="25"/>
    <cellStyle name="Data_1-1A-Regular" xfId="26"/>
    <cellStyle name="Data_Sheet2 (2)" xfId="27"/>
    <cellStyle name="Data-one deci" xfId="28"/>
    <cellStyle name="Date" xfId="29"/>
    <cellStyle name="Fixed" xfId="30"/>
    <cellStyle name="Heading 1" xfId="31"/>
    <cellStyle name="Heading 2" xfId="32"/>
    <cellStyle name="Hed Side" xfId="33"/>
    <cellStyle name="Hed Side bold" xfId="34"/>
    <cellStyle name="Hed Side Indent" xfId="35"/>
    <cellStyle name="Hed Side Regular" xfId="36"/>
    <cellStyle name="Hed Side_1-1A-Regular" xfId="37"/>
    <cellStyle name="Hed Side_Chapter4" xfId="38"/>
    <cellStyle name="Hed Side_Sheet2 (2)" xfId="39"/>
    <cellStyle name="Hed Top" xfId="40"/>
    <cellStyle name="Hed Top - SECTION" xfId="41"/>
    <cellStyle name="Hed Top_3-new4" xfId="42"/>
    <cellStyle name="Hed Top_Sheet2 (2)" xfId="43"/>
    <cellStyle name="Percent" xfId="44"/>
    <cellStyle name="Reference" xfId="45"/>
    <cellStyle name="Row heading" xfId="46"/>
    <cellStyle name="Source Hed" xfId="47"/>
    <cellStyle name="Source Letter" xfId="48"/>
    <cellStyle name="Source Superscript" xfId="49"/>
    <cellStyle name="Source Text" xfId="50"/>
    <cellStyle name="State" xfId="51"/>
    <cellStyle name="Superscript" xfId="52"/>
    <cellStyle name="Superscript- regular" xfId="53"/>
    <cellStyle name="Superscript_1-1A-Regular" xfId="54"/>
    <cellStyle name="Table Data" xfId="55"/>
    <cellStyle name="Table Head Top" xfId="56"/>
    <cellStyle name="Table Hed Side" xfId="57"/>
    <cellStyle name="Table Title" xfId="58"/>
    <cellStyle name="Title Text" xfId="59"/>
    <cellStyle name="Title Text 1" xfId="60"/>
    <cellStyle name="Title Text 2" xfId="61"/>
    <cellStyle name="Title-1" xfId="62"/>
    <cellStyle name="Title-2" xfId="63"/>
    <cellStyle name="Title-3" xfId="64"/>
    <cellStyle name="Total" xfId="65"/>
    <cellStyle name="Wrap" xfId="66"/>
    <cellStyle name="Wrap Bold" xfId="67"/>
    <cellStyle name="Wrap Title" xfId="68"/>
    <cellStyle name="Wrap_NTS99-~11" xfId="6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WINDOWS\TEMP\USFreight97-9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ail shipments 93-97"/>
      <sheetName val="Waterborne Flows 93-97"/>
      <sheetName val="Air and vessel 93-97"/>
      <sheetName val="Figure 2 compare"/>
      <sheetName val="Factors Comparisons"/>
      <sheetName val="1997  Table 1a Modified"/>
      <sheetName val="Figure 1"/>
      <sheetName val="1993-97 Table 1  US Highlights"/>
      <sheetName val="93-97 US Freight Table 1"/>
      <sheetName val="93-97 US Freight Table 1 (b)"/>
      <sheetName val="93-97 Percents Tab 2&amp;3"/>
      <sheetName val="Integrated View 93-97"/>
      <sheetName val="Figure 3 modal shares"/>
      <sheetName val="1993-97 Percents"/>
      <sheetName val="BTS &amp; ORNL estimates"/>
      <sheetName val="Oil Pipeline (2)"/>
      <sheetName val="1997 Table 2"/>
      <sheetName val="Table 4 Distance"/>
      <sheetName val="Distance percent change"/>
      <sheetName val="Distance 93-97"/>
      <sheetName val="Distance Fig value per ton"/>
      <sheetName val="Distance Bar"/>
      <sheetName val="Table 5 Size 93-97"/>
      <sheetName val="Size percent change"/>
      <sheetName val="Size Fig value per ton"/>
      <sheetName val="Size Bar "/>
      <sheetName val="BTS Mode"/>
      <sheetName val="Ton-miles data"/>
      <sheetName val="Ton-miles figure"/>
      <sheetName val="table 3 commodities"/>
      <sheetName val="Commodities ranked by value"/>
      <sheetName val="Commod ranked by tons"/>
      <sheetName val="Commod ranked by ton-miles"/>
      <sheetName val="Commod ranked by miles per ton "/>
      <sheetName val="Commod ranked by val per ton"/>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Q42"/>
  <sheetViews>
    <sheetView tabSelected="1" workbookViewId="0" topLeftCell="A1">
      <selection activeCell="A1" sqref="A1:H1"/>
    </sheetView>
  </sheetViews>
  <sheetFormatPr defaultColWidth="9.140625" defaultRowHeight="12.75"/>
  <cols>
    <col min="1" max="1" width="25.8515625" style="4" bestFit="1" customWidth="1"/>
    <col min="2" max="3" width="10.8515625" style="4" bestFit="1" customWidth="1"/>
    <col min="4" max="4" width="10.57421875" style="4" bestFit="1" customWidth="1"/>
    <col min="5" max="5" width="10.8515625" style="4" bestFit="1" customWidth="1"/>
    <col min="6" max="6" width="10.28125" style="4" bestFit="1" customWidth="1"/>
    <col min="7" max="7" width="10.00390625" style="4" bestFit="1" customWidth="1"/>
    <col min="8" max="9" width="10.28125" style="4" bestFit="1" customWidth="1"/>
    <col min="10" max="10" width="9.7109375" style="4" bestFit="1" customWidth="1"/>
    <col min="11" max="13" width="8.7109375" style="4" customWidth="1"/>
    <col min="14" max="14" width="9.7109375" style="4" bestFit="1" customWidth="1"/>
    <col min="15" max="17" width="8.7109375" style="4" customWidth="1"/>
    <col min="18" max="16384" width="9.140625" style="4" customWidth="1"/>
  </cols>
  <sheetData>
    <row r="1" spans="1:17" ht="15.75" thickBot="1">
      <c r="A1" s="55" t="s">
        <v>9</v>
      </c>
      <c r="B1" s="41"/>
      <c r="C1" s="41"/>
      <c r="D1" s="41"/>
      <c r="E1" s="41"/>
      <c r="F1" s="41"/>
      <c r="G1" s="41"/>
      <c r="H1" s="41"/>
      <c r="I1" s="1"/>
      <c r="J1" s="2"/>
      <c r="K1" s="5"/>
      <c r="L1" s="5"/>
      <c r="M1" s="5"/>
      <c r="N1" s="5"/>
      <c r="O1" s="5"/>
      <c r="P1" s="5"/>
      <c r="Q1" s="5"/>
    </row>
    <row r="2" spans="1:17" s="30" customFormat="1" ht="13.5">
      <c r="A2" s="28"/>
      <c r="B2" s="29" t="s">
        <v>13</v>
      </c>
      <c r="C2" s="29" t="s">
        <v>14</v>
      </c>
      <c r="D2" s="29" t="s">
        <v>15</v>
      </c>
      <c r="E2" s="29" t="s">
        <v>16</v>
      </c>
      <c r="F2" s="29" t="s">
        <v>17</v>
      </c>
      <c r="G2" s="29" t="s">
        <v>18</v>
      </c>
      <c r="H2" s="29" t="s">
        <v>19</v>
      </c>
      <c r="I2" s="29" t="s">
        <v>20</v>
      </c>
      <c r="J2" s="29" t="s">
        <v>21</v>
      </c>
      <c r="K2" s="29" t="s">
        <v>22</v>
      </c>
      <c r="L2" s="29" t="s">
        <v>23</v>
      </c>
      <c r="M2" s="29" t="s">
        <v>25</v>
      </c>
      <c r="N2" s="29" t="s">
        <v>24</v>
      </c>
      <c r="O2" s="29" t="s">
        <v>10</v>
      </c>
      <c r="P2" s="29" t="s">
        <v>29</v>
      </c>
      <c r="Q2" s="29" t="s">
        <v>38</v>
      </c>
    </row>
    <row r="3" spans="1:17" ht="13.5">
      <c r="A3" s="10" t="s">
        <v>0</v>
      </c>
      <c r="B3" s="11">
        <v>593</v>
      </c>
      <c r="C3" s="11">
        <v>657</v>
      </c>
      <c r="D3" s="11">
        <v>473</v>
      </c>
      <c r="E3" s="11">
        <v>382</v>
      </c>
      <c r="F3" s="11">
        <v>411</v>
      </c>
      <c r="G3" s="12">
        <v>559</v>
      </c>
      <c r="H3" s="12">
        <v>497</v>
      </c>
      <c r="I3" s="12">
        <v>573</v>
      </c>
      <c r="J3" s="12">
        <v>513</v>
      </c>
      <c r="K3" s="12">
        <v>601</v>
      </c>
      <c r="L3" s="12">
        <v>535</v>
      </c>
      <c r="M3" s="12">
        <v>481</v>
      </c>
      <c r="N3" s="12">
        <v>658</v>
      </c>
      <c r="O3" s="12">
        <v>746</v>
      </c>
      <c r="P3" s="56">
        <v>877</v>
      </c>
      <c r="Q3" s="12">
        <v>639</v>
      </c>
    </row>
    <row r="4" spans="1:17" ht="13.5">
      <c r="A4" s="13" t="s">
        <v>1</v>
      </c>
      <c r="B4" s="14">
        <f>593-24</f>
        <v>569</v>
      </c>
      <c r="C4" s="14">
        <v>646</v>
      </c>
      <c r="D4" s="14">
        <f>473-11</f>
        <v>462</v>
      </c>
      <c r="E4" s="14">
        <v>360</v>
      </c>
      <c r="F4" s="14">
        <f>411-82</f>
        <v>329</v>
      </c>
      <c r="G4" s="14">
        <f>559-44</f>
        <v>515</v>
      </c>
      <c r="H4" s="15">
        <f>H3-H5</f>
        <v>413</v>
      </c>
      <c r="I4" s="15">
        <f>I3-I5</f>
        <v>543</v>
      </c>
      <c r="J4" s="15">
        <f>J3-J5</f>
        <v>489</v>
      </c>
      <c r="K4" s="15">
        <f>K3-K5</f>
        <v>558</v>
      </c>
      <c r="L4" s="15">
        <v>516</v>
      </c>
      <c r="M4" s="15">
        <v>438</v>
      </c>
      <c r="N4" s="15">
        <v>648</v>
      </c>
      <c r="O4" s="15">
        <v>726</v>
      </c>
      <c r="P4" s="57">
        <v>851</v>
      </c>
      <c r="Q4" s="15">
        <f>73+507</f>
        <v>580</v>
      </c>
    </row>
    <row r="5" spans="1:17" ht="13.5">
      <c r="A5" s="13" t="s">
        <v>2</v>
      </c>
      <c r="B5" s="14">
        <f>21+3</f>
        <v>24</v>
      </c>
      <c r="C5" s="14">
        <f>9+2+0</f>
        <v>11</v>
      </c>
      <c r="D5" s="14">
        <v>11</v>
      </c>
      <c r="E5" s="14">
        <f>20+2+0</f>
        <v>22</v>
      </c>
      <c r="F5" s="14">
        <f>82+0+0</f>
        <v>82</v>
      </c>
      <c r="G5" s="14">
        <f>41+3+0</f>
        <v>44</v>
      </c>
      <c r="H5" s="14">
        <f>82+2+0</f>
        <v>84</v>
      </c>
      <c r="I5" s="14">
        <f>30+0+0</f>
        <v>30</v>
      </c>
      <c r="J5" s="15">
        <f>22+2+0</f>
        <v>24</v>
      </c>
      <c r="K5" s="15">
        <v>43</v>
      </c>
      <c r="L5" s="15">
        <v>19</v>
      </c>
      <c r="M5" s="15">
        <v>43</v>
      </c>
      <c r="N5" s="15">
        <v>10</v>
      </c>
      <c r="O5" s="15">
        <v>20</v>
      </c>
      <c r="P5" s="15">
        <v>26</v>
      </c>
      <c r="Q5" s="15">
        <v>59</v>
      </c>
    </row>
    <row r="6" spans="1:17" ht="13.5">
      <c r="A6" s="10" t="s">
        <v>3</v>
      </c>
      <c r="B6" s="11">
        <v>56331</v>
      </c>
      <c r="C6" s="11">
        <v>29822</v>
      </c>
      <c r="D6" s="11">
        <v>20970</v>
      </c>
      <c r="E6" s="11">
        <v>19626</v>
      </c>
      <c r="F6" s="11">
        <v>17755</v>
      </c>
      <c r="G6" s="12">
        <v>15363</v>
      </c>
      <c r="H6" s="12">
        <v>13080</v>
      </c>
      <c r="I6" s="12">
        <v>10777</v>
      </c>
      <c r="J6" s="12">
        <v>9199</v>
      </c>
      <c r="K6" s="12">
        <v>8295</v>
      </c>
      <c r="L6" s="12">
        <v>8398</v>
      </c>
      <c r="M6" s="12">
        <v>8622</v>
      </c>
      <c r="N6" s="12">
        <v>8423</v>
      </c>
      <c r="O6" s="12">
        <v>7815</v>
      </c>
      <c r="P6" s="56">
        <v>6644</v>
      </c>
      <c r="Q6" s="12">
        <v>6024</v>
      </c>
    </row>
    <row r="7" spans="1:17" ht="13.5">
      <c r="A7" s="13" t="s">
        <v>1</v>
      </c>
      <c r="B7" s="15">
        <v>56186</v>
      </c>
      <c r="C7" s="15">
        <f>29822-155</f>
        <v>29667</v>
      </c>
      <c r="D7" s="15">
        <f>20970-169</f>
        <v>20801</v>
      </c>
      <c r="E7" s="15">
        <f>19626-147</f>
        <v>19479</v>
      </c>
      <c r="F7" s="15">
        <f>17755-157</f>
        <v>17598</v>
      </c>
      <c r="G7" s="15">
        <f>15363-143</f>
        <v>15220</v>
      </c>
      <c r="H7" s="15">
        <f>H6-H8</f>
        <v>12955</v>
      </c>
      <c r="I7" s="15">
        <f>I6-I8</f>
        <v>10654</v>
      </c>
      <c r="J7" s="15">
        <f>J6-J8</f>
        <v>9120</v>
      </c>
      <c r="K7" s="15">
        <f>K6-K8</f>
        <v>8184</v>
      </c>
      <c r="L7" s="15">
        <v>8276</v>
      </c>
      <c r="M7" s="15">
        <v>8482</v>
      </c>
      <c r="N7" s="15">
        <v>8323</v>
      </c>
      <c r="O7" s="15">
        <v>7718</v>
      </c>
      <c r="P7" s="57">
        <v>6534</v>
      </c>
      <c r="Q7" s="15">
        <f>138+5812</f>
        <v>5950</v>
      </c>
    </row>
    <row r="8" spans="1:17" ht="13.5">
      <c r="A8" s="13" t="s">
        <v>2</v>
      </c>
      <c r="B8" s="15">
        <v>145</v>
      </c>
      <c r="C8" s="15">
        <f>82+72+1</f>
        <v>155</v>
      </c>
      <c r="D8" s="15">
        <f>81+87+1</f>
        <v>169</v>
      </c>
      <c r="E8" s="15">
        <f>55+92+0</f>
        <v>147</v>
      </c>
      <c r="F8" s="15">
        <f>65+92+0</f>
        <v>157</v>
      </c>
      <c r="G8" s="15">
        <f>81+62+0</f>
        <v>143</v>
      </c>
      <c r="H8" s="15">
        <v>125</v>
      </c>
      <c r="I8" s="15">
        <v>123</v>
      </c>
      <c r="J8" s="15">
        <f>40+39+0</f>
        <v>79</v>
      </c>
      <c r="K8" s="15">
        <v>111</v>
      </c>
      <c r="L8" s="15">
        <v>122</v>
      </c>
      <c r="M8" s="15">
        <v>140</v>
      </c>
      <c r="N8" s="15">
        <v>100</v>
      </c>
      <c r="O8" s="15">
        <v>97</v>
      </c>
      <c r="P8" s="15">
        <v>110</v>
      </c>
      <c r="Q8" s="15">
        <v>74</v>
      </c>
    </row>
    <row r="9" spans="1:17" ht="13.5">
      <c r="A9" s="10" t="s">
        <v>4</v>
      </c>
      <c r="B9" s="11">
        <v>671</v>
      </c>
      <c r="C9" s="11">
        <v>419</v>
      </c>
      <c r="D9" s="11">
        <v>326</v>
      </c>
      <c r="E9" s="11">
        <v>362</v>
      </c>
      <c r="F9" s="11">
        <v>310</v>
      </c>
      <c r="G9" s="12">
        <v>348</v>
      </c>
      <c r="H9" s="12">
        <v>306</v>
      </c>
      <c r="I9" s="12">
        <v>252</v>
      </c>
      <c r="J9" s="12">
        <v>228</v>
      </c>
      <c r="K9" s="12">
        <v>263</v>
      </c>
      <c r="L9" s="12">
        <v>219</v>
      </c>
      <c r="M9" s="12">
        <v>216</v>
      </c>
      <c r="N9" s="12">
        <v>286</v>
      </c>
      <c r="O9" s="12">
        <v>209</v>
      </c>
      <c r="P9" s="56">
        <v>213</v>
      </c>
      <c r="Q9" s="12">
        <v>231</v>
      </c>
    </row>
    <row r="10" spans="1:17" ht="13.5">
      <c r="A10" s="13" t="s">
        <v>1</v>
      </c>
      <c r="B10" s="15">
        <v>669</v>
      </c>
      <c r="C10" s="15">
        <v>418</v>
      </c>
      <c r="D10" s="15">
        <v>324</v>
      </c>
      <c r="E10" s="15">
        <v>362</v>
      </c>
      <c r="F10" s="15">
        <v>309</v>
      </c>
      <c r="G10" s="15">
        <v>347</v>
      </c>
      <c r="H10" s="15">
        <f>H9-H11</f>
        <v>305</v>
      </c>
      <c r="I10" s="15">
        <f>I9-I11</f>
        <v>248</v>
      </c>
      <c r="J10" s="15">
        <f>J9-J11</f>
        <v>226</v>
      </c>
      <c r="K10" s="15">
        <f>K9-K11</f>
        <v>260</v>
      </c>
      <c r="L10" s="15">
        <v>216</v>
      </c>
      <c r="M10" s="15">
        <v>215</v>
      </c>
      <c r="N10" s="15">
        <v>283</v>
      </c>
      <c r="O10" s="15">
        <v>208</v>
      </c>
      <c r="P10" s="57">
        <v>213</v>
      </c>
      <c r="Q10" s="15">
        <v>231</v>
      </c>
    </row>
    <row r="11" spans="1:17" ht="13.5">
      <c r="A11" s="13" t="s">
        <v>2</v>
      </c>
      <c r="B11" s="15">
        <v>2</v>
      </c>
      <c r="C11" s="15">
        <v>1</v>
      </c>
      <c r="D11" s="15">
        <v>2</v>
      </c>
      <c r="E11" s="15">
        <v>0</v>
      </c>
      <c r="F11" s="15">
        <v>1</v>
      </c>
      <c r="G11" s="15">
        <v>1</v>
      </c>
      <c r="H11" s="15">
        <v>1</v>
      </c>
      <c r="I11" s="15">
        <v>4</v>
      </c>
      <c r="J11" s="15">
        <v>2</v>
      </c>
      <c r="K11" s="15">
        <v>3</v>
      </c>
      <c r="L11" s="15">
        <v>3</v>
      </c>
      <c r="M11" s="15">
        <v>1</v>
      </c>
      <c r="N11" s="15">
        <v>3</v>
      </c>
      <c r="O11" s="15">
        <v>1</v>
      </c>
      <c r="P11" s="15">
        <v>0</v>
      </c>
      <c r="Q11" s="15">
        <v>0</v>
      </c>
    </row>
    <row r="12" spans="1:17" ht="13.5">
      <c r="A12" s="10" t="s">
        <v>5</v>
      </c>
      <c r="B12" s="37">
        <v>74</v>
      </c>
      <c r="C12" s="37">
        <v>110</v>
      </c>
      <c r="D12" s="37">
        <v>242</v>
      </c>
      <c r="E12" s="37">
        <v>219</v>
      </c>
      <c r="F12" s="11">
        <v>226</v>
      </c>
      <c r="G12" s="12">
        <v>262</v>
      </c>
      <c r="H12" s="12">
        <v>252</v>
      </c>
      <c r="I12" s="12">
        <v>269</v>
      </c>
      <c r="J12" s="12">
        <v>208</v>
      </c>
      <c r="K12" s="12">
        <v>334</v>
      </c>
      <c r="L12" s="12">
        <v>380</v>
      </c>
      <c r="M12" s="12">
        <v>384</v>
      </c>
      <c r="N12" s="12">
        <v>368</v>
      </c>
      <c r="O12" s="12">
        <v>383</v>
      </c>
      <c r="P12" s="56">
        <v>375</v>
      </c>
      <c r="Q12" s="12">
        <f>177+186</f>
        <v>363</v>
      </c>
    </row>
    <row r="13" spans="1:17" ht="13.5">
      <c r="A13" s="13" t="s">
        <v>1</v>
      </c>
      <c r="B13" s="38">
        <v>74</v>
      </c>
      <c r="C13" s="38">
        <v>109</v>
      </c>
      <c r="D13" s="38">
        <v>240</v>
      </c>
      <c r="E13" s="38">
        <v>216</v>
      </c>
      <c r="F13" s="15">
        <v>224</v>
      </c>
      <c r="G13" s="14">
        <v>261</v>
      </c>
      <c r="H13" s="15">
        <f aca="true" t="shared" si="0" ref="H13:O13">H12-H14</f>
        <v>251</v>
      </c>
      <c r="I13" s="15">
        <f t="shared" si="0"/>
        <v>268</v>
      </c>
      <c r="J13" s="15">
        <f t="shared" si="0"/>
        <v>208</v>
      </c>
      <c r="K13" s="15">
        <f t="shared" si="0"/>
        <v>333</v>
      </c>
      <c r="L13" s="15">
        <f t="shared" si="0"/>
        <v>379</v>
      </c>
      <c r="M13" s="15">
        <f t="shared" si="0"/>
        <v>384</v>
      </c>
      <c r="N13" s="15">
        <f t="shared" si="0"/>
        <v>367</v>
      </c>
      <c r="O13" s="15">
        <f t="shared" si="0"/>
        <v>380</v>
      </c>
      <c r="P13" s="57">
        <v>374</v>
      </c>
      <c r="Q13" s="15">
        <f>5+172+184</f>
        <v>361</v>
      </c>
    </row>
    <row r="14" spans="1:17" ht="13.5">
      <c r="A14" s="13" t="s">
        <v>2</v>
      </c>
      <c r="B14" s="38">
        <v>0</v>
      </c>
      <c r="C14" s="38">
        <v>1</v>
      </c>
      <c r="D14" s="38">
        <v>2</v>
      </c>
      <c r="E14" s="38">
        <v>3</v>
      </c>
      <c r="F14" s="15">
        <v>2</v>
      </c>
      <c r="G14" s="14">
        <v>1</v>
      </c>
      <c r="H14" s="14">
        <v>1</v>
      </c>
      <c r="I14" s="14">
        <v>1</v>
      </c>
      <c r="J14" s="15">
        <v>0</v>
      </c>
      <c r="K14" s="15">
        <v>1</v>
      </c>
      <c r="L14" s="15">
        <v>1</v>
      </c>
      <c r="M14" s="15">
        <v>0</v>
      </c>
      <c r="N14" s="15">
        <v>1</v>
      </c>
      <c r="O14" s="15">
        <v>3</v>
      </c>
      <c r="P14" s="15">
        <v>1</v>
      </c>
      <c r="Q14" s="15">
        <v>2</v>
      </c>
    </row>
    <row r="15" spans="1:17" ht="15.75">
      <c r="A15" s="10" t="s">
        <v>30</v>
      </c>
      <c r="B15" s="37">
        <v>3849</v>
      </c>
      <c r="C15" s="37">
        <v>2562</v>
      </c>
      <c r="D15" s="37">
        <v>2339</v>
      </c>
      <c r="E15" s="37">
        <v>2110</v>
      </c>
      <c r="F15" s="11">
        <v>1909</v>
      </c>
      <c r="G15" s="12">
        <v>1856</v>
      </c>
      <c r="H15" s="12">
        <v>1913</v>
      </c>
      <c r="I15" s="12">
        <v>1869</v>
      </c>
      <c r="J15" s="12">
        <v>1660</v>
      </c>
      <c r="K15" s="12">
        <v>1540</v>
      </c>
      <c r="L15" s="12">
        <v>1236</v>
      </c>
      <c r="M15" s="12">
        <v>1342</v>
      </c>
      <c r="N15" s="12">
        <v>1294</v>
      </c>
      <c r="O15" s="12">
        <v>1201</v>
      </c>
      <c r="P15" s="56">
        <v>2380</v>
      </c>
      <c r="Q15" s="12">
        <v>989</v>
      </c>
    </row>
    <row r="16" spans="1:17" ht="13.5">
      <c r="A16" s="13" t="s">
        <v>1</v>
      </c>
      <c r="B16" s="38">
        <v>384</v>
      </c>
      <c r="C16" s="38">
        <v>285</v>
      </c>
      <c r="D16" s="38">
        <v>349</v>
      </c>
      <c r="E16" s="38">
        <v>423</v>
      </c>
      <c r="F16" s="15">
        <f>1909-1501</f>
        <v>408</v>
      </c>
      <c r="G16" s="15">
        <f>1856-1424</f>
        <v>432</v>
      </c>
      <c r="H16" s="15">
        <f>H15-H17</f>
        <v>475</v>
      </c>
      <c r="I16" s="15">
        <f>I15-I17</f>
        <v>372</v>
      </c>
      <c r="J16" s="15">
        <f>J15-J17</f>
        <v>431</v>
      </c>
      <c r="K16" s="15">
        <f>K15-K17</f>
        <v>370</v>
      </c>
      <c r="L16" s="15">
        <v>243</v>
      </c>
      <c r="M16" s="15">
        <v>335</v>
      </c>
      <c r="N16" s="15">
        <v>381</v>
      </c>
      <c r="O16" s="15">
        <v>388</v>
      </c>
      <c r="P16" s="57">
        <v>1732</v>
      </c>
      <c r="Q16" s="15">
        <f>4+344+5</f>
        <v>353</v>
      </c>
    </row>
    <row r="17" spans="1:17" ht="13.5">
      <c r="A17" s="13" t="s">
        <v>2</v>
      </c>
      <c r="B17" s="38">
        <v>3465</v>
      </c>
      <c r="C17" s="38">
        <v>2277</v>
      </c>
      <c r="D17" s="38">
        <v>1990</v>
      </c>
      <c r="E17" s="38">
        <v>1687</v>
      </c>
      <c r="F17" s="15">
        <f>51+1418+32</f>
        <v>1501</v>
      </c>
      <c r="G17" s="15">
        <f>47+1343+34</f>
        <v>1424</v>
      </c>
      <c r="H17" s="15">
        <f>44+1350+44</f>
        <v>1438</v>
      </c>
      <c r="I17" s="15">
        <f>73+1380+44</f>
        <v>1497</v>
      </c>
      <c r="J17" s="15">
        <f>29+1171+29</f>
        <v>1229</v>
      </c>
      <c r="K17" s="15">
        <v>1170</v>
      </c>
      <c r="L17" s="15">
        <v>993</v>
      </c>
      <c r="M17" s="15">
        <v>1007</v>
      </c>
      <c r="N17" s="15">
        <v>913</v>
      </c>
      <c r="O17" s="15">
        <v>813</v>
      </c>
      <c r="P17" s="57">
        <v>648</v>
      </c>
      <c r="Q17" s="15">
        <v>636</v>
      </c>
    </row>
    <row r="18" spans="1:17" ht="13.5">
      <c r="A18" s="10" t="s">
        <v>6</v>
      </c>
      <c r="B18" s="11">
        <v>728</v>
      </c>
      <c r="C18" s="11">
        <v>734</v>
      </c>
      <c r="D18" s="11">
        <v>793</v>
      </c>
      <c r="E18" s="11">
        <v>769</v>
      </c>
      <c r="F18" s="11">
        <v>772</v>
      </c>
      <c r="G18" s="12">
        <v>733</v>
      </c>
      <c r="H18" s="12">
        <v>764</v>
      </c>
      <c r="I18" s="12">
        <v>700</v>
      </c>
      <c r="J18" s="12">
        <v>750</v>
      </c>
      <c r="K18" s="12">
        <v>728</v>
      </c>
      <c r="L18" s="12">
        <v>677</v>
      </c>
      <c r="M18" s="12">
        <v>650</v>
      </c>
      <c r="N18" s="12">
        <v>606</v>
      </c>
      <c r="O18" s="12">
        <v>627</v>
      </c>
      <c r="P18" s="56">
        <v>609</v>
      </c>
      <c r="Q18" s="12">
        <v>621</v>
      </c>
    </row>
    <row r="19" spans="1:17" ht="13.5">
      <c r="A19" s="13" t="s">
        <v>1</v>
      </c>
      <c r="B19" s="15">
        <v>474</v>
      </c>
      <c r="C19" s="14">
        <f>734-242</f>
        <v>492</v>
      </c>
      <c r="D19" s="14">
        <f>793-233</f>
        <v>560</v>
      </c>
      <c r="E19" s="14">
        <f>769-235</f>
        <v>534</v>
      </c>
      <c r="F19" s="14">
        <f>772-232</f>
        <v>540</v>
      </c>
      <c r="G19" s="14">
        <f>733-224</f>
        <v>509</v>
      </c>
      <c r="H19" s="15">
        <f>H18-H20</f>
        <v>452</v>
      </c>
      <c r="I19" s="15">
        <f>I18-I20</f>
        <v>461</v>
      </c>
      <c r="J19" s="15">
        <f>J18-J20</f>
        <v>474</v>
      </c>
      <c r="K19" s="15">
        <f>K18-K20</f>
        <v>516</v>
      </c>
      <c r="L19" s="15">
        <v>513</v>
      </c>
      <c r="M19" s="15">
        <v>445</v>
      </c>
      <c r="N19" s="15">
        <v>414</v>
      </c>
      <c r="O19" s="15">
        <v>404</v>
      </c>
      <c r="P19" s="57">
        <v>395</v>
      </c>
      <c r="Q19" s="15">
        <v>395</v>
      </c>
    </row>
    <row r="20" spans="1:17" ht="13.5">
      <c r="A20" s="13" t="s">
        <v>2</v>
      </c>
      <c r="B20" s="15">
        <v>254</v>
      </c>
      <c r="C20" s="14">
        <f>5+235+2</f>
        <v>242</v>
      </c>
      <c r="D20" s="14">
        <f>7+224+2</f>
        <v>233</v>
      </c>
      <c r="E20" s="14">
        <f>16+218+1</f>
        <v>235</v>
      </c>
      <c r="F20" s="14">
        <f>16+214+2</f>
        <v>232</v>
      </c>
      <c r="G20" s="14">
        <f>9+210+5</f>
        <v>224</v>
      </c>
      <c r="H20" s="14">
        <f>20+287+5</f>
        <v>312</v>
      </c>
      <c r="I20" s="14">
        <f>5+229+5</f>
        <v>239</v>
      </c>
      <c r="J20" s="15">
        <f>15+256+5</f>
        <v>276</v>
      </c>
      <c r="K20" s="15">
        <v>212</v>
      </c>
      <c r="L20" s="15">
        <v>164</v>
      </c>
      <c r="M20" s="15">
        <v>205</v>
      </c>
      <c r="N20" s="15">
        <v>192</v>
      </c>
      <c r="O20" s="15">
        <v>223</v>
      </c>
      <c r="P20" s="57">
        <v>214</v>
      </c>
      <c r="Q20" s="15">
        <v>226</v>
      </c>
    </row>
    <row r="21" spans="1:17" s="6" customFormat="1" ht="13.5">
      <c r="A21" s="10" t="s">
        <v>7</v>
      </c>
      <c r="B21" s="12" t="s">
        <v>8</v>
      </c>
      <c r="C21" s="12" t="s">
        <v>8</v>
      </c>
      <c r="D21" s="12" t="s">
        <v>8</v>
      </c>
      <c r="E21" s="12" t="s">
        <v>8</v>
      </c>
      <c r="F21" s="12" t="s">
        <v>8</v>
      </c>
      <c r="G21" s="12" t="s">
        <v>8</v>
      </c>
      <c r="H21" s="12" t="s">
        <v>8</v>
      </c>
      <c r="I21" s="12" t="s">
        <v>8</v>
      </c>
      <c r="J21" s="12" t="s">
        <v>8</v>
      </c>
      <c r="K21" s="12">
        <v>6</v>
      </c>
      <c r="L21" s="12">
        <v>14</v>
      </c>
      <c r="M21" s="12">
        <v>5</v>
      </c>
      <c r="N21" s="12">
        <v>8</v>
      </c>
      <c r="O21" s="39">
        <v>4</v>
      </c>
      <c r="P21" s="40">
        <f>+P22+P23</f>
        <v>5</v>
      </c>
      <c r="Q21" s="40">
        <v>5</v>
      </c>
    </row>
    <row r="22" spans="1:17" ht="16.5" customHeight="1">
      <c r="A22" s="13" t="s">
        <v>1</v>
      </c>
      <c r="B22" s="15" t="s">
        <v>8</v>
      </c>
      <c r="C22" s="15" t="s">
        <v>8</v>
      </c>
      <c r="D22" s="15" t="s">
        <v>8</v>
      </c>
      <c r="E22" s="15" t="s">
        <v>8</v>
      </c>
      <c r="F22" s="15" t="s">
        <v>8</v>
      </c>
      <c r="G22" s="15" t="s">
        <v>8</v>
      </c>
      <c r="H22" s="15" t="s">
        <v>8</v>
      </c>
      <c r="I22" s="15" t="s">
        <v>8</v>
      </c>
      <c r="J22" s="15" t="s">
        <v>8</v>
      </c>
      <c r="K22" s="15">
        <f>K21-K23</f>
        <v>6</v>
      </c>
      <c r="L22" s="15">
        <v>13</v>
      </c>
      <c r="M22" s="15">
        <v>5</v>
      </c>
      <c r="N22" s="15">
        <v>8</v>
      </c>
      <c r="O22" s="15">
        <v>4</v>
      </c>
      <c r="P22" s="15">
        <v>5</v>
      </c>
      <c r="Q22" s="15">
        <v>5</v>
      </c>
    </row>
    <row r="23" spans="1:17" ht="16.5" customHeight="1">
      <c r="A23" s="13" t="s">
        <v>2</v>
      </c>
      <c r="B23" s="15" t="s">
        <v>8</v>
      </c>
      <c r="C23" s="15" t="s">
        <v>8</v>
      </c>
      <c r="D23" s="15" t="s">
        <v>8</v>
      </c>
      <c r="E23" s="15" t="s">
        <v>8</v>
      </c>
      <c r="F23" s="15" t="s">
        <v>8</v>
      </c>
      <c r="G23" s="15" t="s">
        <v>8</v>
      </c>
      <c r="H23" s="15" t="s">
        <v>8</v>
      </c>
      <c r="I23" s="15" t="s">
        <v>8</v>
      </c>
      <c r="J23" s="15" t="s">
        <v>8</v>
      </c>
      <c r="K23" s="15">
        <v>0</v>
      </c>
      <c r="L23" s="15">
        <v>1</v>
      </c>
      <c r="M23" s="15">
        <v>0</v>
      </c>
      <c r="N23" s="15">
        <v>0</v>
      </c>
      <c r="O23" s="15">
        <v>0</v>
      </c>
      <c r="P23" s="15">
        <v>0</v>
      </c>
      <c r="Q23" s="15">
        <v>0</v>
      </c>
    </row>
    <row r="24" spans="1:17" s="27" customFormat="1" ht="33" customHeight="1">
      <c r="A24" s="31" t="s">
        <v>26</v>
      </c>
      <c r="B24" s="32">
        <v>62246</v>
      </c>
      <c r="C24" s="32">
        <v>34304</v>
      </c>
      <c r="D24" s="32">
        <v>25143</v>
      </c>
      <c r="E24" s="32">
        <v>23468</v>
      </c>
      <c r="F24" s="32">
        <f>F3+F6+F9+F12+F15+F18</f>
        <v>21383</v>
      </c>
      <c r="G24" s="32">
        <f>G3+G6+G9+G12+G15+G18</f>
        <v>19121</v>
      </c>
      <c r="H24" s="32">
        <f>H3+H6+H9+H12+H15+H18</f>
        <v>16812</v>
      </c>
      <c r="I24" s="32">
        <f>I3+I6+I9+I12+I15+I18</f>
        <v>14440</v>
      </c>
      <c r="J24" s="32">
        <f>J3+J6+J9+J12+J15+J18</f>
        <v>12558</v>
      </c>
      <c r="K24" s="32">
        <f>K3+K6+K9+K12+K15+K18+K21</f>
        <v>11767</v>
      </c>
      <c r="L24" s="32">
        <f>L3+L6+L9+L12+L15+L18+L21</f>
        <v>11459</v>
      </c>
      <c r="M24" s="32">
        <v>11700</v>
      </c>
      <c r="N24" s="32">
        <f>N3+N6+N9+N12+N15+N18+N21</f>
        <v>11643</v>
      </c>
      <c r="O24" s="32">
        <v>10985</v>
      </c>
      <c r="P24" s="58">
        <v>11103</v>
      </c>
      <c r="Q24" s="32">
        <v>8872</v>
      </c>
    </row>
    <row r="25" spans="1:17" ht="13.5">
      <c r="A25" s="13" t="s">
        <v>1</v>
      </c>
      <c r="B25" s="15">
        <v>58356</v>
      </c>
      <c r="C25" s="15">
        <v>31617</v>
      </c>
      <c r="D25" s="15">
        <v>22736</v>
      </c>
      <c r="E25" s="15">
        <v>21374</v>
      </c>
      <c r="F25" s="15">
        <f>(F19+F16+F13+F10+F7+F4)</f>
        <v>19408</v>
      </c>
      <c r="G25" s="15">
        <f>(G19+G16+G13+G10+G7+G4)</f>
        <v>17284</v>
      </c>
      <c r="H25" s="15">
        <f>(H19+H16+H13+H10+H7+H4)</f>
        <v>14851</v>
      </c>
      <c r="I25" s="15">
        <f>(I19+I16+I13+I10+I7+I4)</f>
        <v>12546</v>
      </c>
      <c r="J25" s="15">
        <f>(J19+J16+J13+J10+J7+J4)</f>
        <v>10948</v>
      </c>
      <c r="K25" s="15">
        <f>(K22+K19+K16+K13+K10+K7+K4)</f>
        <v>10227</v>
      </c>
      <c r="L25" s="15">
        <f>(L22+L19+L16+L13+L10+L7+L4)</f>
        <v>10156</v>
      </c>
      <c r="M25" s="15">
        <f>(M22+M19+M16+M13+M10+M7+M4)</f>
        <v>10304</v>
      </c>
      <c r="N25" s="15">
        <f>(N22+N19+N16+N13+N10+N7+N4)</f>
        <v>10424</v>
      </c>
      <c r="O25" s="15">
        <v>9828</v>
      </c>
      <c r="P25" s="57">
        <v>10104</v>
      </c>
      <c r="Q25" s="15">
        <f>223+7652</f>
        <v>7875</v>
      </c>
    </row>
    <row r="26" spans="1:17" ht="15.75">
      <c r="A26" s="13" t="s">
        <v>2</v>
      </c>
      <c r="B26" s="15">
        <v>3890</v>
      </c>
      <c r="C26" s="15">
        <v>2687</v>
      </c>
      <c r="D26" s="15">
        <v>2407</v>
      </c>
      <c r="E26" s="15">
        <v>2094</v>
      </c>
      <c r="F26" s="15">
        <v>1975</v>
      </c>
      <c r="G26" s="15">
        <v>1837</v>
      </c>
      <c r="H26" s="15">
        <v>1961</v>
      </c>
      <c r="I26" s="15">
        <v>1894</v>
      </c>
      <c r="J26" s="15">
        <v>1610</v>
      </c>
      <c r="K26" s="15">
        <f>K24-K25</f>
        <v>1540</v>
      </c>
      <c r="L26" s="15">
        <f>L24-L25</f>
        <v>1303</v>
      </c>
      <c r="M26" s="15">
        <v>1396</v>
      </c>
      <c r="N26" s="15">
        <v>1219</v>
      </c>
      <c r="O26" s="15">
        <v>1157</v>
      </c>
      <c r="P26" s="57">
        <v>999</v>
      </c>
      <c r="Q26" s="59" t="s">
        <v>36</v>
      </c>
    </row>
    <row r="27" spans="1:17" ht="13.5">
      <c r="A27" s="34" t="s">
        <v>27</v>
      </c>
      <c r="B27" s="15">
        <v>3739</v>
      </c>
      <c r="C27" s="15">
        <v>2561</v>
      </c>
      <c r="D27" s="15">
        <v>2332</v>
      </c>
      <c r="E27" s="15">
        <v>2029</v>
      </c>
      <c r="F27" s="15">
        <v>1891</v>
      </c>
      <c r="G27" s="15">
        <v>1760</v>
      </c>
      <c r="H27" s="15">
        <v>1885</v>
      </c>
      <c r="I27" s="15">
        <v>1825</v>
      </c>
      <c r="J27" s="15">
        <v>1545</v>
      </c>
      <c r="K27" s="15">
        <v>1494</v>
      </c>
      <c r="L27" s="15">
        <v>1257</v>
      </c>
      <c r="M27" s="15">
        <v>1338</v>
      </c>
      <c r="N27" s="15">
        <v>1169</v>
      </c>
      <c r="O27" s="60">
        <v>1110</v>
      </c>
      <c r="P27" s="61">
        <f>807+132</f>
        <v>939</v>
      </c>
      <c r="Q27" s="62">
        <f>842+109</f>
        <v>951</v>
      </c>
    </row>
    <row r="28" spans="1:17" ht="14.25" thickBot="1">
      <c r="A28" s="35" t="s">
        <v>28</v>
      </c>
      <c r="B28" s="33">
        <v>151</v>
      </c>
      <c r="C28" s="33">
        <f>C26-C27</f>
        <v>126</v>
      </c>
      <c r="D28" s="33">
        <f>D26-D27</f>
        <v>75</v>
      </c>
      <c r="E28" s="33">
        <f>E26-E27</f>
        <v>65</v>
      </c>
      <c r="F28" s="33">
        <f>F26-F27</f>
        <v>84</v>
      </c>
      <c r="G28" s="33">
        <f>G26-G27</f>
        <v>77</v>
      </c>
      <c r="H28" s="33">
        <v>76</v>
      </c>
      <c r="I28" s="33">
        <f>I26-I27</f>
        <v>69</v>
      </c>
      <c r="J28" s="33">
        <f>J26-J27</f>
        <v>65</v>
      </c>
      <c r="K28" s="33">
        <f>K26-K27</f>
        <v>46</v>
      </c>
      <c r="L28" s="33">
        <v>46</v>
      </c>
      <c r="M28" s="33">
        <v>58</v>
      </c>
      <c r="N28" s="33">
        <v>50</v>
      </c>
      <c r="O28" s="33">
        <v>47</v>
      </c>
      <c r="P28" s="33">
        <v>60</v>
      </c>
      <c r="Q28" s="33">
        <v>47</v>
      </c>
    </row>
    <row r="29" spans="1:14" ht="12" customHeight="1">
      <c r="A29" s="42" t="s">
        <v>37</v>
      </c>
      <c r="B29" s="43"/>
      <c r="C29" s="43"/>
      <c r="D29" s="43"/>
      <c r="E29" s="43"/>
      <c r="F29" s="43"/>
      <c r="G29" s="43"/>
      <c r="H29" s="44"/>
      <c r="I29" s="44"/>
      <c r="J29" s="44"/>
      <c r="K29" s="16"/>
      <c r="L29" s="16"/>
      <c r="M29" s="9"/>
      <c r="N29" s="3"/>
    </row>
    <row r="30" spans="1:14" ht="12" customHeight="1">
      <c r="A30" s="24"/>
      <c r="B30" s="17"/>
      <c r="C30" s="17"/>
      <c r="D30" s="17"/>
      <c r="E30" s="17"/>
      <c r="F30" s="17"/>
      <c r="G30" s="17"/>
      <c r="H30" s="16"/>
      <c r="I30" s="16"/>
      <c r="J30" s="16"/>
      <c r="K30" s="16"/>
      <c r="L30" s="16"/>
      <c r="M30" s="9"/>
      <c r="N30" s="3"/>
    </row>
    <row r="31" spans="1:12" s="7" customFormat="1" ht="12" customHeight="1">
      <c r="A31" s="45" t="s">
        <v>34</v>
      </c>
      <c r="B31" s="46"/>
      <c r="C31" s="46"/>
      <c r="D31" s="46"/>
      <c r="E31" s="46"/>
      <c r="F31" s="46"/>
      <c r="G31" s="46"/>
      <c r="H31" s="46"/>
      <c r="I31" s="46"/>
      <c r="J31" s="47"/>
      <c r="K31" s="17"/>
      <c r="L31" s="17"/>
    </row>
    <row r="32" spans="1:12" s="7" customFormat="1" ht="25.5" customHeight="1">
      <c r="A32" s="45" t="s">
        <v>35</v>
      </c>
      <c r="B32" s="49"/>
      <c r="C32" s="49"/>
      <c r="D32" s="49"/>
      <c r="E32" s="49"/>
      <c r="F32" s="49"/>
      <c r="G32" s="49"/>
      <c r="H32" s="49"/>
      <c r="I32" s="49"/>
      <c r="J32" s="49"/>
      <c r="K32" s="17"/>
      <c r="L32" s="17"/>
    </row>
    <row r="33" spans="1:12" s="7" customFormat="1" ht="12" customHeight="1">
      <c r="A33" s="26"/>
      <c r="B33" s="36"/>
      <c r="C33" s="36"/>
      <c r="D33" s="36"/>
      <c r="E33" s="36"/>
      <c r="F33" s="36"/>
      <c r="G33" s="36"/>
      <c r="H33" s="17"/>
      <c r="I33" s="17"/>
      <c r="J33" s="17"/>
      <c r="K33" s="17"/>
      <c r="L33" s="17"/>
    </row>
    <row r="34" spans="1:12" s="7" customFormat="1" ht="12" customHeight="1">
      <c r="A34" s="48" t="s">
        <v>31</v>
      </c>
      <c r="B34" s="47"/>
      <c r="C34" s="47"/>
      <c r="D34" s="47"/>
      <c r="E34" s="47"/>
      <c r="F34" s="47"/>
      <c r="G34" s="47"/>
      <c r="H34" s="47"/>
      <c r="I34" s="47"/>
      <c r="J34" s="47"/>
      <c r="K34" s="17"/>
      <c r="L34" s="17"/>
    </row>
    <row r="35" spans="1:12" s="7" customFormat="1" ht="24" customHeight="1">
      <c r="A35" s="54" t="s">
        <v>11</v>
      </c>
      <c r="B35" s="50"/>
      <c r="C35" s="50"/>
      <c r="D35" s="50"/>
      <c r="E35" s="50"/>
      <c r="F35" s="50"/>
      <c r="G35" s="46"/>
      <c r="H35" s="46"/>
      <c r="I35" s="46"/>
      <c r="J35" s="47"/>
      <c r="K35" s="19"/>
      <c r="L35" s="19"/>
    </row>
    <row r="36" spans="1:12" s="7" customFormat="1" ht="12" customHeight="1">
      <c r="A36" s="25"/>
      <c r="B36" s="18"/>
      <c r="C36" s="18"/>
      <c r="D36" s="18"/>
      <c r="E36" s="18"/>
      <c r="F36" s="18"/>
      <c r="G36" s="18"/>
      <c r="H36" s="18"/>
      <c r="I36" s="18"/>
      <c r="J36" s="18"/>
      <c r="K36" s="19"/>
      <c r="L36" s="19"/>
    </row>
    <row r="37" spans="1:12" ht="12" customHeight="1">
      <c r="A37" s="51" t="s">
        <v>12</v>
      </c>
      <c r="B37" s="47"/>
      <c r="C37" s="47"/>
      <c r="D37" s="47"/>
      <c r="E37" s="47"/>
      <c r="F37" s="47"/>
      <c r="G37" s="47"/>
      <c r="H37" s="47"/>
      <c r="I37" s="47"/>
      <c r="J37" s="47"/>
      <c r="K37" s="20"/>
      <c r="L37" s="20"/>
    </row>
    <row r="38" spans="1:12" ht="26.25" customHeight="1">
      <c r="A38" s="52" t="s">
        <v>32</v>
      </c>
      <c r="B38" s="52"/>
      <c r="C38" s="52"/>
      <c r="D38" s="52"/>
      <c r="E38" s="52"/>
      <c r="F38" s="52"/>
      <c r="G38" s="53"/>
      <c r="H38" s="53"/>
      <c r="I38" s="53"/>
      <c r="J38" s="47"/>
      <c r="K38" s="22"/>
      <c r="L38" s="22"/>
    </row>
    <row r="39" spans="1:12" s="8" customFormat="1" ht="12.75">
      <c r="A39" s="63" t="s">
        <v>33</v>
      </c>
      <c r="B39" s="63"/>
      <c r="C39" s="63"/>
      <c r="D39" s="63"/>
      <c r="E39" s="63"/>
      <c r="F39" s="63"/>
      <c r="G39" s="63"/>
      <c r="H39" s="53"/>
      <c r="I39" s="53"/>
      <c r="J39" s="47"/>
      <c r="K39" s="23"/>
      <c r="L39" s="23"/>
    </row>
    <row r="40" spans="1:12" s="8" customFormat="1" ht="13.5" customHeight="1">
      <c r="A40" s="21"/>
      <c r="B40" s="21"/>
      <c r="C40" s="21"/>
      <c r="D40" s="21"/>
      <c r="E40" s="21"/>
      <c r="F40" s="21"/>
      <c r="G40" s="21"/>
      <c r="H40" s="23"/>
      <c r="I40" s="23"/>
      <c r="J40" s="23"/>
      <c r="K40" s="23"/>
      <c r="L40" s="23"/>
    </row>
    <row r="41" spans="1:12" s="8" customFormat="1" ht="13.5" customHeight="1">
      <c r="A41" s="4"/>
      <c r="B41" s="4"/>
      <c r="C41" s="4"/>
      <c r="D41" s="4"/>
      <c r="E41" s="4"/>
      <c r="F41" s="4"/>
      <c r="G41" s="4"/>
      <c r="H41" s="21"/>
      <c r="I41" s="21"/>
      <c r="J41" s="23"/>
      <c r="K41" s="23"/>
      <c r="L41" s="23"/>
    </row>
    <row r="42" spans="10:12" ht="12.75">
      <c r="J42" s="21"/>
      <c r="K42" s="21"/>
      <c r="L42" s="21"/>
    </row>
  </sheetData>
  <mergeCells count="9">
    <mergeCell ref="A39:J39"/>
    <mergeCell ref="A35:J35"/>
    <mergeCell ref="A37:J37"/>
    <mergeCell ref="A38:J38"/>
    <mergeCell ref="A1:H1"/>
    <mergeCell ref="A29:J29"/>
    <mergeCell ref="A31:J31"/>
    <mergeCell ref="A34:J34"/>
    <mergeCell ref="A32:J32"/>
  </mergeCells>
  <printOptions/>
  <pageMargins left="0.5" right="0.5" top="0.5" bottom="0.5" header="0.25" footer="0.25"/>
  <pageSetup firstPageNumber="5" useFirstPageNumber="1" fitToHeight="1" fitToWidth="1" horizontalDpi="600" verticalDpi="600" orientation="portrait" scale="5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DTS-49</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Sarah Maccalous</dc:creator>
  <cp:keywords/>
  <dc:description/>
  <cp:lastModifiedBy>lnguyen</cp:lastModifiedBy>
  <cp:lastPrinted>2004-08-30T13:31:38Z</cp:lastPrinted>
  <dcterms:created xsi:type="dcterms:W3CDTF">1999-07-20T12:04:57Z</dcterms:created>
  <dcterms:modified xsi:type="dcterms:W3CDTF">2004-09-10T18:21:14Z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716187373</vt:i4>
  </property>
  <property fmtid="{D5CDD505-2E9C-101B-9397-08002B2CF9AE}" pid="3" name="_EmailSubject">
    <vt:lpwstr>6-25 batch</vt:lpwstr>
  </property>
  <property fmtid="{D5CDD505-2E9C-101B-9397-08002B2CF9AE}" pid="4" name="_AuthorEmail">
    <vt:lpwstr>MallettW@battelle.org</vt:lpwstr>
  </property>
  <property fmtid="{D5CDD505-2E9C-101B-9397-08002B2CF9AE}" pid="5" name="_AuthorEmailDisplayName">
    <vt:lpwstr>Mallett, William J</vt:lpwstr>
  </property>
  <property fmtid="{D5CDD505-2E9C-101B-9397-08002B2CF9AE}" pid="6" name="_PreviousAdHocReviewCycleID">
    <vt:i4>899331423</vt:i4>
  </property>
  <property fmtid="{D5CDD505-2E9C-101B-9397-08002B2CF9AE}" pid="7" name="_ReviewingToolsShownOnce">
    <vt:lpwstr/>
  </property>
</Properties>
</file>