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2" windowWidth="8172" windowHeight="5436" tabRatio="613" activeTab="0"/>
  </bookViews>
  <sheets>
    <sheet name="1-34" sheetId="1" r:id="rId1"/>
  </sheets>
  <definedNames>
    <definedName name="_xlnm.Print_Area" localSheetId="0">'1-34'!$A$1:$Q$46</definedName>
  </definedNames>
  <calcPr fullCalcOnLoad="1"/>
</workbook>
</file>

<file path=xl/sharedStrings.xml><?xml version="1.0" encoding="utf-8"?>
<sst xmlns="http://schemas.openxmlformats.org/spreadsheetml/2006/main" count="60" uniqueCount="42">
  <si>
    <t>Scheduled</t>
  </si>
  <si>
    <t>Total scheduled</t>
  </si>
  <si>
    <t>Nonhubs</t>
  </si>
  <si>
    <t>Performed</t>
  </si>
  <si>
    <r>
      <t>c</t>
    </r>
    <r>
      <rPr>
        <sz val="9"/>
        <rFont val="Arial"/>
        <family val="2"/>
      </rPr>
      <t xml:space="preserve"> The number of short tons of freight transported by an air carrier aboard an aircraft.</t>
    </r>
  </si>
  <si>
    <r>
      <t>b</t>
    </r>
    <r>
      <rPr>
        <sz val="9"/>
        <rFont val="Arial"/>
        <family val="2"/>
      </rPr>
      <t xml:space="preserve"> The number of persons receiving air transportation from an air carrier for which renumeration is received by the carrier, excluding persons receiving reduced rate charges, such as air carrier employees, infants, and others (except ministers of religion, elderly individuals, and handicapped individuals).</t>
    </r>
  </si>
  <si>
    <t>Large hubs</t>
  </si>
  <si>
    <t>Medium hubs</t>
  </si>
  <si>
    <t>Small hubs</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</si>
  <si>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</si>
  <si>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</si>
  <si>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</si>
  <si>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</si>
  <si>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</si>
  <si>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</si>
  <si>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</si>
  <si>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</si>
  <si>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</si>
  <si>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</si>
  <si>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</si>
  <si>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</si>
  <si>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</si>
  <si>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</si>
  <si>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Data are for all scheduled and nonscheduled service by large certificated U.S. air carriers at all airports served within the 50 states, the District of Columbia, and other U.S. areas designated by the Federal Aviation Administration.  Not all scheduled service is actually performed.  Moreover, for several years, total performed departures exceed total scheduled departures because nonscheduled departures are included in the totals.  Prior to 1993, all scheduled and some nonscheduled enplanements for certificated air carriers were included; no enplanements were included for air carriers offering charter service only.  Prior to 1990, freight includes both freight and express shipments, and mail includes priority and nonpriority U.S. mail and foreign mail; beginning in 1990, only aggregate numbers are reported.</t>
  </si>
  <si>
    <t>Air traffic hubs are designated as geographical areas based on the percentage of total passengers enplaned in the area.  A hub may have more than one airport in it. (This definition of hub should not be confused with the definition used by the airlines in describing their "hub-and-spoke" route structures) Individual communities fall into four hub classifications as determined by each community's percentage of total enplaned revenue passengers in all services and all operations of U.S. certificated route carriers within the 50 states, the District of Columbia, and other U.S. areas.  Classifications are based on the percentage of total enplaned revenue passengers for each year according to the following: one percent or more = large, 0.25 to 0.9999 percent = medium, 0.05 to 0.249 percent = small, less than 0.05 = nonhub.</t>
  </si>
  <si>
    <t>Large certificated air carriers operate aircraft with seating capacity of more than 60 seats or a maximum payload capacity of more than 18,000 pounds and hold Certificates of Public Convenience and Necessity issued by the U.S. Department of Transportation authorizing the performance of air transportation.  Data for commuter, intrastate, and foreign-flag air carriers are not included.</t>
  </si>
  <si>
    <t>NOTES</t>
  </si>
  <si>
    <t>SOURCE</t>
  </si>
  <si>
    <t xml:space="preserve">2001    </t>
  </si>
  <si>
    <r>
      <t xml:space="preserve">KEY: </t>
    </r>
    <r>
      <rPr>
        <sz val="9"/>
        <rFont val="Arial"/>
        <family val="2"/>
      </rPr>
      <t>R = revised.</t>
    </r>
  </si>
  <si>
    <r>
      <t>R</t>
    </r>
    <r>
      <rPr>
        <sz val="11"/>
        <rFont val="Arial Narrow"/>
        <family val="2"/>
      </rPr>
      <t>645,477</t>
    </r>
  </si>
  <si>
    <r>
      <t>R</t>
    </r>
    <r>
      <rPr>
        <b/>
        <sz val="11"/>
        <rFont val="Arial Narrow"/>
        <family val="2"/>
      </rPr>
      <t>12,688,205</t>
    </r>
  </si>
  <si>
    <r>
      <t>R</t>
    </r>
    <r>
      <rPr>
        <b/>
        <sz val="11"/>
        <rFont val="Arial Narrow"/>
        <family val="2"/>
      </rPr>
      <t>14,989,871</t>
    </r>
  </si>
  <si>
    <r>
      <t xml:space="preserve">U.S. Department of Transportation, Bureau of Transportation Statistics, Office of Airline Information, </t>
    </r>
    <r>
      <rPr>
        <i/>
        <sz val="9"/>
        <rFont val="Arial"/>
        <family val="2"/>
      </rPr>
      <t xml:space="preserve">Airport Activity Statistics of Certified Route Air Carriers </t>
    </r>
    <r>
      <rPr>
        <sz val="9"/>
        <rFont val="Arial"/>
        <family val="2"/>
      </rPr>
      <t>(Washington, DC: Annual issues), tables 2, 3, 4, and 5.</t>
    </r>
  </si>
  <si>
    <r>
      <t xml:space="preserve">Total performed </t>
    </r>
    <r>
      <rPr>
        <b/>
        <vertAlign val="superscript"/>
        <sz val="11"/>
        <rFont val="Arial Narrow"/>
        <family val="2"/>
      </rPr>
      <t>a</t>
    </r>
  </si>
  <si>
    <r>
      <t>a</t>
    </r>
    <r>
      <rPr>
        <sz val="9"/>
        <rFont val="Arial"/>
        <family val="2"/>
      </rPr>
      <t xml:space="preserve"> Total performed includes scheduled departures performed minus those scheduled departures that did not occur plus unscheduled service.</t>
    </r>
  </si>
  <si>
    <t>AIRCRAFT DEPARTURES</t>
  </si>
  <si>
    <r>
      <t xml:space="preserve">ENPLANED REVENUE PASSENGERS </t>
    </r>
    <r>
      <rPr>
        <b/>
        <vertAlign val="superscript"/>
        <sz val="11"/>
        <rFont val="Arial Narrow"/>
        <family val="2"/>
      </rPr>
      <t>b</t>
    </r>
  </si>
  <si>
    <r>
      <t xml:space="preserve">ENPLANED REVENUE TONS </t>
    </r>
    <r>
      <rPr>
        <b/>
        <vertAlign val="superscript"/>
        <sz val="11"/>
        <rFont val="Arial Narrow"/>
        <family val="2"/>
      </rPr>
      <t>c</t>
    </r>
  </si>
  <si>
    <t>Freight, total</t>
  </si>
  <si>
    <t>Mail, total</t>
  </si>
  <si>
    <t>Table 1-34:  U.S. Air Carrier Aircraft Departures, Enplaned Revenue Passengers, and Enplaned Revenue Tons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</si>
</sst>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s>
  <fonts count="14">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s>
  <fills count="2">
    <fill>
      <patternFill/>
    </fill>
    <fill>
      <patternFill patternType="gray125"/>
    </fill>
  </fills>
  <borders count="5">
    <border>
      <left/>
      <right/>
      <top/>
      <bottom/>
      <diagonal/>
    </border>
    <border>
      <left>
        <color indexed="63"/>
      </left>
      <right>
        <color indexed="63"/>
      </right>
      <top style="thick"/>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3" fontId="11" fillId="0" borderId="0" xfId="0" applyNumberFormat="1" applyFont="1" applyFill="1" applyAlignment="1">
      <alignment horizontal="right"/>
    </xf>
    <xf numFmtId="3" fontId="10" fillId="0" borderId="0" xfId="0" applyNumberFormat="1" applyFont="1" applyFill="1" applyBorder="1" applyAlignment="1">
      <alignment/>
    </xf>
    <xf numFmtId="3" fontId="10" fillId="0" borderId="0" xfId="0" applyNumberFormat="1" applyFont="1" applyFill="1" applyAlignment="1">
      <alignment/>
    </xf>
    <xf numFmtId="3" fontId="11" fillId="0" borderId="0" xfId="0" applyNumberFormat="1" applyFont="1" applyFill="1" applyBorder="1" applyAlignment="1">
      <alignment/>
    </xf>
    <xf numFmtId="3" fontId="11" fillId="0" borderId="0" xfId="0" applyNumberFormat="1" applyFont="1" applyFill="1" applyAlignment="1">
      <alignment/>
    </xf>
    <xf numFmtId="0" fontId="0" fillId="0" borderId="0" xfId="0" applyFill="1" applyAlignment="1">
      <alignment/>
    </xf>
    <xf numFmtId="3" fontId="10" fillId="0" borderId="0" xfId="0" applyNumberFormat="1" applyFont="1" applyFill="1" applyAlignment="1">
      <alignment horizontal="right"/>
    </xf>
    <xf numFmtId="0" fontId="7" fillId="0" borderId="0" xfId="0" applyFont="1" applyFill="1" applyAlignment="1">
      <alignment wrapText="1"/>
    </xf>
    <xf numFmtId="0" fontId="0" fillId="0" borderId="0" xfId="0" applyFill="1" applyAlignment="1">
      <alignment vertical="top" wrapText="1"/>
    </xf>
    <xf numFmtId="49" fontId="10" fillId="0" borderId="1" xfId="0" applyNumberFormat="1" applyFont="1" applyFill="1" applyBorder="1" applyAlignment="1">
      <alignment horizontal="right"/>
    </xf>
    <xf numFmtId="3" fontId="8" fillId="0" borderId="0" xfId="0" applyNumberFormat="1" applyFont="1" applyFill="1" applyBorder="1" applyAlignment="1">
      <alignment/>
    </xf>
    <xf numFmtId="0" fontId="0" fillId="0" borderId="0" xfId="0" applyFill="1" applyAlignment="1">
      <alignment horizontal="right"/>
    </xf>
    <xf numFmtId="0" fontId="10" fillId="0" borderId="0" xfId="0" applyFont="1" applyFill="1" applyAlignment="1">
      <alignment/>
    </xf>
    <xf numFmtId="0" fontId="10" fillId="0" borderId="1" xfId="0" applyFont="1" applyFill="1" applyBorder="1" applyAlignment="1">
      <alignment vertical="center"/>
    </xf>
    <xf numFmtId="0" fontId="0" fillId="0" borderId="0" xfId="0" applyFill="1" applyAlignment="1">
      <alignment vertical="center"/>
    </xf>
    <xf numFmtId="3" fontId="12" fillId="0" borderId="0" xfId="0" applyNumberFormat="1" applyFont="1" applyFill="1" applyAlignment="1">
      <alignment horizontal="right" vertical="top"/>
    </xf>
    <xf numFmtId="3" fontId="13" fillId="0" borderId="0" xfId="0" applyNumberFormat="1" applyFont="1" applyFill="1" applyAlignment="1">
      <alignment horizontal="right" vertical="top"/>
    </xf>
    <xf numFmtId="0" fontId="8" fillId="0" borderId="0" xfId="0" applyFont="1" applyFill="1" applyBorder="1" applyAlignment="1">
      <alignment horizontal="left"/>
    </xf>
    <xf numFmtId="0" fontId="8" fillId="0" borderId="0" xfId="0" applyFont="1" applyFill="1" applyBorder="1" applyAlignment="1">
      <alignment horizontal="left" indent="1"/>
    </xf>
    <xf numFmtId="0" fontId="7" fillId="0" borderId="0" xfId="0" applyFont="1" applyFill="1" applyAlignment="1">
      <alignment/>
    </xf>
    <xf numFmtId="0" fontId="1" fillId="0" borderId="0" xfId="0" applyFont="1" applyFill="1" applyBorder="1" applyAlignment="1">
      <alignment horizontal="left" indent="1"/>
    </xf>
    <xf numFmtId="4" fontId="1" fillId="0" borderId="0" xfId="0" applyNumberFormat="1" applyFont="1" applyFill="1" applyBorder="1" applyAlignment="1">
      <alignment/>
    </xf>
    <xf numFmtId="0" fontId="0" fillId="0" borderId="0" xfId="0" applyFill="1" applyAlignment="1">
      <alignment wrapText="1"/>
    </xf>
    <xf numFmtId="4"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Alignment="1">
      <alignment wrapText="1"/>
    </xf>
    <xf numFmtId="0" fontId="8" fillId="0" borderId="0" xfId="0" applyFont="1" applyFill="1" applyAlignment="1">
      <alignment wrapText="1"/>
    </xf>
    <xf numFmtId="0" fontId="8" fillId="0" borderId="0" xfId="0" applyFont="1" applyFill="1" applyAlignment="1">
      <alignment vertical="top" wrapText="1"/>
    </xf>
    <xf numFmtId="0" fontId="7" fillId="0" borderId="0" xfId="0" applyFont="1" applyFill="1" applyAlignment="1">
      <alignment/>
    </xf>
    <xf numFmtId="3" fontId="10" fillId="0" borderId="0" xfId="0" applyNumberFormat="1" applyFont="1" applyFill="1" applyBorder="1" applyAlignment="1">
      <alignment horizontal="right"/>
    </xf>
    <xf numFmtId="3" fontId="12" fillId="0" borderId="0" xfId="0" applyNumberFormat="1" applyFont="1" applyFill="1" applyBorder="1" applyAlignment="1">
      <alignment horizontal="right" vertical="top"/>
    </xf>
    <xf numFmtId="3" fontId="11" fillId="0" borderId="2" xfId="0" applyNumberFormat="1" applyFont="1" applyFill="1" applyBorder="1" applyAlignment="1">
      <alignment/>
    </xf>
    <xf numFmtId="3" fontId="11" fillId="0" borderId="2" xfId="0" applyNumberFormat="1" applyFont="1" applyFill="1" applyBorder="1" applyAlignment="1">
      <alignment horizontal="right"/>
    </xf>
    <xf numFmtId="0" fontId="6"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7" fillId="0" borderId="0" xfId="0" applyFont="1" applyFill="1" applyAlignment="1">
      <alignment wrapText="1"/>
    </xf>
    <xf numFmtId="0" fontId="8" fillId="0" borderId="0" xfId="0" applyFont="1" applyFill="1" applyAlignment="1">
      <alignment wrapText="1"/>
    </xf>
    <xf numFmtId="0" fontId="11" fillId="0" borderId="0" xfId="0" applyFont="1" applyFill="1" applyAlignment="1">
      <alignment/>
    </xf>
    <xf numFmtId="0" fontId="10" fillId="0" borderId="0" xfId="0" applyFont="1" applyFill="1" applyAlignment="1">
      <alignment/>
    </xf>
    <xf numFmtId="0" fontId="11" fillId="0" borderId="2" xfId="0" applyFont="1" applyFill="1" applyBorder="1" applyAlignment="1">
      <alignment/>
    </xf>
    <xf numFmtId="0" fontId="4" fillId="0" borderId="3" xfId="0" applyFont="1" applyFill="1" applyBorder="1" applyAlignment="1">
      <alignment/>
    </xf>
    <xf numFmtId="0" fontId="0" fillId="0" borderId="3" xfId="0" applyFill="1" applyBorder="1" applyAlignment="1">
      <alignment/>
    </xf>
    <xf numFmtId="0" fontId="10" fillId="0" borderId="4" xfId="0" applyFont="1" applyFill="1" applyBorder="1" applyAlignment="1">
      <alignment/>
    </xf>
    <xf numFmtId="0" fontId="10" fillId="0" borderId="0" xfId="0" applyNumberFormat="1" applyFont="1" applyFill="1" applyAlignment="1">
      <alignment horizontal="left"/>
    </xf>
    <xf numFmtId="0" fontId="7" fillId="0" borderId="0" xfId="0" applyFont="1" applyFill="1" applyAlignment="1">
      <alignment vertical="center" wrapText="1"/>
    </xf>
    <xf numFmtId="0" fontId="7"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workbookViewId="0" topLeftCell="A1">
      <selection activeCell="A1" sqref="A1:I1"/>
    </sheetView>
  </sheetViews>
  <sheetFormatPr defaultColWidth="9.140625" defaultRowHeight="12.75"/>
  <cols>
    <col min="1" max="1" width="26.421875" style="6" customWidth="1"/>
    <col min="2" max="2" width="8.421875" style="6" customWidth="1"/>
    <col min="3" max="17" width="12.7109375" style="6" customWidth="1"/>
    <col min="18" max="16384" width="9.140625" style="6" customWidth="1"/>
  </cols>
  <sheetData>
    <row r="1" spans="1:9" ht="15.75" thickBot="1">
      <c r="A1" s="42" t="s">
        <v>41</v>
      </c>
      <c r="B1" s="43"/>
      <c r="C1" s="43"/>
      <c r="D1" s="43"/>
      <c r="E1" s="43"/>
      <c r="F1" s="43"/>
      <c r="G1" s="43"/>
      <c r="H1" s="43"/>
      <c r="I1" s="43"/>
    </row>
    <row r="2" spans="1:17" s="15" customFormat="1" ht="18" customHeight="1" thickTop="1">
      <c r="A2" s="13"/>
      <c r="B2" s="14"/>
      <c r="C2" s="10" t="s">
        <v>9</v>
      </c>
      <c r="D2" s="10" t="s">
        <v>10</v>
      </c>
      <c r="E2" s="10" t="s">
        <v>11</v>
      </c>
      <c r="F2" s="10" t="s">
        <v>12</v>
      </c>
      <c r="G2" s="10" t="s">
        <v>13</v>
      </c>
      <c r="H2" s="10" t="s">
        <v>14</v>
      </c>
      <c r="I2" s="10" t="s">
        <v>15</v>
      </c>
      <c r="J2" s="10" t="s">
        <v>16</v>
      </c>
      <c r="K2" s="10" t="s">
        <v>17</v>
      </c>
      <c r="L2" s="10" t="s">
        <v>18</v>
      </c>
      <c r="M2" s="10" t="s">
        <v>19</v>
      </c>
      <c r="N2" s="10" t="s">
        <v>20</v>
      </c>
      <c r="O2" s="10" t="s">
        <v>21</v>
      </c>
      <c r="P2" s="10" t="s">
        <v>22</v>
      </c>
      <c r="Q2" s="10" t="s">
        <v>28</v>
      </c>
    </row>
    <row r="3" spans="1:17" ht="18" customHeight="1">
      <c r="A3" s="44" t="s">
        <v>36</v>
      </c>
      <c r="B3" s="44"/>
      <c r="C3" s="1"/>
      <c r="D3" s="5"/>
      <c r="E3" s="5"/>
      <c r="F3" s="5"/>
      <c r="G3" s="5"/>
      <c r="H3" s="5"/>
      <c r="I3" s="5"/>
      <c r="J3" s="5"/>
      <c r="K3" s="5"/>
      <c r="L3" s="5"/>
      <c r="M3" s="5"/>
      <c r="N3" s="1"/>
      <c r="O3" s="1"/>
      <c r="Q3" s="12"/>
    </row>
    <row r="4" spans="1:17" ht="18" customHeight="1">
      <c r="A4" s="45" t="s">
        <v>34</v>
      </c>
      <c r="B4" s="45"/>
      <c r="C4" s="7">
        <f>4745434-189918</f>
        <v>4555516</v>
      </c>
      <c r="D4" s="7">
        <f>5332898-176050</f>
        <v>5156848</v>
      </c>
      <c r="E4" s="7">
        <f>5696217-190558</f>
        <v>5505659</v>
      </c>
      <c r="F4" s="7">
        <v>6641681</v>
      </c>
      <c r="G4" s="7">
        <v>6545000</v>
      </c>
      <c r="H4" s="7">
        <v>6606609</v>
      </c>
      <c r="I4" s="7">
        <v>7193841</v>
      </c>
      <c r="J4" s="7">
        <v>7513232</v>
      </c>
      <c r="K4" s="7">
        <v>8030530</v>
      </c>
      <c r="L4" s="7">
        <v>8204674</v>
      </c>
      <c r="M4" s="7">
        <v>8095888</v>
      </c>
      <c r="N4" s="7">
        <v>8248269</v>
      </c>
      <c r="O4" s="7">
        <v>8605486</v>
      </c>
      <c r="P4" s="7">
        <f>8851395+100378</f>
        <v>8951773</v>
      </c>
      <c r="Q4" s="7">
        <v>8597344</v>
      </c>
    </row>
    <row r="5" spans="1:17" ht="18" customHeight="1">
      <c r="A5" s="45" t="s">
        <v>1</v>
      </c>
      <c r="B5" s="45"/>
      <c r="C5" s="7">
        <f>4716846-186311</f>
        <v>4530535</v>
      </c>
      <c r="D5" s="7">
        <f>5379046-174482</f>
        <v>5204564</v>
      </c>
      <c r="E5" s="7">
        <f>5784547-192951</f>
        <v>5591596</v>
      </c>
      <c r="F5" s="7">
        <v>6758571</v>
      </c>
      <c r="G5" s="7">
        <v>7024412</v>
      </c>
      <c r="H5" s="7">
        <v>6703670</v>
      </c>
      <c r="I5" s="7">
        <v>7058097</v>
      </c>
      <c r="J5" s="7">
        <v>7359093</v>
      </c>
      <c r="K5" s="7">
        <v>7920467</v>
      </c>
      <c r="L5" s="7">
        <v>8064653</v>
      </c>
      <c r="M5" s="7">
        <v>7907554</v>
      </c>
      <c r="N5" s="7">
        <v>8094020</v>
      </c>
      <c r="O5" s="7">
        <v>8432940</v>
      </c>
      <c r="P5" s="7">
        <f>12374282+78396</f>
        <v>12452678</v>
      </c>
      <c r="Q5" s="7">
        <v>8371976</v>
      </c>
    </row>
    <row r="6" spans="1:17" ht="18" customHeight="1">
      <c r="A6" s="40" t="s">
        <v>6</v>
      </c>
      <c r="B6" s="40"/>
      <c r="C6" s="1"/>
      <c r="D6" s="5"/>
      <c r="E6" s="5"/>
      <c r="F6" s="5"/>
      <c r="G6" s="5"/>
      <c r="H6" s="5"/>
      <c r="I6" s="5"/>
      <c r="J6" s="5"/>
      <c r="K6" s="5"/>
      <c r="L6" s="5"/>
      <c r="M6" s="5"/>
      <c r="N6" s="1"/>
      <c r="O6" s="1"/>
      <c r="Q6" s="12"/>
    </row>
    <row r="7" spans="1:17" ht="18" customHeight="1">
      <c r="A7" s="39" t="s">
        <v>3</v>
      </c>
      <c r="B7" s="39"/>
      <c r="C7" s="1">
        <v>2437958</v>
      </c>
      <c r="D7" s="1">
        <v>2887239</v>
      </c>
      <c r="E7" s="5">
        <v>3439446</v>
      </c>
      <c r="F7" s="5">
        <v>4167868</v>
      </c>
      <c r="G7" s="5">
        <v>4114950</v>
      </c>
      <c r="H7" s="5">
        <v>4078211</v>
      </c>
      <c r="I7" s="5">
        <v>4480575</v>
      </c>
      <c r="J7" s="5">
        <v>4756589</v>
      </c>
      <c r="K7" s="5">
        <v>5162534</v>
      </c>
      <c r="L7" s="5">
        <v>5257541</v>
      </c>
      <c r="M7" s="5">
        <v>5266560</v>
      </c>
      <c r="N7" s="1">
        <v>5416158</v>
      </c>
      <c r="O7" s="1">
        <v>5645179</v>
      </c>
      <c r="P7" s="5">
        <v>5888557</v>
      </c>
      <c r="Q7" s="1">
        <v>5640977</v>
      </c>
    </row>
    <row r="8" spans="1:17" ht="18" customHeight="1">
      <c r="A8" s="39" t="s">
        <v>0</v>
      </c>
      <c r="B8" s="39"/>
      <c r="C8" s="1">
        <v>2409874</v>
      </c>
      <c r="D8" s="1">
        <v>2905923</v>
      </c>
      <c r="E8" s="5">
        <v>3487660</v>
      </c>
      <c r="F8" s="5">
        <v>4237466</v>
      </c>
      <c r="G8" s="5">
        <v>4312032</v>
      </c>
      <c r="H8" s="5">
        <v>4144325</v>
      </c>
      <c r="I8" s="5">
        <v>4443937</v>
      </c>
      <c r="J8" s="5">
        <v>4713178</v>
      </c>
      <c r="K8" s="5">
        <v>5147875</v>
      </c>
      <c r="L8" s="5">
        <v>5243646</v>
      </c>
      <c r="M8" s="5">
        <v>5219161</v>
      </c>
      <c r="N8" s="1">
        <v>5405728</v>
      </c>
      <c r="O8" s="1">
        <v>5570419</v>
      </c>
      <c r="P8" s="5">
        <v>9494118</v>
      </c>
      <c r="Q8" s="1">
        <v>5558323</v>
      </c>
    </row>
    <row r="9" spans="1:17" ht="18" customHeight="1">
      <c r="A9" s="40" t="s">
        <v>7</v>
      </c>
      <c r="B9" s="40"/>
      <c r="C9" s="1"/>
      <c r="D9" s="5"/>
      <c r="E9" s="5"/>
      <c r="F9" s="5"/>
      <c r="G9" s="5"/>
      <c r="H9" s="5"/>
      <c r="I9" s="5"/>
      <c r="J9" s="5"/>
      <c r="K9" s="5"/>
      <c r="L9" s="5"/>
      <c r="M9" s="5"/>
      <c r="N9" s="1"/>
      <c r="O9" s="1"/>
      <c r="Q9" s="12"/>
    </row>
    <row r="10" spans="1:17" ht="18" customHeight="1">
      <c r="A10" s="39" t="s">
        <v>3</v>
      </c>
      <c r="B10" s="39"/>
      <c r="C10" s="1">
        <v>902652</v>
      </c>
      <c r="D10" s="1">
        <v>1048726</v>
      </c>
      <c r="E10" s="5">
        <v>1185008</v>
      </c>
      <c r="F10" s="5">
        <v>1394833</v>
      </c>
      <c r="G10" s="5">
        <v>1256306</v>
      </c>
      <c r="H10" s="5">
        <v>1301977</v>
      </c>
      <c r="I10" s="5">
        <v>1310322</v>
      </c>
      <c r="J10" s="5">
        <v>1471377</v>
      </c>
      <c r="K10" s="5">
        <v>1439639</v>
      </c>
      <c r="L10" s="5">
        <v>1425280</v>
      </c>
      <c r="M10" s="5">
        <v>1430537</v>
      </c>
      <c r="N10" s="1">
        <v>1429730</v>
      </c>
      <c r="O10" s="1">
        <v>1499243</v>
      </c>
      <c r="P10" s="5">
        <v>1572495</v>
      </c>
      <c r="Q10" s="1">
        <v>1555145</v>
      </c>
    </row>
    <row r="11" spans="1:17" ht="18" customHeight="1">
      <c r="A11" s="39" t="s">
        <v>0</v>
      </c>
      <c r="B11" s="39"/>
      <c r="C11" s="1">
        <v>899543</v>
      </c>
      <c r="D11" s="1">
        <v>1058438</v>
      </c>
      <c r="E11" s="5">
        <v>1201540</v>
      </c>
      <c r="F11" s="5">
        <v>1417762</v>
      </c>
      <c r="G11" s="5">
        <v>1352515</v>
      </c>
      <c r="H11" s="5">
        <v>1312257</v>
      </c>
      <c r="I11" s="5">
        <v>1268316</v>
      </c>
      <c r="J11" s="5">
        <v>1398144</v>
      </c>
      <c r="K11" s="5">
        <v>1387833</v>
      </c>
      <c r="L11" s="5">
        <v>1356162</v>
      </c>
      <c r="M11" s="5">
        <v>1352944</v>
      </c>
      <c r="N11" s="1">
        <v>1345197</v>
      </c>
      <c r="O11" s="1">
        <v>1404482</v>
      </c>
      <c r="P11" s="5">
        <v>1507479</v>
      </c>
      <c r="Q11" s="1">
        <v>1451072</v>
      </c>
    </row>
    <row r="12" spans="1:17" ht="18" customHeight="1">
      <c r="A12" s="40" t="s">
        <v>8</v>
      </c>
      <c r="B12" s="40"/>
      <c r="C12" s="1"/>
      <c r="D12" s="5"/>
      <c r="E12" s="5"/>
      <c r="F12" s="5"/>
      <c r="G12" s="5"/>
      <c r="H12" s="5"/>
      <c r="I12" s="5"/>
      <c r="J12" s="5"/>
      <c r="K12" s="5"/>
      <c r="L12" s="5"/>
      <c r="M12" s="5"/>
      <c r="N12" s="1"/>
      <c r="O12" s="1"/>
      <c r="Q12" s="12"/>
    </row>
    <row r="13" spans="1:17" ht="18" customHeight="1">
      <c r="A13" s="39" t="s">
        <v>3</v>
      </c>
      <c r="B13" s="39"/>
      <c r="C13" s="1">
        <v>640589</v>
      </c>
      <c r="D13" s="1">
        <v>598559</v>
      </c>
      <c r="E13" s="5">
        <v>514176</v>
      </c>
      <c r="F13" s="5">
        <v>669450</v>
      </c>
      <c r="G13" s="5">
        <v>689518</v>
      </c>
      <c r="H13" s="5">
        <v>771529</v>
      </c>
      <c r="I13" s="5">
        <v>841685</v>
      </c>
      <c r="J13" s="5">
        <v>710569</v>
      </c>
      <c r="K13" s="5">
        <v>738231</v>
      </c>
      <c r="L13" s="5">
        <v>754914</v>
      </c>
      <c r="M13" s="5">
        <v>695841</v>
      </c>
      <c r="N13" s="1">
        <v>714920</v>
      </c>
      <c r="O13" s="1">
        <v>746625</v>
      </c>
      <c r="P13" s="5">
        <v>777318</v>
      </c>
      <c r="Q13" s="1">
        <v>758195</v>
      </c>
    </row>
    <row r="14" spans="1:17" ht="18" customHeight="1">
      <c r="A14" s="39" t="s">
        <v>0</v>
      </c>
      <c r="B14" s="39"/>
      <c r="C14" s="1">
        <v>644133</v>
      </c>
      <c r="D14" s="1">
        <v>608738</v>
      </c>
      <c r="E14" s="5">
        <v>524048</v>
      </c>
      <c r="F14" s="5">
        <v>679103</v>
      </c>
      <c r="G14" s="5">
        <v>858429</v>
      </c>
      <c r="H14" s="5">
        <v>783305</v>
      </c>
      <c r="I14" s="5">
        <v>794279</v>
      </c>
      <c r="J14" s="5">
        <v>685421</v>
      </c>
      <c r="K14" s="5">
        <v>711947</v>
      </c>
      <c r="L14" s="5">
        <v>722170</v>
      </c>
      <c r="M14" s="5">
        <v>660685</v>
      </c>
      <c r="N14" s="1">
        <v>674812</v>
      </c>
      <c r="O14" s="1">
        <v>770092</v>
      </c>
      <c r="P14" s="5">
        <v>758396</v>
      </c>
      <c r="Q14" s="1">
        <v>747745</v>
      </c>
    </row>
    <row r="15" spans="1:17" ht="18" customHeight="1">
      <c r="A15" s="40" t="s">
        <v>2</v>
      </c>
      <c r="B15" s="40"/>
      <c r="C15" s="1"/>
      <c r="D15" s="5"/>
      <c r="E15" s="5"/>
      <c r="F15" s="5"/>
      <c r="G15" s="5"/>
      <c r="H15" s="5"/>
      <c r="I15" s="5"/>
      <c r="J15" s="5"/>
      <c r="K15" s="5"/>
      <c r="L15" s="5"/>
      <c r="M15" s="5"/>
      <c r="N15" s="1"/>
      <c r="O15" s="1"/>
      <c r="Q15" s="12"/>
    </row>
    <row r="16" spans="1:17" ht="18" customHeight="1">
      <c r="A16" s="39" t="s">
        <v>3</v>
      </c>
      <c r="B16" s="39"/>
      <c r="C16" s="1">
        <f aca="true" t="shared" si="0" ref="C16:O16">C4-SUM(C7,C10,C13)</f>
        <v>574317</v>
      </c>
      <c r="D16" s="1">
        <f t="shared" si="0"/>
        <v>622324</v>
      </c>
      <c r="E16" s="1">
        <f t="shared" si="0"/>
        <v>367029</v>
      </c>
      <c r="F16" s="1">
        <f t="shared" si="0"/>
        <v>409530</v>
      </c>
      <c r="G16" s="1">
        <f t="shared" si="0"/>
        <v>484226</v>
      </c>
      <c r="H16" s="1">
        <f t="shared" si="0"/>
        <v>454892</v>
      </c>
      <c r="I16" s="1">
        <f t="shared" si="0"/>
        <v>561259</v>
      </c>
      <c r="J16" s="1">
        <f t="shared" si="0"/>
        <v>574697</v>
      </c>
      <c r="K16" s="1">
        <f t="shared" si="0"/>
        <v>690126</v>
      </c>
      <c r="L16" s="1">
        <f t="shared" si="0"/>
        <v>766939</v>
      </c>
      <c r="M16" s="1">
        <f t="shared" si="0"/>
        <v>702950</v>
      </c>
      <c r="N16" s="1">
        <f t="shared" si="0"/>
        <v>687461</v>
      </c>
      <c r="O16" s="1">
        <f t="shared" si="0"/>
        <v>714439</v>
      </c>
      <c r="P16" s="1">
        <f>P4-SUM(P7,P10,P13)</f>
        <v>713403</v>
      </c>
      <c r="Q16" s="1">
        <f>Q4-SUM(Q7,Q10,Q13)</f>
        <v>643027</v>
      </c>
    </row>
    <row r="17" spans="1:17" ht="18" customHeight="1">
      <c r="A17" s="39" t="s">
        <v>0</v>
      </c>
      <c r="B17" s="39"/>
      <c r="C17" s="1">
        <f aca="true" t="shared" si="1" ref="C17:O17">C5-SUM(C8,C11,C14)</f>
        <v>576985</v>
      </c>
      <c r="D17" s="1">
        <f t="shared" si="1"/>
        <v>631465</v>
      </c>
      <c r="E17" s="1">
        <f t="shared" si="1"/>
        <v>378348</v>
      </c>
      <c r="F17" s="1">
        <f t="shared" si="1"/>
        <v>424240</v>
      </c>
      <c r="G17" s="1">
        <f t="shared" si="1"/>
        <v>501436</v>
      </c>
      <c r="H17" s="1">
        <f t="shared" si="1"/>
        <v>463783</v>
      </c>
      <c r="I17" s="1">
        <f t="shared" si="1"/>
        <v>551565</v>
      </c>
      <c r="J17" s="1">
        <f t="shared" si="1"/>
        <v>562350</v>
      </c>
      <c r="K17" s="1">
        <f t="shared" si="1"/>
        <v>672812</v>
      </c>
      <c r="L17" s="1">
        <f t="shared" si="1"/>
        <v>742675</v>
      </c>
      <c r="M17" s="1">
        <f t="shared" si="1"/>
        <v>674764</v>
      </c>
      <c r="N17" s="1">
        <f t="shared" si="1"/>
        <v>668283</v>
      </c>
      <c r="O17" s="1">
        <f t="shared" si="1"/>
        <v>687947</v>
      </c>
      <c r="P17" s="1">
        <f>P5-SUM(P8,P11,P14)</f>
        <v>692685</v>
      </c>
      <c r="Q17" s="1">
        <f>Q5-SUM(Q8,Q11,Q14)</f>
        <v>614836</v>
      </c>
    </row>
    <row r="18" spans="1:17" ht="18" customHeight="1">
      <c r="A18" s="40" t="s">
        <v>37</v>
      </c>
      <c r="B18" s="40"/>
      <c r="C18" s="3">
        <f>207690592-10908448</f>
        <v>196782144</v>
      </c>
      <c r="D18" s="3">
        <f>296860910-15452058</f>
        <v>281408852</v>
      </c>
      <c r="E18" s="3">
        <f>381108118-17766621</f>
        <v>363341497</v>
      </c>
      <c r="F18" s="3">
        <v>438544001</v>
      </c>
      <c r="G18" s="3">
        <v>428319248</v>
      </c>
      <c r="H18" s="3">
        <v>447625988</v>
      </c>
      <c r="I18" s="3">
        <v>468313029</v>
      </c>
      <c r="J18" s="3">
        <v>508458194</v>
      </c>
      <c r="K18" s="3">
        <v>526055483</v>
      </c>
      <c r="L18" s="3">
        <v>558183741</v>
      </c>
      <c r="M18" s="3">
        <v>568615687</v>
      </c>
      <c r="N18" s="3">
        <v>588335318</v>
      </c>
      <c r="O18" s="3">
        <v>610628716</v>
      </c>
      <c r="P18" s="3">
        <f>631994748+6908245</f>
        <v>638902993</v>
      </c>
      <c r="Q18" s="7">
        <v>595655501</v>
      </c>
    </row>
    <row r="19" spans="1:17" ht="18" customHeight="1">
      <c r="A19" s="39" t="s">
        <v>6</v>
      </c>
      <c r="B19" s="39"/>
      <c r="C19" s="5">
        <v>133975900</v>
      </c>
      <c r="D19" s="5">
        <v>197679376</v>
      </c>
      <c r="E19" s="5">
        <v>264507144</v>
      </c>
      <c r="F19" s="5">
        <v>317595099</v>
      </c>
      <c r="G19" s="5">
        <v>313375097</v>
      </c>
      <c r="H19" s="5">
        <v>319582090</v>
      </c>
      <c r="I19" s="5">
        <v>340048661</v>
      </c>
      <c r="J19" s="5">
        <v>372731005</v>
      </c>
      <c r="K19" s="5">
        <v>392601890</v>
      </c>
      <c r="L19" s="5">
        <v>417339694</v>
      </c>
      <c r="M19" s="5">
        <v>426246423</v>
      </c>
      <c r="N19" s="1">
        <v>442402443</v>
      </c>
      <c r="O19" s="1">
        <v>458665099</v>
      </c>
      <c r="P19" s="5">
        <v>478845117</v>
      </c>
      <c r="Q19" s="1">
        <v>444795896</v>
      </c>
    </row>
    <row r="20" spans="1:17" ht="18" customHeight="1">
      <c r="A20" s="39" t="s">
        <v>7</v>
      </c>
      <c r="B20" s="39"/>
      <c r="C20" s="5">
        <v>36539613</v>
      </c>
      <c r="D20" s="5">
        <v>51664627</v>
      </c>
      <c r="E20" s="5">
        <v>65770376</v>
      </c>
      <c r="F20" s="5">
        <v>80466373</v>
      </c>
      <c r="G20" s="5">
        <v>72985169</v>
      </c>
      <c r="H20" s="5">
        <v>80800955</v>
      </c>
      <c r="I20" s="5">
        <v>79032913</v>
      </c>
      <c r="J20" s="5">
        <v>88601244</v>
      </c>
      <c r="K20" s="5">
        <v>85929285</v>
      </c>
      <c r="L20" s="5">
        <v>89018764</v>
      </c>
      <c r="M20" s="5">
        <v>90779705</v>
      </c>
      <c r="N20" s="1">
        <v>91755793</v>
      </c>
      <c r="O20" s="1">
        <v>96394866</v>
      </c>
      <c r="P20" s="5">
        <v>101986095</v>
      </c>
      <c r="Q20" s="1">
        <v>98649285</v>
      </c>
    </row>
    <row r="21" spans="1:17" ht="18" customHeight="1">
      <c r="A21" s="39" t="s">
        <v>8</v>
      </c>
      <c r="B21" s="39"/>
      <c r="C21" s="5">
        <v>19406607</v>
      </c>
      <c r="D21" s="5">
        <v>23393324</v>
      </c>
      <c r="E21" s="5">
        <v>24240726</v>
      </c>
      <c r="F21" s="5">
        <v>30771383</v>
      </c>
      <c r="G21" s="5">
        <v>31224974</v>
      </c>
      <c r="H21" s="5">
        <v>36879632</v>
      </c>
      <c r="I21" s="5">
        <v>37334956</v>
      </c>
      <c r="J21" s="5">
        <v>34443996</v>
      </c>
      <c r="K21" s="5">
        <v>33561098</v>
      </c>
      <c r="L21" s="5">
        <v>37122974</v>
      </c>
      <c r="M21" s="5">
        <v>36298979</v>
      </c>
      <c r="N21" s="1">
        <v>37675305</v>
      </c>
      <c r="O21" s="1">
        <v>38644557</v>
      </c>
      <c r="P21" s="5">
        <v>40116465</v>
      </c>
      <c r="Q21" s="1">
        <v>36413142</v>
      </c>
    </row>
    <row r="22" spans="1:17" ht="18" customHeight="1">
      <c r="A22" s="39" t="s">
        <v>2</v>
      </c>
      <c r="B22" s="39"/>
      <c r="C22" s="5">
        <f aca="true" t="shared" si="2" ref="C22:Q22">C18-SUM(C19:C21)</f>
        <v>6860024</v>
      </c>
      <c r="D22" s="5">
        <f t="shared" si="2"/>
        <v>8671525</v>
      </c>
      <c r="E22" s="5">
        <f t="shared" si="2"/>
        <v>8823251</v>
      </c>
      <c r="F22" s="5">
        <f t="shared" si="2"/>
        <v>9711146</v>
      </c>
      <c r="G22" s="5">
        <f t="shared" si="2"/>
        <v>10734008</v>
      </c>
      <c r="H22" s="5">
        <f t="shared" si="2"/>
        <v>10363311</v>
      </c>
      <c r="I22" s="5">
        <f t="shared" si="2"/>
        <v>11896499</v>
      </c>
      <c r="J22" s="5">
        <f t="shared" si="2"/>
        <v>12681949</v>
      </c>
      <c r="K22" s="5">
        <f t="shared" si="2"/>
        <v>13963210</v>
      </c>
      <c r="L22" s="5">
        <f t="shared" si="2"/>
        <v>14702309</v>
      </c>
      <c r="M22" s="5">
        <f t="shared" si="2"/>
        <v>15290580</v>
      </c>
      <c r="N22" s="5">
        <f t="shared" si="2"/>
        <v>16501777</v>
      </c>
      <c r="O22" s="5">
        <f t="shared" si="2"/>
        <v>16924194</v>
      </c>
      <c r="P22" s="5">
        <f>P18-SUM(P19:P21)</f>
        <v>17955316</v>
      </c>
      <c r="Q22" s="1">
        <f t="shared" si="2"/>
        <v>15797178</v>
      </c>
    </row>
    <row r="23" spans="1:17" ht="18" customHeight="1">
      <c r="A23" s="40" t="s">
        <v>38</v>
      </c>
      <c r="B23" s="40"/>
      <c r="C23" s="3">
        <f aca="true" t="shared" si="3" ref="C23:O23">SUM(C24,C29)</f>
        <v>3661061.19</v>
      </c>
      <c r="D23" s="3">
        <f t="shared" si="3"/>
        <v>5088312.69</v>
      </c>
      <c r="E23" s="3">
        <f t="shared" si="3"/>
        <v>4024470.0399999996</v>
      </c>
      <c r="F23" s="3">
        <f t="shared" si="3"/>
        <v>6298824.12</v>
      </c>
      <c r="G23" s="3">
        <f t="shared" si="3"/>
        <v>6417503.850000001</v>
      </c>
      <c r="H23" s="3">
        <f t="shared" si="3"/>
        <v>6736309.48</v>
      </c>
      <c r="I23" s="3">
        <f t="shared" si="3"/>
        <v>8203090.26</v>
      </c>
      <c r="J23" s="3">
        <f t="shared" si="3"/>
        <v>8718081.65</v>
      </c>
      <c r="K23" s="3">
        <f t="shared" si="3"/>
        <v>9365017.24</v>
      </c>
      <c r="L23" s="3">
        <f t="shared" si="3"/>
        <v>10333298.07</v>
      </c>
      <c r="M23" s="3">
        <f t="shared" si="3"/>
        <v>13520228.36</v>
      </c>
      <c r="N23" s="3">
        <f t="shared" si="3"/>
        <v>14083768.510000002</v>
      </c>
      <c r="O23" s="3">
        <f t="shared" si="3"/>
        <v>14911847</v>
      </c>
      <c r="P23" s="16" t="s">
        <v>32</v>
      </c>
      <c r="Q23" s="7">
        <f>SUM(Q24,Q29)</f>
        <v>19990360.82</v>
      </c>
    </row>
    <row r="24" spans="1:17" ht="18" customHeight="1">
      <c r="A24" s="40" t="s">
        <v>39</v>
      </c>
      <c r="B24" s="40"/>
      <c r="C24" s="2">
        <f>3084708.33+43565.81-363342.01-168.68</f>
        <v>2764763.4499999997</v>
      </c>
      <c r="D24" s="2">
        <f>3907664.22+72097.77-417376.85-197.75</f>
        <v>3562187.39</v>
      </c>
      <c r="E24" s="2">
        <f>3396601.03+6681.29-802126.68-128.6</f>
        <v>2601027.0399999996</v>
      </c>
      <c r="F24" s="2">
        <v>4732726.05</v>
      </c>
      <c r="G24" s="2">
        <v>4854513.11</v>
      </c>
      <c r="H24" s="2">
        <v>5053677.9</v>
      </c>
      <c r="I24" s="2">
        <v>6383887.16</v>
      </c>
      <c r="J24" s="2">
        <v>6802375.2</v>
      </c>
      <c r="K24" s="30">
        <v>7204478.82</v>
      </c>
      <c r="L24" s="2">
        <v>8047794.91</v>
      </c>
      <c r="M24" s="2">
        <v>11163447.75</v>
      </c>
      <c r="N24" s="2">
        <v>11784513.89</v>
      </c>
      <c r="O24" s="2">
        <v>12067717</v>
      </c>
      <c r="P24" s="31" t="s">
        <v>31</v>
      </c>
      <c r="Q24" s="30">
        <v>15767438.07</v>
      </c>
    </row>
    <row r="25" spans="1:17" ht="18" customHeight="1">
      <c r="A25" s="39" t="s">
        <v>6</v>
      </c>
      <c r="B25" s="39"/>
      <c r="C25" s="5">
        <f>2233571.69+32093.26</f>
        <v>2265664.9499999997</v>
      </c>
      <c r="D25" s="5">
        <f>2951422.92+56888.33</f>
        <v>3008311.25</v>
      </c>
      <c r="E25" s="5">
        <f>2042840.33+5148.13</f>
        <v>2047988.46</v>
      </c>
      <c r="F25" s="5">
        <v>3001216.68</v>
      </c>
      <c r="G25" s="5">
        <v>2960604.31</v>
      </c>
      <c r="H25" s="5">
        <v>3067777.94</v>
      </c>
      <c r="I25" s="5">
        <v>3678850.78</v>
      </c>
      <c r="J25" s="5">
        <v>4025516.6</v>
      </c>
      <c r="K25" s="1">
        <v>4402326.87</v>
      </c>
      <c r="L25" s="5">
        <v>4653189.06</v>
      </c>
      <c r="M25" s="5">
        <v>5691362.8</v>
      </c>
      <c r="N25" s="1">
        <v>6208629.28</v>
      </c>
      <c r="O25" s="1">
        <v>5993061</v>
      </c>
      <c r="P25" s="1">
        <v>6661816.73</v>
      </c>
      <c r="Q25" s="1">
        <v>7063435.36</v>
      </c>
    </row>
    <row r="26" spans="1:17" ht="18" customHeight="1">
      <c r="A26" s="39" t="s">
        <v>7</v>
      </c>
      <c r="B26" s="39"/>
      <c r="C26" s="5">
        <f>350568.31+7475.25</f>
        <v>358043.56</v>
      </c>
      <c r="D26" s="5">
        <f>403744.27+10580.47</f>
        <v>414324.74</v>
      </c>
      <c r="E26" s="5">
        <f>468072.95+984.14</f>
        <v>469057.09</v>
      </c>
      <c r="F26" s="5">
        <v>1446744.12</v>
      </c>
      <c r="G26" s="5">
        <v>1507016.73</v>
      </c>
      <c r="H26" s="5">
        <v>1633136.05</v>
      </c>
      <c r="I26" s="5">
        <v>1857865.2</v>
      </c>
      <c r="J26" s="5">
        <v>2022282.18</v>
      </c>
      <c r="K26" s="1">
        <v>1950317.96</v>
      </c>
      <c r="L26" s="5">
        <v>2169411.17</v>
      </c>
      <c r="M26" s="5">
        <v>3855449.23</v>
      </c>
      <c r="N26" s="1">
        <v>3897241.73</v>
      </c>
      <c r="O26" s="1">
        <v>4382712</v>
      </c>
      <c r="P26" s="5">
        <v>4450392.82</v>
      </c>
      <c r="Q26" s="1">
        <v>6645641.46</v>
      </c>
    </row>
    <row r="27" spans="1:17" ht="18" customHeight="1">
      <c r="A27" s="39" t="s">
        <v>8</v>
      </c>
      <c r="B27" s="39"/>
      <c r="C27" s="5">
        <f>96234.99+2897.63</f>
        <v>99132.62000000001</v>
      </c>
      <c r="D27" s="5">
        <f>70688.62+3106.87</f>
        <v>73795.48999999999</v>
      </c>
      <c r="E27" s="5">
        <f>47853.96+272.63</f>
        <v>48126.59</v>
      </c>
      <c r="F27" s="5">
        <v>191357.9</v>
      </c>
      <c r="G27" s="5">
        <v>222247.49</v>
      </c>
      <c r="H27" s="5">
        <v>267619.05</v>
      </c>
      <c r="I27" s="5">
        <v>516198.67</v>
      </c>
      <c r="J27" s="5">
        <v>432680.08</v>
      </c>
      <c r="K27" s="1">
        <v>541061.9</v>
      </c>
      <c r="L27" s="5">
        <v>755232.44</v>
      </c>
      <c r="M27" s="5">
        <v>963093.25</v>
      </c>
      <c r="N27" s="1">
        <v>1019615.11</v>
      </c>
      <c r="O27" s="1">
        <v>1053050</v>
      </c>
      <c r="P27" s="5">
        <v>930518.14</v>
      </c>
      <c r="Q27" s="1">
        <v>1290733.97</v>
      </c>
    </row>
    <row r="28" spans="1:17" ht="18" customHeight="1">
      <c r="A28" s="39" t="s">
        <v>2</v>
      </c>
      <c r="B28" s="39"/>
      <c r="C28" s="5">
        <f aca="true" t="shared" si="4" ref="C28:O28">C24-SUM(C25:C27)</f>
        <v>41922.31999999983</v>
      </c>
      <c r="D28" s="5">
        <f t="shared" si="4"/>
        <v>65755.90999999968</v>
      </c>
      <c r="E28" s="5">
        <f t="shared" si="4"/>
        <v>35854.89999999991</v>
      </c>
      <c r="F28" s="5">
        <f t="shared" si="4"/>
        <v>93407.3499999987</v>
      </c>
      <c r="G28" s="5">
        <f t="shared" si="4"/>
        <v>164644.58000000007</v>
      </c>
      <c r="H28" s="5">
        <f t="shared" si="4"/>
        <v>85144.86000000034</v>
      </c>
      <c r="I28" s="5">
        <f t="shared" si="4"/>
        <v>330972.5100000007</v>
      </c>
      <c r="J28" s="5">
        <f t="shared" si="4"/>
        <v>321896.33999999985</v>
      </c>
      <c r="K28" s="1">
        <f t="shared" si="4"/>
        <v>310772.08999999985</v>
      </c>
      <c r="L28" s="5">
        <f t="shared" si="4"/>
        <v>469962.2400000002</v>
      </c>
      <c r="M28" s="5">
        <f t="shared" si="4"/>
        <v>653542.4700000007</v>
      </c>
      <c r="N28" s="1">
        <f t="shared" si="4"/>
        <v>659027.7700000014</v>
      </c>
      <c r="O28" s="1">
        <f t="shared" si="4"/>
        <v>638894</v>
      </c>
      <c r="P28" s="17" t="s">
        <v>30</v>
      </c>
      <c r="Q28" s="1">
        <f>Q24-SUM(Q25:Q27)</f>
        <v>767627.2799999993</v>
      </c>
    </row>
    <row r="29" spans="1:17" ht="18" customHeight="1">
      <c r="A29" s="40" t="s">
        <v>40</v>
      </c>
      <c r="B29" s="40"/>
      <c r="C29" s="2">
        <f>766687.52+180882.3+10933.99-11204.83-40640.47-10360.77</f>
        <v>896297.7400000001</v>
      </c>
      <c r="D29" s="2">
        <f>1340156.48+227064.01+15893.82-19066.02-23522.09-14400.9</f>
        <v>1526125.3</v>
      </c>
      <c r="E29" s="2">
        <f>1352540.36+132617.05+16849.93-38885-24592.57-15086.77</f>
        <v>1423443</v>
      </c>
      <c r="F29" s="2">
        <v>1566098.07</v>
      </c>
      <c r="G29" s="2">
        <v>1562990.74</v>
      </c>
      <c r="H29" s="2">
        <v>1682631.58</v>
      </c>
      <c r="I29" s="2">
        <v>1819203.1</v>
      </c>
      <c r="J29" s="2">
        <v>1915706.45</v>
      </c>
      <c r="K29" s="2">
        <v>2160538.42</v>
      </c>
      <c r="L29" s="2">
        <v>2285503.16</v>
      </c>
      <c r="M29" s="2">
        <v>2356780.61</v>
      </c>
      <c r="N29" s="2">
        <v>2299254.62</v>
      </c>
      <c r="O29" s="2">
        <v>2844130</v>
      </c>
      <c r="P29" s="2">
        <f>10000.06+2291666.22</f>
        <v>2301666.2800000003</v>
      </c>
      <c r="Q29" s="30">
        <v>4222922.75</v>
      </c>
    </row>
    <row r="30" spans="1:17" ht="18" customHeight="1">
      <c r="A30" s="39" t="s">
        <v>6</v>
      </c>
      <c r="B30" s="39"/>
      <c r="C30" s="5">
        <f>552314.69+124307.58+556.85</f>
        <v>677179.1199999999</v>
      </c>
      <c r="D30" s="5">
        <f>916829.15+172759.78+1470.52</f>
        <v>1091059.45</v>
      </c>
      <c r="E30" s="5">
        <f>1020747.91+60194.34+1624.3</f>
        <v>1082566.55</v>
      </c>
      <c r="F30" s="5">
        <v>1146589.25</v>
      </c>
      <c r="G30" s="5">
        <v>1095019.26</v>
      </c>
      <c r="H30" s="5">
        <v>1201545.44</v>
      </c>
      <c r="I30" s="5">
        <v>1320176.37</v>
      </c>
      <c r="J30" s="5">
        <v>1406909.85</v>
      </c>
      <c r="K30" s="5">
        <v>1546567.8</v>
      </c>
      <c r="L30" s="5">
        <v>1630444.73</v>
      </c>
      <c r="M30" s="5">
        <v>1699154.46</v>
      </c>
      <c r="N30" s="1">
        <v>1662642.74</v>
      </c>
      <c r="O30" s="1">
        <v>2183127</v>
      </c>
      <c r="P30" s="5">
        <v>1649611.14</v>
      </c>
      <c r="Q30" s="1">
        <v>1179945.61</v>
      </c>
    </row>
    <row r="31" spans="1:17" ht="18" customHeight="1">
      <c r="A31" s="39" t="s">
        <v>7</v>
      </c>
      <c r="B31" s="39"/>
      <c r="C31" s="5">
        <f>140501.09+10984.35+12.69</f>
        <v>151498.13</v>
      </c>
      <c r="D31" s="5">
        <f>229346.73+26560.14+22.26</f>
        <v>255929.13</v>
      </c>
      <c r="E31" s="5">
        <f>227962.42+40082.24+134.48</f>
        <v>268179.14</v>
      </c>
      <c r="F31" s="5">
        <v>292898.69</v>
      </c>
      <c r="G31" s="5">
        <v>321040.53</v>
      </c>
      <c r="H31" s="5">
        <v>321051.17</v>
      </c>
      <c r="I31" s="5">
        <v>324440.97</v>
      </c>
      <c r="J31" s="5">
        <v>344200.23</v>
      </c>
      <c r="K31" s="5">
        <v>442814.1</v>
      </c>
      <c r="L31" s="5">
        <v>466583.26</v>
      </c>
      <c r="M31" s="5">
        <v>473576.72</v>
      </c>
      <c r="N31" s="1">
        <v>482710.49</v>
      </c>
      <c r="O31" s="1">
        <v>502096</v>
      </c>
      <c r="P31" s="5">
        <v>503965.08</v>
      </c>
      <c r="Q31" s="1">
        <v>407337.22</v>
      </c>
    </row>
    <row r="32" spans="1:17" ht="18" customHeight="1">
      <c r="A32" s="39" t="s">
        <v>8</v>
      </c>
      <c r="B32" s="39"/>
      <c r="C32" s="4">
        <f>44520.58+3962.64+2.85</f>
        <v>48486.07</v>
      </c>
      <c r="D32" s="5">
        <f>145112.08+3003.54+0.14</f>
        <v>148115.76</v>
      </c>
      <c r="E32" s="5">
        <f>54491.81+5422.35+2.41</f>
        <v>59916.57</v>
      </c>
      <c r="F32" s="5">
        <v>108655.74</v>
      </c>
      <c r="G32" s="5">
        <v>126070.2</v>
      </c>
      <c r="H32" s="5">
        <v>144917.53</v>
      </c>
      <c r="I32" s="5">
        <v>152691.96</v>
      </c>
      <c r="J32" s="5">
        <v>136111.28</v>
      </c>
      <c r="K32" s="5">
        <v>136007.69</v>
      </c>
      <c r="L32" s="5">
        <v>157137.07</v>
      </c>
      <c r="M32" s="5">
        <v>138817.86</v>
      </c>
      <c r="N32" s="1">
        <v>127747.78</v>
      </c>
      <c r="O32" s="1">
        <v>126793</v>
      </c>
      <c r="P32" s="5">
        <v>108581.81</v>
      </c>
      <c r="Q32" s="1">
        <v>93841.12</v>
      </c>
    </row>
    <row r="33" spans="1:17" ht="18" customHeight="1" thickBot="1">
      <c r="A33" s="41" t="s">
        <v>2</v>
      </c>
      <c r="B33" s="41"/>
      <c r="C33" s="32">
        <f aca="true" t="shared" si="5" ref="C33:Q33">C29-SUM(C30:C32)</f>
        <v>19134.420000000275</v>
      </c>
      <c r="D33" s="32">
        <f t="shared" si="5"/>
        <v>31020.959999999963</v>
      </c>
      <c r="E33" s="32">
        <f t="shared" si="5"/>
        <v>12780.73999999999</v>
      </c>
      <c r="F33" s="32">
        <f t="shared" si="5"/>
        <v>17954.39000000013</v>
      </c>
      <c r="G33" s="32">
        <f t="shared" si="5"/>
        <v>20860.75</v>
      </c>
      <c r="H33" s="32">
        <f t="shared" si="5"/>
        <v>15117.440000000177</v>
      </c>
      <c r="I33" s="32">
        <f t="shared" si="5"/>
        <v>21893.800000000047</v>
      </c>
      <c r="J33" s="32">
        <f t="shared" si="5"/>
        <v>28485.08999999985</v>
      </c>
      <c r="K33" s="32">
        <f t="shared" si="5"/>
        <v>35148.830000000075</v>
      </c>
      <c r="L33" s="32">
        <f t="shared" si="5"/>
        <v>31338.100000000093</v>
      </c>
      <c r="M33" s="32">
        <f t="shared" si="5"/>
        <v>45231.5700000003</v>
      </c>
      <c r="N33" s="33">
        <f t="shared" si="5"/>
        <v>26153.610000000335</v>
      </c>
      <c r="O33" s="33">
        <f t="shared" si="5"/>
        <v>32114</v>
      </c>
      <c r="P33" s="33">
        <f t="shared" si="5"/>
        <v>39508.250000000466</v>
      </c>
      <c r="Q33" s="33">
        <f t="shared" si="5"/>
        <v>2541798.8</v>
      </c>
    </row>
    <row r="34" spans="1:17" s="20" customFormat="1" ht="15" customHeight="1">
      <c r="A34" s="18" t="s">
        <v>29</v>
      </c>
      <c r="B34" s="19"/>
      <c r="C34" s="11"/>
      <c r="D34" s="11"/>
      <c r="E34" s="11"/>
      <c r="F34" s="11"/>
      <c r="G34" s="11"/>
      <c r="H34" s="11"/>
      <c r="I34" s="11"/>
      <c r="J34" s="11"/>
      <c r="K34" s="11"/>
      <c r="L34" s="11"/>
      <c r="M34" s="11"/>
      <c r="N34" s="11"/>
      <c r="O34" s="11"/>
      <c r="P34" s="11"/>
      <c r="Q34" s="11"/>
    </row>
    <row r="35" spans="1:17" ht="12.75">
      <c r="A35" s="21"/>
      <c r="B35" s="21"/>
      <c r="C35" s="22"/>
      <c r="D35" s="22"/>
      <c r="E35" s="22"/>
      <c r="F35" s="22"/>
      <c r="G35" s="22"/>
      <c r="H35" s="22"/>
      <c r="I35" s="22"/>
      <c r="J35" s="22"/>
      <c r="K35" s="22"/>
      <c r="L35" s="22"/>
      <c r="M35" s="22"/>
      <c r="N35" s="22"/>
      <c r="O35" s="22"/>
      <c r="P35" s="22"/>
      <c r="Q35" s="22"/>
    </row>
    <row r="36" spans="1:15" s="25" customFormat="1" ht="24" customHeight="1">
      <c r="A36" s="34" t="s">
        <v>35</v>
      </c>
      <c r="B36" s="35"/>
      <c r="C36" s="35"/>
      <c r="D36" s="35"/>
      <c r="E36" s="35"/>
      <c r="F36" s="35"/>
      <c r="G36" s="36"/>
      <c r="H36" s="36"/>
      <c r="I36" s="23"/>
      <c r="J36" s="23"/>
      <c r="K36" s="23"/>
      <c r="L36" s="8"/>
      <c r="M36" s="8"/>
      <c r="N36" s="8"/>
      <c r="O36" s="24"/>
    </row>
    <row r="37" spans="1:16" ht="39" customHeight="1">
      <c r="A37" s="34" t="s">
        <v>5</v>
      </c>
      <c r="B37" s="35"/>
      <c r="C37" s="35"/>
      <c r="D37" s="35"/>
      <c r="E37" s="35"/>
      <c r="F37" s="35"/>
      <c r="G37" s="36"/>
      <c r="H37" s="36"/>
      <c r="I37" s="23"/>
      <c r="J37" s="23"/>
      <c r="K37" s="23"/>
      <c r="L37" s="8"/>
      <c r="M37" s="8"/>
      <c r="N37" s="8"/>
      <c r="P37" s="2"/>
    </row>
    <row r="38" spans="1:15" ht="11.25" customHeight="1">
      <c r="A38" s="34" t="s">
        <v>4</v>
      </c>
      <c r="B38" s="35"/>
      <c r="C38" s="35"/>
      <c r="D38" s="35"/>
      <c r="E38" s="35"/>
      <c r="F38" s="35"/>
      <c r="G38" s="36"/>
      <c r="H38" s="36"/>
      <c r="I38" s="23"/>
      <c r="J38" s="23"/>
      <c r="K38" s="23"/>
      <c r="L38" s="8"/>
      <c r="M38" s="8"/>
      <c r="N38" s="8"/>
      <c r="O38" s="26"/>
    </row>
    <row r="39" spans="1:15" ht="12.75">
      <c r="A39" s="37"/>
      <c r="B39" s="37"/>
      <c r="C39" s="37"/>
      <c r="D39" s="37"/>
      <c r="E39" s="37"/>
      <c r="F39" s="37"/>
      <c r="G39" s="8"/>
      <c r="H39" s="8"/>
      <c r="I39" s="8"/>
      <c r="J39" s="8"/>
      <c r="K39" s="8"/>
      <c r="L39" s="8"/>
      <c r="M39" s="8"/>
      <c r="N39" s="8"/>
      <c r="O39" s="26"/>
    </row>
    <row r="40" spans="1:14" ht="12.75" customHeight="1">
      <c r="A40" s="38" t="s">
        <v>26</v>
      </c>
      <c r="B40" s="38"/>
      <c r="C40" s="38"/>
      <c r="D40" s="38"/>
      <c r="E40" s="38"/>
      <c r="F40" s="38"/>
      <c r="G40" s="27"/>
      <c r="H40" s="27"/>
      <c r="I40" s="27"/>
      <c r="J40" s="27"/>
      <c r="K40" s="27"/>
      <c r="L40" s="27"/>
      <c r="M40" s="27"/>
      <c r="N40" s="27"/>
    </row>
    <row r="41" spans="1:14" ht="76.5" customHeight="1">
      <c r="A41" s="37" t="s">
        <v>23</v>
      </c>
      <c r="B41" s="35"/>
      <c r="C41" s="35"/>
      <c r="D41" s="35"/>
      <c r="E41" s="35"/>
      <c r="F41" s="35"/>
      <c r="G41" s="36"/>
      <c r="H41" s="36"/>
      <c r="I41" s="9"/>
      <c r="J41" s="9"/>
      <c r="K41" s="9"/>
      <c r="L41" s="28"/>
      <c r="M41" s="28"/>
      <c r="N41" s="28"/>
    </row>
    <row r="42" spans="1:14" ht="48" customHeight="1">
      <c r="A42" s="46" t="s">
        <v>25</v>
      </c>
      <c r="B42" s="46"/>
      <c r="C42" s="46"/>
      <c r="D42" s="46"/>
      <c r="E42" s="46"/>
      <c r="F42" s="46"/>
      <c r="G42" s="36"/>
      <c r="H42" s="36"/>
      <c r="I42" s="8"/>
      <c r="J42" s="8"/>
      <c r="K42" s="8"/>
      <c r="L42" s="8"/>
      <c r="M42" s="8"/>
      <c r="N42" s="8"/>
    </row>
    <row r="43" spans="1:14" ht="79.5" customHeight="1">
      <c r="A43" s="47" t="s">
        <v>24</v>
      </c>
      <c r="B43" s="47"/>
      <c r="C43" s="47"/>
      <c r="D43" s="47"/>
      <c r="E43" s="47"/>
      <c r="F43" s="47"/>
      <c r="G43" s="36"/>
      <c r="H43" s="36"/>
      <c r="I43" s="8"/>
      <c r="J43" s="8"/>
      <c r="K43" s="8"/>
      <c r="L43" s="8"/>
      <c r="M43" s="8"/>
      <c r="N43" s="8"/>
    </row>
    <row r="44" spans="1:15" ht="12.75">
      <c r="A44" s="37"/>
      <c r="B44" s="37"/>
      <c r="C44" s="37"/>
      <c r="D44" s="37"/>
      <c r="E44" s="37"/>
      <c r="F44" s="37"/>
      <c r="G44" s="29"/>
      <c r="H44" s="29"/>
      <c r="I44" s="29"/>
      <c r="J44" s="29"/>
      <c r="K44" s="29"/>
      <c r="L44" s="20"/>
      <c r="M44" s="20"/>
      <c r="N44" s="20"/>
      <c r="O44" s="25"/>
    </row>
    <row r="45" spans="1:15" ht="12.75">
      <c r="A45" s="38" t="s">
        <v>27</v>
      </c>
      <c r="B45" s="38"/>
      <c r="C45" s="38"/>
      <c r="D45" s="38"/>
      <c r="E45" s="38"/>
      <c r="F45" s="38"/>
      <c r="G45" s="29"/>
      <c r="H45" s="29"/>
      <c r="I45" s="29"/>
      <c r="J45" s="29"/>
      <c r="K45" s="29"/>
      <c r="L45" s="20"/>
      <c r="M45" s="20"/>
      <c r="N45" s="20"/>
      <c r="O45" s="25"/>
    </row>
    <row r="46" spans="1:14" ht="24" customHeight="1">
      <c r="A46" s="37" t="s">
        <v>33</v>
      </c>
      <c r="B46" s="38"/>
      <c r="C46" s="38"/>
      <c r="D46" s="38"/>
      <c r="E46" s="38"/>
      <c r="F46" s="38"/>
      <c r="G46" s="36"/>
      <c r="H46" s="36"/>
      <c r="I46" s="27"/>
      <c r="J46" s="27"/>
      <c r="K46" s="27"/>
      <c r="L46" s="27"/>
      <c r="M46" s="27"/>
      <c r="N46" s="27"/>
    </row>
    <row r="47" spans="1:15" ht="12.75">
      <c r="A47" s="25"/>
      <c r="B47" s="25"/>
      <c r="C47" s="25"/>
      <c r="D47" s="25"/>
      <c r="E47" s="25"/>
      <c r="F47" s="25"/>
      <c r="G47" s="25"/>
      <c r="H47" s="25"/>
      <c r="I47" s="25"/>
      <c r="J47" s="25"/>
      <c r="K47" s="25"/>
      <c r="L47" s="25"/>
      <c r="M47" s="25"/>
      <c r="N47" s="25"/>
      <c r="O47" s="25"/>
    </row>
  </sheetData>
  <mergeCells count="43">
    <mergeCell ref="A46:H46"/>
    <mergeCell ref="A44:F44"/>
    <mergeCell ref="A45:F45"/>
    <mergeCell ref="A42:H42"/>
    <mergeCell ref="A43:H43"/>
    <mergeCell ref="A1:I1"/>
    <mergeCell ref="A12:B12"/>
    <mergeCell ref="A13:B13"/>
    <mergeCell ref="A14:B14"/>
    <mergeCell ref="A3:B3"/>
    <mergeCell ref="A4:B4"/>
    <mergeCell ref="A5:B5"/>
    <mergeCell ref="A9:B9"/>
    <mergeCell ref="A10:B10"/>
    <mergeCell ref="A11:B11"/>
    <mergeCell ref="A6:B6"/>
    <mergeCell ref="A7:B7"/>
    <mergeCell ref="A8:B8"/>
    <mergeCell ref="A25:B25"/>
    <mergeCell ref="A24:B24"/>
    <mergeCell ref="A22:B22"/>
    <mergeCell ref="A15:B15"/>
    <mergeCell ref="A16:B16"/>
    <mergeCell ref="A17:B17"/>
    <mergeCell ref="A21:B21"/>
    <mergeCell ref="A20:B20"/>
    <mergeCell ref="A33:B33"/>
    <mergeCell ref="A23:B23"/>
    <mergeCell ref="A18:B18"/>
    <mergeCell ref="A19:B19"/>
    <mergeCell ref="A26:B26"/>
    <mergeCell ref="A27:B27"/>
    <mergeCell ref="A29:B29"/>
    <mergeCell ref="A31:B31"/>
    <mergeCell ref="A32:B32"/>
    <mergeCell ref="A28:B28"/>
    <mergeCell ref="A30:B30"/>
    <mergeCell ref="A36:H36"/>
    <mergeCell ref="A37:H37"/>
    <mergeCell ref="A38:H38"/>
    <mergeCell ref="A41:H41"/>
    <mergeCell ref="A40:F40"/>
    <mergeCell ref="A39:F39"/>
  </mergeCells>
  <printOptions horizontalCentered="1"/>
  <pageMargins left="0.5" right="0.5" top="0.5" bottom="0.5" header="0.5" footer="0.5"/>
  <pageSetup fitToHeight="1" fitToWidth="1" horizontalDpi="300" verticalDpi="3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lnguyen</cp:lastModifiedBy>
  <cp:lastPrinted>2002-10-24T12:28:23Z</cp:lastPrinted>
  <dcterms:created xsi:type="dcterms:W3CDTF">2000-04-06T19:06:24Z</dcterms:created>
  <dcterms:modified xsi:type="dcterms:W3CDTF">2004-06-29T19:12:02Z</dcterms:modified>
  <cp:category/>
  <cp:version/>
  <cp:contentType/>
  <cp:contentStatus/>
</cp:coreProperties>
</file>