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20" windowHeight="9030" activeTab="0"/>
  </bookViews>
  <sheets>
    <sheet name="2-37" sheetId="1" r:id="rId1"/>
  </sheets>
  <externalReferences>
    <externalReference r:id="rId4"/>
    <externalReference r:id="rId5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HTML_CodePage" hidden="1">1252</definedName>
    <definedName name="HTML_Control" hidden="1">{"'2-37'!$A$1:$M$30"}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tasks\nts2000\nts2000\HTML\Ch2_web\2-37.htm"</definedName>
    <definedName name="HTML_Title" hidden="1">"Table 2-37"</definedName>
    <definedName name="_xlnm.Print_Area" localSheetId="0">'2-37'!$A$1:$U$24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<sst xmlns="http://schemas.openxmlformats.org/spreadsheetml/2006/main" count="37" uniqueCount="32">
  <si>
    <t>Derailments</t>
  </si>
  <si>
    <t>Collisions</t>
  </si>
  <si>
    <t>Other</t>
  </si>
  <si>
    <r>
      <t xml:space="preserve">a  </t>
    </r>
    <r>
      <rPr>
        <sz val="9"/>
        <rFont val="Arial"/>
        <family val="2"/>
      </rPr>
      <t>Excludes highway-rail grade crossing accidents.</t>
    </r>
  </si>
  <si>
    <t>2001</t>
  </si>
  <si>
    <t>Train accidents only.  This table includes information for both freight and passenger railroad operations.</t>
  </si>
  <si>
    <t>SOURCES</t>
  </si>
  <si>
    <t>Fatalities, total</t>
  </si>
  <si>
    <t>Injuries, total</t>
  </si>
  <si>
    <t>Accidents, total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</si>
  <si>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</si>
  <si>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</si>
  <si>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</si>
  <si>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</si>
  <si>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</si>
  <si>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</si>
  <si>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</si>
  <si>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</si>
  <si>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</si>
  <si>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</si>
  <si>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</si>
  <si>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</si>
  <si>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</si>
  <si>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2002</t>
  </si>
  <si>
    <t>2003</t>
  </si>
  <si>
    <r>
      <t xml:space="preserve">1980-94: U.S. Department of Transportation, Federal Railroad Administration, </t>
    </r>
    <r>
      <rPr>
        <i/>
        <sz val="9"/>
        <rFont val="Arial"/>
        <family val="2"/>
      </rPr>
      <t xml:space="preserve">Highway-Rail Crossing Accident/Incident and Inventory Bulletin </t>
    </r>
    <r>
      <rPr>
        <sz val="9"/>
        <rFont val="Arial"/>
        <family val="2"/>
      </rPr>
      <t>(Washington, DC: Annual issues), tables 1-1, 1-3.</t>
    </r>
  </si>
  <si>
    <r>
      <t>Table 2-37:  Train Fatalities, Injuries, and Accidents by Type of Accident</t>
    </r>
    <r>
      <rPr>
        <b/>
        <vertAlign val="superscript"/>
        <sz val="12"/>
        <rFont val="Arial"/>
        <family val="2"/>
      </rPr>
      <t>a</t>
    </r>
  </si>
  <si>
    <t>NOTES</t>
  </si>
  <si>
    <r>
      <t>KEY:</t>
    </r>
    <r>
      <rPr>
        <sz val="9"/>
        <rFont val="Arial"/>
        <family val="2"/>
      </rPr>
      <t xml:space="preserve">  R = revised.</t>
    </r>
  </si>
  <si>
    <t>1995-2007: Ibid., http://safetydata.fra.dot.gov/OfficeofSafety/ Table 3.09 as of Apr. 8, 2008.</t>
  </si>
  <si>
    <r>
      <t>Derailments</t>
    </r>
    <r>
      <rPr>
        <vertAlign val="superscript"/>
        <sz val="11"/>
        <rFont val="Arial Narrow"/>
        <family val="2"/>
      </rPr>
      <t>b</t>
    </r>
  </si>
  <si>
    <r>
      <t>b</t>
    </r>
    <r>
      <rPr>
        <sz val="9"/>
        <rFont val="Arial"/>
        <family val="2"/>
      </rPr>
      <t xml:space="preserve"> In 2002, 1441 injures were due to a single derailment in North Dakota involving hazardous materials.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</si>
</sst>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##0.00_)"/>
    <numFmt numFmtId="166" formatCode="0.0_W"/>
    <numFmt numFmtId="167" formatCode="&quot;$&quot;#,##0\ ;\(&quot;$&quot;#,##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&quot;(R)&quot;\ #,##0;&quot;(R) -&quot;#,##0;&quot;(R) &quot;\ 0"/>
    <numFmt numFmtId="172" formatCode="&quot;(P)&quot;\ #,##0;&quot;(P) -&quot;#,##0;&quot;(P) &quot;\ 0"/>
    <numFmt numFmtId="173" formatCode="&quot;(P)&quot;\ ###0;&quot;(P) -&quot;###0;&quot;(P) &quot;\ 0"/>
    <numFmt numFmtId="174" formatCode="&quot;(R) &quot;#,##0;&quot;(R) &quot;\-#,##0;&quot;(R) &quot;0"/>
    <numFmt numFmtId="175" formatCode="&quot;(P) &quot;#,##0;&quot;(R) &quot;\-#,##0;&quot;(R) &quot;0"/>
    <numFmt numFmtId="176" formatCode="&quot;(R) &quot;###0;&quot;(R) &quot;\-###0;&quot;(R) &quot;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5" fontId="8" fillId="0" borderId="1" applyNumberFormat="0" applyFill="0">
      <alignment horizontal="right"/>
      <protection/>
    </xf>
    <xf numFmtId="166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5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48" applyFont="1" applyFill="1" applyBorder="1" applyAlignment="1">
      <alignment horizontal="left"/>
      <protection/>
    </xf>
    <xf numFmtId="3" fontId="19" fillId="0" borderId="0" xfId="48" applyNumberFormat="1" applyFont="1" applyFill="1" applyBorder="1" applyAlignment="1">
      <alignment horizontal="right"/>
      <protection/>
    </xf>
    <xf numFmtId="3" fontId="18" fillId="0" borderId="0" xfId="48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3" fontId="21" fillId="0" borderId="0" xfId="33" applyNumberFormat="1" applyFont="1" applyFill="1" applyBorder="1" applyAlignment="1">
      <alignment horizontal="right"/>
      <protection/>
    </xf>
    <xf numFmtId="49" fontId="21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49" fontId="18" fillId="0" borderId="6" xfId="48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3" fontId="19" fillId="0" borderId="7" xfId="48" applyNumberFormat="1" applyFont="1" applyFill="1" applyBorder="1" applyAlignment="1">
      <alignment horizontal="right"/>
      <protection/>
    </xf>
    <xf numFmtId="0" fontId="18" fillId="0" borderId="6" xfId="48" applyFont="1" applyFill="1" applyBorder="1" applyAlignment="1">
      <alignment horizontal="center"/>
      <protection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/>
    </xf>
    <xf numFmtId="0" fontId="19" fillId="0" borderId="0" xfId="48" applyFont="1" applyFill="1" applyBorder="1" applyAlignment="1">
      <alignment horizontal="left" indent="1"/>
      <protection/>
    </xf>
    <xf numFmtId="0" fontId="19" fillId="0" borderId="7" xfId="48" applyFont="1" applyFill="1" applyBorder="1" applyAlignment="1">
      <alignment horizontal="left" indent="1"/>
      <protection/>
    </xf>
    <xf numFmtId="176" fontId="18" fillId="0" borderId="3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wrapText="1"/>
    </xf>
    <xf numFmtId="49" fontId="21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0" xfId="48" applyFont="1" applyFill="1" applyAlignment="1">
      <alignment wrapText="1"/>
      <protection/>
    </xf>
    <xf numFmtId="0" fontId="22" fillId="0" borderId="0" xfId="48" applyFont="1" applyFill="1" applyBorder="1" applyAlignment="1">
      <alignment wrapText="1"/>
      <protection/>
    </xf>
    <xf numFmtId="0" fontId="21" fillId="0" borderId="0" xfId="0" applyNumberFormat="1" applyFont="1" applyFill="1" applyAlignment="1">
      <alignment wrapText="1"/>
    </xf>
    <xf numFmtId="176" fontId="18" fillId="0" borderId="6" xfId="0" applyNumberFormat="1" applyFont="1" applyFill="1" applyBorder="1" applyAlignment="1">
      <alignment horizontal="center"/>
    </xf>
    <xf numFmtId="1" fontId="18" fillId="0" borderId="6" xfId="0" applyNumberFormat="1" applyFont="1" applyFill="1" applyBorder="1" applyAlignment="1">
      <alignment horizontal="center"/>
    </xf>
    <xf numFmtId="171" fontId="18" fillId="0" borderId="0" xfId="48" applyNumberFormat="1" applyFont="1" applyFill="1" applyBorder="1" applyAlignment="1">
      <alignment horizontal="right"/>
      <protection/>
    </xf>
    <xf numFmtId="171" fontId="19" fillId="0" borderId="7" xfId="48" applyNumberFormat="1" applyFont="1" applyFill="1" applyBorder="1" applyAlignment="1">
      <alignment horizontal="right"/>
      <protection/>
    </xf>
    <xf numFmtId="0" fontId="20" fillId="0" borderId="8" xfId="48" applyFont="1" applyFill="1" applyBorder="1" applyAlignment="1">
      <alignment wrapText="1"/>
      <protection/>
    </xf>
    <xf numFmtId="0" fontId="0" fillId="0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20" fillId="0" borderId="0" xfId="48" applyFont="1" applyFill="1" applyBorder="1" applyAlignment="1">
      <alignment wrapText="1"/>
      <protection/>
    </xf>
    <xf numFmtId="0" fontId="0" fillId="0" borderId="0" xfId="0" applyAlignment="1">
      <alignment wrapText="1"/>
    </xf>
    <xf numFmtId="49" fontId="20" fillId="0" borderId="0" xfId="0" applyNumberFormat="1" applyFont="1" applyFill="1" applyAlignment="1">
      <alignment wrapText="1"/>
    </xf>
    <xf numFmtId="0" fontId="11" fillId="0" borderId="7" xfId="60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wrapText="1"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SheetLayoutView="100" workbookViewId="0" topLeftCell="A1">
      <selection activeCell="A1" sqref="A1:U1"/>
    </sheetView>
  </sheetViews>
  <sheetFormatPr defaultColWidth="9.140625" defaultRowHeight="12.75"/>
  <cols>
    <col min="1" max="1" width="18.8515625" style="1" customWidth="1"/>
    <col min="2" max="16" width="5.421875" style="1" customWidth="1"/>
    <col min="17" max="17" width="8.57421875" style="1" customWidth="1"/>
    <col min="18" max="20" width="7.8515625" style="1" customWidth="1"/>
    <col min="21" max="21" width="7.00390625" style="1" customWidth="1"/>
    <col min="22" max="255" width="8.8515625" style="1" customWidth="1"/>
    <col min="256" max="16384" width="9.140625" style="1" customWidth="1"/>
  </cols>
  <sheetData>
    <row r="1" spans="1:21" ht="16.5" thickBot="1">
      <c r="A1" s="39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0"/>
      <c r="P1" s="40"/>
      <c r="Q1" s="40"/>
      <c r="R1" s="40"/>
      <c r="S1" s="40"/>
      <c r="T1" s="40"/>
      <c r="U1" s="41"/>
    </row>
    <row r="2" spans="1:21" s="17" customFormat="1" ht="16.5">
      <c r="A2" s="16"/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13" t="s">
        <v>15</v>
      </c>
      <c r="H2" s="13" t="s">
        <v>16</v>
      </c>
      <c r="I2" s="13" t="s">
        <v>17</v>
      </c>
      <c r="J2" s="13" t="s">
        <v>18</v>
      </c>
      <c r="K2" s="13" t="s">
        <v>19</v>
      </c>
      <c r="L2" s="13" t="s">
        <v>20</v>
      </c>
      <c r="M2" s="13" t="s">
        <v>21</v>
      </c>
      <c r="N2" s="13" t="s">
        <v>22</v>
      </c>
      <c r="O2" s="13" t="s">
        <v>4</v>
      </c>
      <c r="P2" s="13" t="s">
        <v>23</v>
      </c>
      <c r="Q2" s="22" t="s">
        <v>24</v>
      </c>
      <c r="R2" s="22">
        <v>2004</v>
      </c>
      <c r="S2" s="29">
        <v>2005</v>
      </c>
      <c r="T2" s="29">
        <v>2006</v>
      </c>
      <c r="U2" s="30">
        <v>2007</v>
      </c>
    </row>
    <row r="3" spans="1:21" s="2" customFormat="1" ht="16.5">
      <c r="A3" s="3" t="s">
        <v>7</v>
      </c>
      <c r="B3" s="5">
        <f aca="true" t="shared" si="0" ref="B3:J3">SUM(B4:B6)</f>
        <v>29</v>
      </c>
      <c r="C3" s="5">
        <f t="shared" si="0"/>
        <v>8</v>
      </c>
      <c r="D3" s="5">
        <f t="shared" si="0"/>
        <v>10</v>
      </c>
      <c r="E3" s="5">
        <f t="shared" si="0"/>
        <v>19</v>
      </c>
      <c r="F3" s="5">
        <f t="shared" si="0"/>
        <v>6</v>
      </c>
      <c r="G3" s="5">
        <f t="shared" si="0"/>
        <v>67</v>
      </c>
      <c r="H3" s="5">
        <f t="shared" si="0"/>
        <v>12</v>
      </c>
      <c r="I3" s="5">
        <f t="shared" si="0"/>
        <v>14</v>
      </c>
      <c r="J3" s="5">
        <f t="shared" si="0"/>
        <v>25</v>
      </c>
      <c r="K3" s="5">
        <f aca="true" t="shared" si="1" ref="K3:T3">SUM(K4:K6)</f>
        <v>18</v>
      </c>
      <c r="L3" s="5">
        <f t="shared" si="1"/>
        <v>4</v>
      </c>
      <c r="M3" s="5">
        <f t="shared" si="1"/>
        <v>9</v>
      </c>
      <c r="N3" s="5">
        <f t="shared" si="1"/>
        <v>10</v>
      </c>
      <c r="O3" s="5">
        <f t="shared" si="1"/>
        <v>6</v>
      </c>
      <c r="P3" s="5">
        <f t="shared" si="1"/>
        <v>15</v>
      </c>
      <c r="Q3" s="5">
        <f t="shared" si="1"/>
        <v>4</v>
      </c>
      <c r="R3" s="5">
        <f t="shared" si="1"/>
        <v>13</v>
      </c>
      <c r="S3" s="5">
        <f t="shared" si="1"/>
        <v>33</v>
      </c>
      <c r="T3" s="5">
        <f t="shared" si="1"/>
        <v>6</v>
      </c>
      <c r="U3" s="5">
        <f>SUM(U4:U6)</f>
        <v>8</v>
      </c>
    </row>
    <row r="4" spans="1:21" s="2" customFormat="1" ht="16.5">
      <c r="A4" s="20" t="s">
        <v>0</v>
      </c>
      <c r="B4" s="4">
        <v>8</v>
      </c>
      <c r="C4" s="4">
        <v>2</v>
      </c>
      <c r="D4" s="4">
        <v>2</v>
      </c>
      <c r="E4" s="4">
        <v>10</v>
      </c>
      <c r="F4" s="4">
        <v>2</v>
      </c>
      <c r="G4" s="4">
        <v>53</v>
      </c>
      <c r="H4" s="4">
        <v>2</v>
      </c>
      <c r="I4" s="4">
        <v>2</v>
      </c>
      <c r="J4" s="4">
        <v>6</v>
      </c>
      <c r="K4" s="4">
        <v>2</v>
      </c>
      <c r="L4" s="4">
        <v>1</v>
      </c>
      <c r="M4" s="4">
        <v>1</v>
      </c>
      <c r="N4" s="4">
        <v>2</v>
      </c>
      <c r="O4" s="2">
        <v>1</v>
      </c>
      <c r="P4" s="2">
        <v>7</v>
      </c>
      <c r="Q4" s="4">
        <v>1</v>
      </c>
      <c r="R4" s="4">
        <v>2</v>
      </c>
      <c r="S4" s="4">
        <v>2</v>
      </c>
      <c r="T4" s="4">
        <v>3</v>
      </c>
      <c r="U4" s="2">
        <v>4</v>
      </c>
    </row>
    <row r="5" spans="1:21" s="2" customFormat="1" ht="16.5">
      <c r="A5" s="20" t="s">
        <v>1</v>
      </c>
      <c r="B5" s="4">
        <v>20</v>
      </c>
      <c r="C5" s="4">
        <v>6</v>
      </c>
      <c r="D5" s="4">
        <v>8</v>
      </c>
      <c r="E5" s="4">
        <v>5</v>
      </c>
      <c r="F5" s="4">
        <v>1</v>
      </c>
      <c r="G5" s="4">
        <v>14</v>
      </c>
      <c r="H5" s="4">
        <f>5+2+1</f>
        <v>8</v>
      </c>
      <c r="I5" s="4">
        <v>7</v>
      </c>
      <c r="J5" s="4">
        <v>16</v>
      </c>
      <c r="K5" s="4">
        <v>10</v>
      </c>
      <c r="L5" s="4">
        <v>1</v>
      </c>
      <c r="M5" s="4">
        <v>7</v>
      </c>
      <c r="N5" s="4">
        <v>1</v>
      </c>
      <c r="O5" s="2">
        <v>4</v>
      </c>
      <c r="P5" s="2">
        <v>4</v>
      </c>
      <c r="Q5" s="4">
        <v>0</v>
      </c>
      <c r="R5" s="4">
        <v>8</v>
      </c>
      <c r="S5" s="4">
        <v>6</v>
      </c>
      <c r="T5" s="4">
        <v>0</v>
      </c>
      <c r="U5" s="2">
        <v>0</v>
      </c>
    </row>
    <row r="6" spans="1:21" s="12" customFormat="1" ht="16.5">
      <c r="A6" s="20" t="s">
        <v>2</v>
      </c>
      <c r="B6" s="4">
        <v>1</v>
      </c>
      <c r="C6" s="4">
        <v>0</v>
      </c>
      <c r="D6" s="4">
        <v>0</v>
      </c>
      <c r="E6" s="4">
        <v>4</v>
      </c>
      <c r="F6" s="4">
        <v>3</v>
      </c>
      <c r="G6" s="4">
        <v>0</v>
      </c>
      <c r="H6" s="4">
        <f>1+1</f>
        <v>2</v>
      </c>
      <c r="I6" s="4">
        <v>5</v>
      </c>
      <c r="J6" s="4">
        <v>3</v>
      </c>
      <c r="K6" s="4">
        <v>6</v>
      </c>
      <c r="L6" s="4">
        <v>2</v>
      </c>
      <c r="M6" s="4">
        <v>1</v>
      </c>
      <c r="N6" s="4">
        <v>7</v>
      </c>
      <c r="O6" s="4">
        <v>1</v>
      </c>
      <c r="P6" s="4">
        <v>4</v>
      </c>
      <c r="Q6" s="4">
        <v>3</v>
      </c>
      <c r="R6" s="4">
        <v>3</v>
      </c>
      <c r="S6" s="4">
        <v>25</v>
      </c>
      <c r="T6" s="4">
        <v>3</v>
      </c>
      <c r="U6" s="4">
        <v>4</v>
      </c>
    </row>
    <row r="7" spans="1:21" s="6" customFormat="1" ht="16.5">
      <c r="A7" s="3" t="s">
        <v>8</v>
      </c>
      <c r="B7" s="5">
        <f aca="true" t="shared" si="2" ref="B7:J7">SUM(B8:B10)</f>
        <v>665</v>
      </c>
      <c r="C7" s="5">
        <f t="shared" si="2"/>
        <v>476</v>
      </c>
      <c r="D7" s="5">
        <f t="shared" si="2"/>
        <v>451</v>
      </c>
      <c r="E7" s="5">
        <f t="shared" si="2"/>
        <v>326</v>
      </c>
      <c r="F7" s="5">
        <f t="shared" si="2"/>
        <v>171</v>
      </c>
      <c r="G7" s="5">
        <f t="shared" si="2"/>
        <v>308</v>
      </c>
      <c r="H7" s="5">
        <f t="shared" si="2"/>
        <v>262</v>
      </c>
      <c r="I7" s="5">
        <f t="shared" si="2"/>
        <v>294</v>
      </c>
      <c r="J7" s="5">
        <f t="shared" si="2"/>
        <v>281</v>
      </c>
      <c r="K7" s="5">
        <f>SUM(K8:K10)</f>
        <v>185</v>
      </c>
      <c r="L7" s="5">
        <f>SUM(L8:L10)</f>
        <v>129</v>
      </c>
      <c r="M7" s="5">
        <f>SUM(M8:M10)</f>
        <v>129</v>
      </c>
      <c r="N7" s="5">
        <f>SUM(N8:N10)</f>
        <v>275</v>
      </c>
      <c r="O7" s="5">
        <f>SUM(O8:O10)</f>
        <v>310</v>
      </c>
      <c r="P7" s="5">
        <f>SUM(P8:P10)</f>
        <v>1884</v>
      </c>
      <c r="Q7" s="5">
        <f>397-165</f>
        <v>232</v>
      </c>
      <c r="R7" s="5">
        <f>503-157</f>
        <v>346</v>
      </c>
      <c r="S7" s="5">
        <f>954-176</f>
        <v>778</v>
      </c>
      <c r="T7" s="5">
        <f>433-225</f>
        <v>208</v>
      </c>
      <c r="U7" s="5">
        <f>419-199</f>
        <v>220</v>
      </c>
    </row>
    <row r="8" spans="1:21" s="2" customFormat="1" ht="18">
      <c r="A8" s="20" t="s">
        <v>30</v>
      </c>
      <c r="B8" s="4">
        <v>286</v>
      </c>
      <c r="C8" s="4">
        <v>197</v>
      </c>
      <c r="D8" s="4">
        <v>272</v>
      </c>
      <c r="E8" s="4">
        <v>174</v>
      </c>
      <c r="F8" s="4">
        <v>71</v>
      </c>
      <c r="G8" s="4">
        <v>179</v>
      </c>
      <c r="H8" s="4">
        <v>120</v>
      </c>
      <c r="I8" s="4">
        <v>90</v>
      </c>
      <c r="J8" s="4">
        <v>98</v>
      </c>
      <c r="K8" s="4">
        <v>111</v>
      </c>
      <c r="L8" s="4">
        <v>61</v>
      </c>
      <c r="M8" s="4">
        <v>41</v>
      </c>
      <c r="N8" s="4">
        <v>121</v>
      </c>
      <c r="O8" s="18">
        <v>113</v>
      </c>
      <c r="P8" s="18">
        <v>1691</v>
      </c>
      <c r="Q8" s="4">
        <v>121</v>
      </c>
      <c r="R8" s="4">
        <f>23+38+93+4+2</f>
        <v>160</v>
      </c>
      <c r="S8" s="4">
        <v>233</v>
      </c>
      <c r="T8" s="4">
        <v>84</v>
      </c>
      <c r="U8" s="18">
        <v>66</v>
      </c>
    </row>
    <row r="9" spans="1:21" s="2" customFormat="1" ht="16.5">
      <c r="A9" s="20" t="s">
        <v>1</v>
      </c>
      <c r="B9" s="4">
        <v>341</v>
      </c>
      <c r="C9" s="4">
        <v>223</v>
      </c>
      <c r="D9" s="4">
        <v>139</v>
      </c>
      <c r="E9" s="4">
        <v>103</v>
      </c>
      <c r="F9" s="4">
        <v>59</v>
      </c>
      <c r="G9" s="4">
        <v>87</v>
      </c>
      <c r="H9" s="4">
        <f>44+24+18+32</f>
        <v>118</v>
      </c>
      <c r="I9" s="4">
        <v>151</v>
      </c>
      <c r="J9" s="4">
        <v>146</v>
      </c>
      <c r="K9" s="4">
        <v>55</v>
      </c>
      <c r="L9" s="4">
        <v>32</v>
      </c>
      <c r="M9" s="4">
        <v>62</v>
      </c>
      <c r="N9" s="4">
        <v>89</v>
      </c>
      <c r="O9" s="18">
        <v>145</v>
      </c>
      <c r="P9" s="19">
        <v>151</v>
      </c>
      <c r="Q9" s="4">
        <f>11+28+15+2</f>
        <v>56</v>
      </c>
      <c r="R9" s="4">
        <v>142</v>
      </c>
      <c r="S9" s="4">
        <f>17+58+16+1</f>
        <v>92</v>
      </c>
      <c r="T9" s="4">
        <f>59+11+11+3+1</f>
        <v>85</v>
      </c>
      <c r="U9" s="18">
        <f>22+72+14</f>
        <v>108</v>
      </c>
    </row>
    <row r="10" spans="1:21" s="12" customFormat="1" ht="16.5">
      <c r="A10" s="20" t="s">
        <v>2</v>
      </c>
      <c r="B10" s="4">
        <v>38</v>
      </c>
      <c r="C10" s="4">
        <v>56</v>
      </c>
      <c r="D10" s="4">
        <v>40</v>
      </c>
      <c r="E10" s="4">
        <v>49</v>
      </c>
      <c r="F10" s="4">
        <v>41</v>
      </c>
      <c r="G10" s="4">
        <v>42</v>
      </c>
      <c r="H10" s="4">
        <f>17+2+5</f>
        <v>24</v>
      </c>
      <c r="I10" s="4">
        <v>53</v>
      </c>
      <c r="J10" s="4">
        <v>37</v>
      </c>
      <c r="K10" s="4">
        <v>19</v>
      </c>
      <c r="L10" s="4">
        <v>36</v>
      </c>
      <c r="M10" s="4">
        <v>26</v>
      </c>
      <c r="N10" s="4">
        <v>65</v>
      </c>
      <c r="O10" s="4">
        <v>52</v>
      </c>
      <c r="P10" s="4">
        <v>42</v>
      </c>
      <c r="Q10" s="4">
        <f>Q7-Q8-Q9</f>
        <v>55</v>
      </c>
      <c r="R10" s="4">
        <f>R7-R8-R9</f>
        <v>44</v>
      </c>
      <c r="S10" s="4">
        <f>S7-S8-S9</f>
        <v>453</v>
      </c>
      <c r="T10" s="4">
        <f>T7-T8-T9</f>
        <v>39</v>
      </c>
      <c r="U10" s="4">
        <f>U7-U8-U9</f>
        <v>46</v>
      </c>
    </row>
    <row r="11" spans="1:21" s="14" customFormat="1" ht="16.5">
      <c r="A11" s="3" t="s">
        <v>9</v>
      </c>
      <c r="B11" s="5">
        <f aca="true" t="shared" si="3" ref="B11:P11">SUM(B12:B14)</f>
        <v>8205</v>
      </c>
      <c r="C11" s="5">
        <f t="shared" si="3"/>
        <v>3275</v>
      </c>
      <c r="D11" s="5">
        <f t="shared" si="3"/>
        <v>2879</v>
      </c>
      <c r="E11" s="5">
        <f t="shared" si="3"/>
        <v>2658</v>
      </c>
      <c r="F11" s="5">
        <f t="shared" si="3"/>
        <v>2359</v>
      </c>
      <c r="G11" s="5">
        <f t="shared" si="3"/>
        <v>2611</v>
      </c>
      <c r="H11" s="5">
        <f t="shared" si="3"/>
        <v>2504</v>
      </c>
      <c r="I11" s="5">
        <f t="shared" si="3"/>
        <v>2459</v>
      </c>
      <c r="J11" s="5">
        <f t="shared" si="3"/>
        <v>2443</v>
      </c>
      <c r="K11" s="5">
        <f t="shared" si="3"/>
        <v>2397</v>
      </c>
      <c r="L11" s="5">
        <f t="shared" si="3"/>
        <v>2575</v>
      </c>
      <c r="M11" s="5">
        <f t="shared" si="3"/>
        <v>2768</v>
      </c>
      <c r="N11" s="5">
        <f t="shared" si="3"/>
        <v>2983</v>
      </c>
      <c r="O11" s="5">
        <f t="shared" si="3"/>
        <v>3023</v>
      </c>
      <c r="P11" s="5">
        <f t="shared" si="3"/>
        <v>2738</v>
      </c>
      <c r="Q11" s="31">
        <f>3194-178</f>
        <v>3016</v>
      </c>
      <c r="R11" s="5">
        <f>3606-226</f>
        <v>3380</v>
      </c>
      <c r="S11" s="5">
        <f>3502-243</f>
        <v>3259</v>
      </c>
      <c r="T11" s="5">
        <f>3202-251</f>
        <v>2951</v>
      </c>
      <c r="U11" s="5">
        <f>2826-246</f>
        <v>2580</v>
      </c>
    </row>
    <row r="12" spans="1:21" s="12" customFormat="1" ht="16.5">
      <c r="A12" s="20" t="s">
        <v>0</v>
      </c>
      <c r="B12" s="4">
        <v>6442</v>
      </c>
      <c r="C12" s="4">
        <v>2495</v>
      </c>
      <c r="D12" s="4">
        <v>2146</v>
      </c>
      <c r="E12" s="4">
        <v>1936</v>
      </c>
      <c r="F12" s="4">
        <v>1734</v>
      </c>
      <c r="G12" s="4">
        <v>1930</v>
      </c>
      <c r="H12" s="4">
        <v>1825</v>
      </c>
      <c r="I12" s="4">
        <v>1742</v>
      </c>
      <c r="J12" s="4">
        <v>1816</v>
      </c>
      <c r="K12" s="4">
        <v>1741</v>
      </c>
      <c r="L12" s="4">
        <v>1757</v>
      </c>
      <c r="M12" s="4">
        <v>1961</v>
      </c>
      <c r="N12" s="4">
        <v>2112</v>
      </c>
      <c r="O12" s="4">
        <v>2234</v>
      </c>
      <c r="P12" s="4">
        <v>1989</v>
      </c>
      <c r="Q12" s="31">
        <v>2130</v>
      </c>
      <c r="R12" s="4">
        <v>2431</v>
      </c>
      <c r="S12" s="4">
        <v>2301</v>
      </c>
      <c r="T12" s="4">
        <f>2171</f>
        <v>2171</v>
      </c>
      <c r="U12" s="4">
        <v>1869</v>
      </c>
    </row>
    <row r="13" spans="1:21" s="2" customFormat="1" ht="16.5">
      <c r="A13" s="20" t="s">
        <v>1</v>
      </c>
      <c r="B13" s="4">
        <v>1201</v>
      </c>
      <c r="C13" s="4">
        <v>366</v>
      </c>
      <c r="D13" s="4">
        <v>315</v>
      </c>
      <c r="E13" s="4">
        <v>261</v>
      </c>
      <c r="F13" s="4">
        <v>207</v>
      </c>
      <c r="G13" s="4">
        <v>205</v>
      </c>
      <c r="H13" s="4">
        <v>240</v>
      </c>
      <c r="I13" s="4">
        <v>235</v>
      </c>
      <c r="J13" s="4">
        <v>205</v>
      </c>
      <c r="K13" s="4">
        <v>202</v>
      </c>
      <c r="L13" s="4">
        <v>168</v>
      </c>
      <c r="M13" s="4">
        <v>205</v>
      </c>
      <c r="N13" s="4">
        <v>238</v>
      </c>
      <c r="O13" s="18">
        <v>220</v>
      </c>
      <c r="P13" s="19">
        <v>192</v>
      </c>
      <c r="Q13" s="4">
        <f>13+20+109+51+5</f>
        <v>198</v>
      </c>
      <c r="R13" s="4">
        <f>10+17+155+46+9</f>
        <v>237</v>
      </c>
      <c r="S13" s="4">
        <f>-10+29+168+61+3</f>
        <v>251</v>
      </c>
      <c r="T13" s="4">
        <f>11+22+118+38+9</f>
        <v>198</v>
      </c>
      <c r="U13" s="18">
        <f>10+14+141+34+1</f>
        <v>200</v>
      </c>
    </row>
    <row r="14" spans="1:21" s="12" customFormat="1" ht="17.25" thickBot="1">
      <c r="A14" s="21" t="s">
        <v>2</v>
      </c>
      <c r="B14" s="15">
        <v>562</v>
      </c>
      <c r="C14" s="15">
        <v>414</v>
      </c>
      <c r="D14" s="15">
        <v>418</v>
      </c>
      <c r="E14" s="15">
        <v>461</v>
      </c>
      <c r="F14" s="15">
        <v>418</v>
      </c>
      <c r="G14" s="15">
        <v>476</v>
      </c>
      <c r="H14" s="15">
        <f>68+10+361</f>
        <v>439</v>
      </c>
      <c r="I14" s="15">
        <v>482</v>
      </c>
      <c r="J14" s="15">
        <v>422</v>
      </c>
      <c r="K14" s="15">
        <v>454</v>
      </c>
      <c r="L14" s="15">
        <v>650</v>
      </c>
      <c r="M14" s="15">
        <v>602</v>
      </c>
      <c r="N14" s="15">
        <v>633</v>
      </c>
      <c r="O14" s="15">
        <v>569</v>
      </c>
      <c r="P14" s="15">
        <v>557</v>
      </c>
      <c r="Q14" s="32">
        <f>Q11-Q12-Q13</f>
        <v>688</v>
      </c>
      <c r="R14" s="15">
        <f>R11-R12-R13</f>
        <v>712</v>
      </c>
      <c r="S14" s="15">
        <f>S11-S12-S13</f>
        <v>707</v>
      </c>
      <c r="T14" s="15">
        <f>T11-T12-T13</f>
        <v>582</v>
      </c>
      <c r="U14" s="15">
        <f>U11-U12-U13</f>
        <v>511</v>
      </c>
    </row>
    <row r="15" spans="1:13" s="7" customFormat="1" ht="13.5" customHeight="1">
      <c r="A15" s="33" t="s">
        <v>28</v>
      </c>
      <c r="B15" s="34"/>
      <c r="C15" s="34"/>
      <c r="D15" s="34"/>
      <c r="E15" s="34"/>
      <c r="F15" s="34"/>
      <c r="G15" s="34"/>
      <c r="H15" s="34"/>
      <c r="I15" s="34"/>
      <c r="J15" s="34"/>
      <c r="K15" s="35"/>
      <c r="L15" s="35"/>
      <c r="M15" s="35"/>
    </row>
    <row r="16" spans="1:13" s="7" customFormat="1" ht="12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s="7" customFormat="1" ht="12.75" customHeight="1">
      <c r="A17" s="27" t="s">
        <v>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7"/>
    </row>
    <row r="18" spans="1:13" s="7" customFormat="1" ht="17.25" customHeight="1">
      <c r="A18" s="27" t="s">
        <v>31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7"/>
    </row>
    <row r="19" spans="1:13" s="7" customFormat="1" ht="12" customHeight="1">
      <c r="A19" s="36" t="s">
        <v>27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s="7" customFormat="1" ht="12.75" customHeight="1">
      <c r="A20" s="26" t="s">
        <v>5</v>
      </c>
      <c r="B20" s="26"/>
      <c r="C20" s="26"/>
      <c r="D20" s="26"/>
      <c r="E20" s="26"/>
      <c r="F20" s="26"/>
      <c r="G20" s="26"/>
      <c r="H20" s="26"/>
      <c r="I20" s="26"/>
      <c r="J20" s="26"/>
      <c r="K20" s="25"/>
      <c r="L20" s="25"/>
      <c r="M20" s="37"/>
    </row>
    <row r="21" spans="1:13" s="8" customFormat="1" ht="12" customHeight="1">
      <c r="A21" s="2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s="9" customFormat="1" ht="12" customHeight="1">
      <c r="A22" s="38" t="s">
        <v>6</v>
      </c>
      <c r="B22" s="38"/>
      <c r="C22" s="38"/>
      <c r="D22" s="38"/>
      <c r="E22" s="38"/>
      <c r="F22" s="38"/>
      <c r="G22" s="38"/>
      <c r="H22" s="38"/>
      <c r="I22" s="25"/>
      <c r="J22" s="25"/>
      <c r="K22" s="37"/>
      <c r="L22" s="37"/>
      <c r="M22" s="37"/>
    </row>
    <row r="23" spans="1:13" s="10" customFormat="1" ht="24.75" customHeight="1">
      <c r="A23" s="28" t="s">
        <v>25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37"/>
    </row>
    <row r="24" spans="1:13" s="10" customFormat="1" ht="12" customHeight="1">
      <c r="A24" s="24" t="s">
        <v>29</v>
      </c>
      <c r="B24" s="24"/>
      <c r="C24" s="24"/>
      <c r="D24" s="24"/>
      <c r="E24" s="24"/>
      <c r="F24" s="24"/>
      <c r="G24" s="24"/>
      <c r="H24" s="24"/>
      <c r="I24" s="25"/>
      <c r="J24" s="25"/>
      <c r="K24" s="25"/>
      <c r="L24" s="25"/>
      <c r="M24" s="37"/>
    </row>
    <row r="25" spans="1:12" s="10" customFormat="1" ht="13.5" customHeight="1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mergeCells count="11">
    <mergeCell ref="A1:U1"/>
    <mergeCell ref="A21:M21"/>
    <mergeCell ref="A22:M22"/>
    <mergeCell ref="A23:M23"/>
    <mergeCell ref="A24:M24"/>
    <mergeCell ref="A17:M17"/>
    <mergeCell ref="A18:M18"/>
    <mergeCell ref="A19:M19"/>
    <mergeCell ref="A20:M20"/>
    <mergeCell ref="A15:M15"/>
    <mergeCell ref="A16:M16"/>
  </mergeCells>
  <printOptions/>
  <pageMargins left="0.5" right="0.5" top="0.5" bottom="0.5" header="0.25" footer="0.25"/>
  <pageSetup fitToHeight="1" fitToWidth="1" horizontalDpi="300" verticalDpi="300" orientation="landscape" scale="93" r:id="rId1"/>
  <ignoredErrors>
    <ignoredError sqref="B2:Q2" numberStoredAsText="1"/>
    <ignoredError sqref="P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2008-06-16T13:36:05Z</cp:lastPrinted>
  <dcterms:created xsi:type="dcterms:W3CDTF">1980-01-01T04:00:00Z</dcterms:created>
  <dcterms:modified xsi:type="dcterms:W3CDTF">2008-06-27T14:14:35Z</dcterms:modified>
  <cp:category/>
  <cp:version/>
  <cp:contentType/>
  <cp:contentStatus/>
</cp:coreProperties>
</file>