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1"/>
  </bookViews>
  <sheets>
    <sheet name="Password Calculation" sheetId="1" r:id="rId1"/>
    <sheet name="PIN Calculation" sheetId="2" r:id="rId2"/>
    <sheet name="Formula Primer" sheetId="3" r:id="rId3"/>
    <sheet name="Notes" sheetId="4" r:id="rId4"/>
  </sheets>
  <definedNames>
    <definedName name="BitsOfEntropy">'Formula Primer'!$I$20</definedName>
    <definedName name="entropy">'Formula Primer'!$F$18</definedName>
  </definedNames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B8" authorId="0">
      <text>
        <r>
          <rPr>
            <b/>
            <sz val="8"/>
            <rFont val="Tahoma"/>
            <family val="0"/>
          </rPr>
          <t>Added assurance level specification to drive token strength calculation.
Added User/Random specification to which entropy bits column to be used.</t>
        </r>
      </text>
    </comment>
    <comment ref="A1" authorId="0">
      <text>
        <r>
          <rPr>
            <b/>
            <sz val="8"/>
            <rFont val="Tahoma"/>
            <family val="0"/>
          </rPr>
          <t>Added version number for better version control;  Changes made to this spreadsheet derive from CP #41 and CP #45</t>
        </r>
      </text>
    </comment>
    <comment ref="E40" authorId="0">
      <text>
        <r>
          <rPr>
            <b/>
            <sz val="8"/>
            <rFont val="Tahoma"/>
            <family val="0"/>
          </rPr>
          <t>automatically generated, per assurance level selection</t>
        </r>
      </text>
    </comment>
    <comment ref="G73" authorId="0">
      <text>
        <r>
          <rPr>
            <b/>
            <sz val="8"/>
            <rFont val="Tahoma"/>
            <family val="0"/>
          </rPr>
          <t>Added new column for randomly selected password; driven by selection of user/random above.</t>
        </r>
      </text>
    </comment>
    <comment ref="E43" authorId="0">
      <text>
        <r>
          <rPr>
            <b/>
            <sz val="8"/>
            <rFont val="Tahoma"/>
            <family val="0"/>
          </rPr>
          <t>lookup column is now driven by selection of user or randomly generated, as specified above.</t>
        </r>
      </text>
    </comment>
    <comment ref="B121" authorId="0">
      <text>
        <r>
          <rPr>
            <b/>
            <sz val="8"/>
            <rFont val="Tahoma"/>
            <family val="0"/>
          </rPr>
          <t>values used in various drop down boxes</t>
        </r>
      </text>
    </comment>
    <comment ref="D30" authorId="0">
      <text>
        <r>
          <rPr>
            <b/>
            <sz val="8"/>
            <rFont val="Tahoma"/>
            <family val="0"/>
          </rPr>
          <t>Conditional.  Show only if lockout mechanism is "Terminate"</t>
        </r>
      </text>
    </comment>
    <comment ref="D31" authorId="0">
      <text>
        <r>
          <rPr>
            <b/>
            <sz val="8"/>
            <rFont val="Tahoma"/>
            <family val="0"/>
          </rPr>
          <t>Conditional.  Show only if lockout mechanism is "Suspend"</t>
        </r>
      </text>
    </comment>
    <comment ref="D32" authorId="0">
      <text>
        <r>
          <rPr>
            <b/>
            <sz val="8"/>
            <rFont val="Tahoma"/>
            <family val="0"/>
          </rPr>
          <t>Conditional.  Show only if lockout mechanism is "Suspend"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sz val="8"/>
            <rFont val="Tahoma"/>
            <family val="0"/>
          </rPr>
          <t xml:space="preserve">Conditional.  Show only if lockout mechanism is "Suspend"
</t>
        </r>
      </text>
    </comment>
    <comment ref="D34" authorId="0">
      <text>
        <r>
          <rPr>
            <sz val="8"/>
            <rFont val="Tahoma"/>
            <family val="0"/>
          </rPr>
          <t xml:space="preserve">Conditional.  Show only if lockout mechanism is "Suspend" and no password exoiration.
</t>
        </r>
      </text>
    </comment>
  </commentList>
</comments>
</file>

<file path=xl/comments2.xml><?xml version="1.0" encoding="utf-8"?>
<comments xmlns="http://schemas.openxmlformats.org/spreadsheetml/2006/main">
  <authors>
    <author>Dave</author>
  </authors>
  <commentList>
    <comment ref="A1" authorId="0">
      <text>
        <r>
          <rPr>
            <b/>
            <sz val="8"/>
            <rFont val="Tahoma"/>
            <family val="0"/>
          </rPr>
          <t>Added version number for better version control;  Changes made to this spreadsheet derive from CP #41 and CP #45</t>
        </r>
      </text>
    </comment>
    <comment ref="E8" authorId="0">
      <text>
        <r>
          <rPr>
            <b/>
            <sz val="8"/>
            <rFont val="Tahoma"/>
            <family val="0"/>
          </rPr>
          <t>Added specification of assurance level and whether PIN is user generated or randomly generated.</t>
        </r>
      </text>
    </comment>
    <comment ref="D70" authorId="0">
      <text>
        <r>
          <rPr>
            <b/>
            <sz val="8"/>
            <rFont val="Tahoma"/>
            <family val="0"/>
          </rPr>
          <t>New column for entropy bits associated with randomly selected PIN</t>
        </r>
        <r>
          <rPr>
            <sz val="8"/>
            <rFont val="Tahoma"/>
            <family val="0"/>
          </rPr>
          <t xml:space="preserve">
</t>
        </r>
      </text>
    </comment>
    <comment ref="B101" authorId="0">
      <text>
        <r>
          <rPr>
            <b/>
            <sz val="8"/>
            <rFont val="Tahoma"/>
            <family val="0"/>
          </rPr>
          <t>values used in various drop down boxes</t>
        </r>
      </text>
    </comment>
    <comment ref="D21" authorId="0">
      <text>
        <r>
          <rPr>
            <b/>
            <sz val="8"/>
            <rFont val="Tahoma"/>
            <family val="0"/>
          </rPr>
          <t>Conditional.  Show only if system prevents passwords from containing dictionary words.</t>
        </r>
      </text>
    </comment>
    <comment ref="E36" authorId="0">
      <text>
        <r>
          <rPr>
            <b/>
            <sz val="8"/>
            <rFont val="Tahoma"/>
            <family val="0"/>
          </rPr>
          <t>automatically generated, per assurance level selection</t>
        </r>
      </text>
    </comment>
    <comment ref="E39" authorId="0">
      <text>
        <r>
          <rPr>
            <b/>
            <sz val="8"/>
            <rFont val="Tahoma"/>
            <family val="0"/>
          </rPr>
          <t>lookup column is now driven by selection of user or randomly generated, as specified above.</t>
        </r>
      </text>
    </comment>
    <comment ref="D27" authorId="0">
      <text>
        <r>
          <rPr>
            <b/>
            <sz val="8"/>
            <rFont val="Tahoma"/>
            <family val="0"/>
          </rPr>
          <t>Conditional.  Show only if lockout mechanism is "Terminate"</t>
        </r>
      </text>
    </comment>
    <comment ref="D28" authorId="0">
      <text>
        <r>
          <rPr>
            <b/>
            <sz val="8"/>
            <rFont val="Tahoma"/>
            <family val="0"/>
          </rPr>
          <t>Conditional.  Show only if lockout mechanism is "Suspend"</t>
        </r>
      </text>
    </comment>
    <comment ref="D29" authorId="0">
      <text>
        <r>
          <rPr>
            <b/>
            <sz val="8"/>
            <rFont val="Tahoma"/>
            <family val="0"/>
          </rPr>
          <t>Conditional.  Show only if lockout mechanism is "Suspend"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sz val="8"/>
            <rFont val="Tahoma"/>
            <family val="0"/>
          </rPr>
          <t xml:space="preserve">Conditional.  Show only if lockout mechanism is "Suspend"
</t>
        </r>
      </text>
    </comment>
    <comment ref="D31" authorId="0">
      <text>
        <r>
          <rPr>
            <sz val="8"/>
            <rFont val="Tahoma"/>
            <family val="0"/>
          </rPr>
          <t xml:space="preserve">Conditional.  Show only if lockout mechanism is "Suspend" and no password exoiration.
</t>
        </r>
      </text>
    </comment>
  </commentList>
</comments>
</file>

<file path=xl/sharedStrings.xml><?xml version="1.0" encoding="utf-8"?>
<sst xmlns="http://schemas.openxmlformats.org/spreadsheetml/2006/main" count="170" uniqueCount="100">
  <si>
    <t>Modify Anything in Blue</t>
  </si>
  <si>
    <t>Values in Red are Calculated</t>
  </si>
  <si>
    <t>Password</t>
  </si>
  <si>
    <t>rule</t>
  </si>
  <si>
    <t>value</t>
  </si>
  <si>
    <t>bonus</t>
  </si>
  <si>
    <t>Prevent more than 3 occurrances of any character?</t>
  </si>
  <si>
    <t>Estimated</t>
  </si>
  <si>
    <t>characters</t>
  </si>
  <si>
    <t>bits of entropy</t>
  </si>
  <si>
    <t>number of likely passwords</t>
  </si>
  <si>
    <t>Digits in</t>
  </si>
  <si>
    <t xml:space="preserve">Estimated </t>
  </si>
  <si>
    <t>the PIN</t>
  </si>
  <si>
    <t>doodle sheet</t>
  </si>
  <si>
    <t xml:space="preserve"> </t>
  </si>
  <si>
    <t>k bits of entropy</t>
  </si>
  <si>
    <t>l characters in password</t>
  </si>
  <si>
    <t>b characters in alphabet</t>
  </si>
  <si>
    <t>x entropy is b / l</t>
  </si>
  <si>
    <t>e bits of entropy:  2^e = x</t>
  </si>
  <si>
    <t>for a random password</t>
  </si>
  <si>
    <t>chacters in password</t>
  </si>
  <si>
    <t>L=</t>
  </si>
  <si>
    <t>characters in alphabet</t>
  </si>
  <si>
    <t>B=</t>
  </si>
  <si>
    <t>entropy</t>
  </si>
  <si>
    <t>X=</t>
  </si>
  <si>
    <t>ln of 2:</t>
  </si>
  <si>
    <t>E=</t>
  </si>
  <si>
    <t>ln of entropy</t>
  </si>
  <si>
    <t>bits of e</t>
  </si>
  <si>
    <t>likelihood of a correct guess</t>
  </si>
  <si>
    <t>require 1 in</t>
  </si>
  <si>
    <t>allowed guesses</t>
  </si>
  <si>
    <t>Level 1</t>
  </si>
  <si>
    <t>Level 2</t>
  </si>
  <si>
    <t xml:space="preserve">Specify Assurance Level:  </t>
  </si>
  <si>
    <t>Yes</t>
  </si>
  <si>
    <t>No</t>
  </si>
  <si>
    <t xml:space="preserve">Specify User Chosen or Random:  </t>
  </si>
  <si>
    <t>User</t>
  </si>
  <si>
    <t>Random</t>
  </si>
  <si>
    <t xml:space="preserve">User Selected </t>
  </si>
  <si>
    <t xml:space="preserve">Randomly Selected </t>
  </si>
  <si>
    <t>Passwords (94 Character Set)</t>
  </si>
  <si>
    <t>PINs (10 Character Set)</t>
  </si>
  <si>
    <t>answer (Yes, No)</t>
  </si>
  <si>
    <t>Prohibit ascending or descending strings?</t>
  </si>
  <si>
    <t>Lockout Mechanism</t>
  </si>
  <si>
    <t>Assurance level Requirement 1 in</t>
  </si>
  <si>
    <t>Password rules entropy bonus:</t>
  </si>
  <si>
    <t xml:space="preserve">Derived Entropy Calculations                    </t>
  </si>
  <si>
    <t>Prohibit recurring series of characters?</t>
  </si>
  <si>
    <t>Password rules entropy penalty</t>
  </si>
  <si>
    <t>Minimum required password length</t>
  </si>
  <si>
    <t>Net total bits of entropy</t>
  </si>
  <si>
    <t xml:space="preserve">Maximum allowable failed authentication  </t>
  </si>
  <si>
    <t>penalty</t>
  </si>
  <si>
    <t>Prohibit detectable permutation of the username?</t>
  </si>
  <si>
    <t>Prohibit use of known Information (e.g., SSN, DOB)?</t>
  </si>
  <si>
    <t xml:space="preserve">Password Management Rules </t>
  </si>
  <si>
    <t>Number of failed attempts before terminating</t>
  </si>
  <si>
    <t>Number of successive failed attempts before suspense:</t>
  </si>
  <si>
    <t>Duration of suspense period (enter in minutes):</t>
  </si>
  <si>
    <t>Password life in days (enter 0 if no expiration):</t>
  </si>
  <si>
    <t xml:space="preserve">                           Minimum entropy required</t>
  </si>
  <si>
    <t>Bits of entropy for length specified</t>
  </si>
  <si>
    <t>Bonus Rules for Passwords (Increase Entropy)</t>
  </si>
  <si>
    <t>System allows runs or all the same character?</t>
  </si>
  <si>
    <t xml:space="preserve">PIN Management Rules </t>
  </si>
  <si>
    <t>PIN life in days (enter 0 if no expiration):</t>
  </si>
  <si>
    <t>Values in Plum are Fixed</t>
  </si>
  <si>
    <t>Suspend</t>
  </si>
  <si>
    <t>Acceptable number of days before limit exceeded:</t>
  </si>
  <si>
    <t>Penalty Rules for PINs(Decrease Entropy)</t>
  </si>
  <si>
    <t>Bonus Rules for PINs (Increase Entropy)</t>
  </si>
  <si>
    <t>No checks</t>
  </si>
  <si>
    <t>Dict. Rules</t>
  </si>
  <si>
    <t>Comp. Rules</t>
  </si>
  <si>
    <t>Dict + Comp</t>
  </si>
  <si>
    <t xml:space="preserve">             value</t>
  </si>
  <si>
    <t>Use composition rules (require upper, lower, and non-alpha)?</t>
  </si>
  <si>
    <t>Bonuses points from line 26</t>
  </si>
  <si>
    <t>Bonuses points from line 17</t>
  </si>
  <si>
    <t>Penalty points from line 23</t>
  </si>
  <si>
    <t>Assurance Level requirement of 1 in</t>
  </si>
  <si>
    <t xml:space="preserve">attempts over the life of the PIN        </t>
  </si>
  <si>
    <t xml:space="preserve">attempts over the life of the password    </t>
  </si>
  <si>
    <t>Use dictionary check and dictionary has &gt;50,000 legal passwords?</t>
  </si>
  <si>
    <t>Minimum required PIN length</t>
  </si>
  <si>
    <r>
      <t>Number of possible passwords (2</t>
    </r>
    <r>
      <rPr>
        <vertAlign val="superscript"/>
        <sz val="10"/>
        <rFont val="Arial"/>
        <family val="2"/>
      </rPr>
      <t>net total bits of entropy</t>
    </r>
    <r>
      <rPr>
        <sz val="10"/>
        <rFont val="Arial"/>
        <family val="0"/>
      </rPr>
      <t>)</t>
    </r>
  </si>
  <si>
    <r>
      <t>Number of possible PINs (2</t>
    </r>
    <r>
      <rPr>
        <vertAlign val="superscript"/>
        <sz val="10"/>
        <rFont val="Arial"/>
        <family val="2"/>
      </rPr>
      <t>net total bits of entropy</t>
    </r>
    <r>
      <rPr>
        <sz val="10"/>
        <rFont val="Arial"/>
        <family val="0"/>
      </rPr>
      <t>)</t>
    </r>
  </si>
  <si>
    <t>Off</t>
  </si>
  <si>
    <t>Turn Notes On/Off</t>
  </si>
  <si>
    <t>On</t>
  </si>
  <si>
    <t>Administration Section</t>
  </si>
  <si>
    <t>Adminsitration Section</t>
  </si>
  <si>
    <t>Acceptable number of days before limited exceeded:</t>
  </si>
  <si>
    <t>v2.0.0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</si>
</sst>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.0000000%"/>
    <numFmt numFmtId="166" formatCode="0.0"/>
  </numFmts>
  <fonts count="29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Characters"/>
      <family val="0"/>
    </font>
    <font>
      <b/>
      <i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sz val="10"/>
      <color indexed="61"/>
      <name val="Arial"/>
      <family val="0"/>
    </font>
    <font>
      <b/>
      <sz val="12"/>
      <color indexed="61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0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sz val="14"/>
      <color indexed="9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5" fontId="0" fillId="0" borderId="0" xfId="21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8" fillId="4" borderId="0" xfId="0" applyFont="1" applyFill="1" applyAlignment="1" applyProtection="1">
      <alignment/>
      <protection locked="0"/>
    </xf>
    <xf numFmtId="0" fontId="9" fillId="4" borderId="0" xfId="0" applyFont="1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3" fontId="9" fillId="5" borderId="0" xfId="0" applyNumberFormat="1" applyFont="1" applyFill="1" applyAlignment="1" applyProtection="1">
      <alignment/>
      <protection locked="0"/>
    </xf>
    <xf numFmtId="0" fontId="11" fillId="5" borderId="0" xfId="0" applyFont="1" applyFill="1" applyAlignment="1" applyProtection="1">
      <alignment/>
      <protection locked="0"/>
    </xf>
    <xf numFmtId="0" fontId="9" fillId="5" borderId="0" xfId="0" applyNumberFormat="1" applyFont="1" applyFill="1" applyAlignment="1">
      <alignment/>
    </xf>
    <xf numFmtId="3" fontId="9" fillId="5" borderId="0" xfId="0" applyNumberFormat="1" applyFont="1" applyFill="1" applyAlignment="1">
      <alignment/>
    </xf>
    <xf numFmtId="164" fontId="9" fillId="5" borderId="0" xfId="21" applyNumberFormat="1" applyFont="1" applyFill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0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8" fillId="6" borderId="0" xfId="0" applyFont="1" applyFill="1" applyAlignment="1">
      <alignment horizontal="right"/>
    </xf>
    <xf numFmtId="0" fontId="8" fillId="6" borderId="0" xfId="0" applyFont="1" applyFill="1" applyAlignment="1" applyProtection="1">
      <alignment/>
      <protection locked="0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9" fillId="6" borderId="0" xfId="0" applyNumberFormat="1" applyFont="1" applyFill="1" applyAlignment="1">
      <alignment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10" fillId="7" borderId="0" xfId="0" applyFont="1" applyFill="1" applyAlignment="1">
      <alignment horizontal="right"/>
    </xf>
    <xf numFmtId="0" fontId="8" fillId="7" borderId="0" xfId="0" applyFont="1" applyFill="1" applyAlignment="1" applyProtection="1">
      <alignment horizontal="center"/>
      <protection locked="0"/>
    </xf>
    <xf numFmtId="0" fontId="8" fillId="7" borderId="0" xfId="0" applyFont="1" applyFill="1" applyAlignment="1" applyProtection="1">
      <alignment/>
      <protection locked="0"/>
    </xf>
    <xf numFmtId="0" fontId="9" fillId="7" borderId="0" xfId="0" applyFont="1" applyFill="1" applyAlignment="1">
      <alignment/>
    </xf>
    <xf numFmtId="1" fontId="9" fillId="5" borderId="0" xfId="0" applyNumberFormat="1" applyFont="1" applyFill="1" applyAlignment="1">
      <alignment/>
    </xf>
    <xf numFmtId="3" fontId="10" fillId="5" borderId="1" xfId="0" applyNumberFormat="1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11" fillId="6" borderId="0" xfId="0" applyFont="1" applyFill="1" applyAlignment="1" applyProtection="1">
      <alignment/>
      <protection locked="0"/>
    </xf>
    <xf numFmtId="1" fontId="9" fillId="5" borderId="0" xfId="0" applyNumberFormat="1" applyFont="1" applyFill="1" applyAlignment="1">
      <alignment/>
    </xf>
    <xf numFmtId="3" fontId="10" fillId="5" borderId="3" xfId="0" applyNumberFormat="1" applyFont="1" applyFill="1" applyBorder="1" applyAlignment="1">
      <alignment horizontal="center"/>
    </xf>
    <xf numFmtId="0" fontId="7" fillId="8" borderId="0" xfId="0" applyFont="1" applyFill="1" applyAlignment="1">
      <alignment/>
    </xf>
    <xf numFmtId="0" fontId="7" fillId="8" borderId="0" xfId="0" applyFont="1" applyFill="1" applyAlignment="1">
      <alignment horizontal="right"/>
    </xf>
    <xf numFmtId="0" fontId="9" fillId="5" borderId="0" xfId="0" applyFont="1" applyFill="1" applyAlignment="1">
      <alignment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/>
      <protection locked="0"/>
    </xf>
    <xf numFmtId="166" fontId="10" fillId="5" borderId="0" xfId="0" applyNumberFormat="1" applyFont="1" applyFill="1" applyAlignment="1">
      <alignment/>
    </xf>
    <xf numFmtId="0" fontId="19" fillId="4" borderId="0" xfId="0" applyFont="1" applyFill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7" borderId="0" xfId="0" applyFont="1" applyFill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21" fillId="2" borderId="0" xfId="0" applyFont="1" applyFill="1" applyAlignment="1">
      <alignment/>
    </xf>
    <xf numFmtId="0" fontId="19" fillId="3" borderId="0" xfId="0" applyFont="1" applyFill="1" applyAlignment="1">
      <alignment horizontal="center"/>
    </xf>
    <xf numFmtId="0" fontId="22" fillId="9" borderId="0" xfId="0" applyFont="1" applyFill="1" applyAlignment="1">
      <alignment/>
    </xf>
    <xf numFmtId="0" fontId="22" fillId="9" borderId="0" xfId="0" applyFont="1" applyFill="1" applyAlignment="1">
      <alignment horizontal="right"/>
    </xf>
    <xf numFmtId="0" fontId="23" fillId="9" borderId="0" xfId="0" applyFont="1" applyFill="1" applyAlignment="1" applyProtection="1">
      <alignment/>
      <protection locked="0"/>
    </xf>
    <xf numFmtId="0" fontId="24" fillId="9" borderId="0" xfId="0" applyFont="1" applyFill="1" applyAlignment="1">
      <alignment/>
    </xf>
    <xf numFmtId="0" fontId="22" fillId="0" borderId="0" xfId="0" applyFont="1" applyAlignment="1">
      <alignment/>
    </xf>
    <xf numFmtId="0" fontId="25" fillId="8" borderId="0" xfId="0" applyFont="1" applyFill="1" applyAlignment="1">
      <alignment/>
    </xf>
    <xf numFmtId="0" fontId="21" fillId="8" borderId="0" xfId="0" applyFont="1" applyFill="1" applyAlignment="1">
      <alignment/>
    </xf>
    <xf numFmtId="3" fontId="8" fillId="6" borderId="0" xfId="0" applyNumberFormat="1" applyFont="1" applyFill="1" applyAlignment="1">
      <alignment/>
    </xf>
    <xf numFmtId="3" fontId="8" fillId="6" borderId="0" xfId="0" applyNumberFormat="1" applyFont="1" applyFill="1" applyAlignment="1" applyProtection="1">
      <alignment/>
      <protection locked="0"/>
    </xf>
    <xf numFmtId="3" fontId="11" fillId="6" borderId="0" xfId="0" applyNumberFormat="1" applyFont="1" applyFill="1" applyAlignment="1" applyProtection="1">
      <alignment/>
      <protection locked="0"/>
    </xf>
    <xf numFmtId="0" fontId="12" fillId="8" borderId="0" xfId="0" applyFont="1" applyFill="1" applyAlignment="1">
      <alignment/>
    </xf>
    <xf numFmtId="0" fontId="12" fillId="8" borderId="0" xfId="0" applyFont="1" applyFill="1" applyAlignment="1">
      <alignment horizontal="right"/>
    </xf>
    <xf numFmtId="0" fontId="26" fillId="0" borderId="0" xfId="0" applyFont="1" applyAlignment="1">
      <alignment/>
    </xf>
    <xf numFmtId="0" fontId="27" fillId="3" borderId="0" xfId="0" applyFont="1" applyFill="1" applyAlignment="1">
      <alignment/>
    </xf>
    <xf numFmtId="0" fontId="7" fillId="8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9">
    <dxf>
      <font>
        <color rgb="FFFF99CC"/>
      </font>
      <border/>
    </dxf>
    <dxf>
      <fill>
        <patternFill patternType="lightGrid">
          <bgColor rgb="FFFFFFFF"/>
        </patternFill>
      </fill>
      <border/>
    </dxf>
    <dxf>
      <font>
        <color rgb="FFFFCC99"/>
      </font>
      <fill>
        <patternFill patternType="solid">
          <bgColor rgb="FFFFCC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C0C0C0"/>
        </patternFill>
      </fill>
      <border/>
    </dxf>
    <dxf>
      <fill>
        <patternFill patternType="lightGrid"/>
      </fill>
      <border/>
    </dxf>
    <dxf>
      <font>
        <color rgb="FFFF99CC"/>
      </font>
      <fill>
        <patternFill patternType="solid">
          <fgColor indexed="65"/>
          <bgColor rgb="FFFF99CC"/>
        </patternFill>
      </fill>
      <border/>
    </dxf>
    <dxf>
      <font>
        <color rgb="FFFF99CC"/>
      </font>
      <fill>
        <patternFill>
          <bgColor rgb="FFFF99CC"/>
        </patternFill>
      </fill>
      <border/>
    </dxf>
    <dxf>
      <font>
        <color rgb="FFFFCC99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27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13.421875" style="0" customWidth="1"/>
    <col min="3" max="3" width="13.28125" style="0" customWidth="1"/>
    <col min="4" max="4" width="16.140625" style="0" customWidth="1"/>
    <col min="5" max="5" width="34.8515625" style="0" customWidth="1"/>
    <col min="6" max="6" width="17.57421875" style="0" customWidth="1"/>
    <col min="7" max="7" width="14.00390625" style="0" customWidth="1"/>
    <col min="8" max="8" width="15.7109375" style="0" customWidth="1"/>
    <col min="9" max="9" width="26.00390625" style="0" customWidth="1"/>
  </cols>
  <sheetData>
    <row r="1" ht="15.75">
      <c r="A1" s="24" t="s">
        <v>99</v>
      </c>
    </row>
    <row r="2" spans="2:14" ht="15.75">
      <c r="B2" s="1" t="s">
        <v>0</v>
      </c>
      <c r="E2" s="26"/>
      <c r="F2" s="17"/>
      <c r="G2" s="17"/>
      <c r="H2" s="17"/>
      <c r="J2" s="26"/>
      <c r="K2" s="26"/>
      <c r="L2" s="26"/>
      <c r="M2" s="26"/>
      <c r="N2" s="26"/>
    </row>
    <row r="3" spans="2:14" ht="18">
      <c r="B3" s="2" t="s">
        <v>1</v>
      </c>
      <c r="E3" s="26"/>
      <c r="F3" s="83" t="s">
        <v>45</v>
      </c>
      <c r="G3" s="83"/>
      <c r="H3" s="83"/>
      <c r="J3" s="26"/>
      <c r="K3" s="26"/>
      <c r="L3" s="26"/>
      <c r="M3" s="26"/>
      <c r="N3" s="26"/>
    </row>
    <row r="4" spans="2:14" ht="15.75">
      <c r="B4" s="78" t="s">
        <v>72</v>
      </c>
      <c r="C4" s="79"/>
      <c r="D4" s="79"/>
      <c r="E4" s="26"/>
      <c r="F4" s="17"/>
      <c r="G4" s="17"/>
      <c r="H4" s="17"/>
      <c r="J4" s="26"/>
      <c r="K4" s="26"/>
      <c r="L4" s="26"/>
      <c r="M4" s="26"/>
      <c r="N4" s="26"/>
    </row>
    <row r="5" spans="1:2" s="23" customFormat="1" ht="12.75">
      <c r="A5" s="21"/>
      <c r="B5" s="22"/>
    </row>
    <row r="6" s="3" customFormat="1" ht="15.75"/>
    <row r="7" ht="12.75">
      <c r="H7" s="4"/>
    </row>
    <row r="8" spans="1:7" s="89" customFormat="1" ht="18">
      <c r="A8" s="85"/>
      <c r="B8" s="85"/>
      <c r="C8" s="85"/>
      <c r="D8" s="86" t="s">
        <v>37</v>
      </c>
      <c r="E8" s="87" t="s">
        <v>36</v>
      </c>
      <c r="F8" s="87"/>
      <c r="G8" s="88"/>
    </row>
    <row r="9" spans="1:7" s="89" customFormat="1" ht="18">
      <c r="A9" s="85"/>
      <c r="B9" s="85"/>
      <c r="C9" s="85"/>
      <c r="D9" s="86" t="s">
        <v>40</v>
      </c>
      <c r="E9" s="87" t="s">
        <v>41</v>
      </c>
      <c r="F9" s="87"/>
      <c r="G9" s="88"/>
    </row>
    <row r="10" spans="1:7" ht="12.75">
      <c r="A10" s="26"/>
      <c r="B10" s="26"/>
      <c r="C10" s="26"/>
      <c r="D10" s="73"/>
      <c r="E10" s="75"/>
      <c r="F10" s="75"/>
      <c r="G10" s="25"/>
    </row>
    <row r="11" ht="12.75">
      <c r="H11" s="4"/>
    </row>
    <row r="12" spans="1:8" s="5" customFormat="1" ht="15">
      <c r="A12" s="46"/>
      <c r="B12" s="47" t="s">
        <v>68</v>
      </c>
      <c r="C12" s="46"/>
      <c r="D12" s="47"/>
      <c r="E12" s="47"/>
      <c r="F12" s="46"/>
      <c r="G12" s="46"/>
      <c r="H12" s="6"/>
    </row>
    <row r="13" spans="1:7" ht="12.75">
      <c r="A13" s="27"/>
      <c r="B13" s="27"/>
      <c r="C13" s="27"/>
      <c r="D13" s="48" t="s">
        <v>3</v>
      </c>
      <c r="E13" s="27"/>
      <c r="F13" s="48" t="s">
        <v>47</v>
      </c>
      <c r="G13" s="27"/>
    </row>
    <row r="14" spans="1:7" ht="12.75">
      <c r="A14" s="27"/>
      <c r="B14" s="27"/>
      <c r="C14" s="27"/>
      <c r="D14" s="28" t="s">
        <v>82</v>
      </c>
      <c r="E14" s="48"/>
      <c r="F14" s="29" t="s">
        <v>38</v>
      </c>
      <c r="G14" s="65"/>
    </row>
    <row r="15" spans="1:7" ht="12.75">
      <c r="A15" s="27"/>
      <c r="B15" s="27"/>
      <c r="C15" s="27"/>
      <c r="D15" s="28" t="s">
        <v>89</v>
      </c>
      <c r="E15" s="48"/>
      <c r="F15" s="29" t="s">
        <v>39</v>
      </c>
      <c r="G15" s="65"/>
    </row>
    <row r="16" spans="1:7" ht="12.75">
      <c r="A16" s="27"/>
      <c r="B16" s="27"/>
      <c r="C16" s="27"/>
      <c r="D16" s="28"/>
      <c r="E16" s="48"/>
      <c r="F16" s="48"/>
      <c r="G16" s="65"/>
    </row>
    <row r="17" spans="1:7" ht="12.75">
      <c r="A17" s="27"/>
      <c r="B17" s="27"/>
      <c r="C17" s="27"/>
      <c r="D17" s="28"/>
      <c r="E17" s="48"/>
      <c r="F17" s="48"/>
      <c r="G17" s="65"/>
    </row>
    <row r="18" spans="1:7" ht="12.75">
      <c r="A18" s="27"/>
      <c r="B18" s="27"/>
      <c r="C18" s="27"/>
      <c r="D18" s="48" t="s">
        <v>3</v>
      </c>
      <c r="E18" s="48" t="s">
        <v>81</v>
      </c>
      <c r="F18" s="48" t="s">
        <v>47</v>
      </c>
      <c r="G18" s="65" t="s">
        <v>5</v>
      </c>
    </row>
    <row r="19" spans="1:7" ht="12.75">
      <c r="A19" s="27"/>
      <c r="B19" s="27"/>
      <c r="C19" s="27"/>
      <c r="D19" s="28"/>
      <c r="E19" s="48"/>
      <c r="F19" s="48"/>
      <c r="G19" s="65"/>
    </row>
    <row r="20" spans="1:7" ht="12.75">
      <c r="A20" s="27"/>
      <c r="B20" s="27"/>
      <c r="C20" s="27"/>
      <c r="D20" s="28" t="s">
        <v>6</v>
      </c>
      <c r="E20" s="77">
        <v>1</v>
      </c>
      <c r="F20" s="29" t="s">
        <v>39</v>
      </c>
      <c r="G20" s="30">
        <f>IF(F20="Yes",E20,0)</f>
        <v>0</v>
      </c>
    </row>
    <row r="21" spans="1:11" ht="12.75">
      <c r="A21" s="27"/>
      <c r="B21" s="27"/>
      <c r="C21" s="27"/>
      <c r="D21" s="28" t="s">
        <v>53</v>
      </c>
      <c r="E21" s="77">
        <v>1</v>
      </c>
      <c r="F21" s="29" t="s">
        <v>39</v>
      </c>
      <c r="G21" s="30">
        <f>IF(F21="Yes",E21,0)</f>
        <v>0</v>
      </c>
      <c r="H21" s="51"/>
      <c r="I21" s="51"/>
      <c r="J21" s="51"/>
      <c r="K21" s="51"/>
    </row>
    <row r="22" spans="1:11" ht="12.75">
      <c r="A22" s="27"/>
      <c r="B22" s="27"/>
      <c r="C22" s="27"/>
      <c r="D22" s="28" t="s">
        <v>59</v>
      </c>
      <c r="E22" s="77">
        <v>1</v>
      </c>
      <c r="F22" s="29" t="s">
        <v>39</v>
      </c>
      <c r="G22" s="30">
        <f>IF(F22="Yes",E22,0)</f>
        <v>0</v>
      </c>
      <c r="H22" s="51"/>
      <c r="I22" s="51"/>
      <c r="J22" s="51"/>
      <c r="K22" s="51"/>
    </row>
    <row r="23" spans="1:11" ht="12.75">
      <c r="A23" s="27"/>
      <c r="B23" s="27"/>
      <c r="C23" s="27"/>
      <c r="D23" s="28" t="s">
        <v>48</v>
      </c>
      <c r="E23" s="77">
        <v>1</v>
      </c>
      <c r="F23" s="29" t="s">
        <v>39</v>
      </c>
      <c r="G23" s="30">
        <f>IF(F23="Yes",E23,0)</f>
        <v>0</v>
      </c>
      <c r="H23" s="25"/>
      <c r="I23" s="26"/>
      <c r="J23" s="26"/>
      <c r="K23" s="26"/>
    </row>
    <row r="24" spans="1:11" ht="12.75">
      <c r="A24" s="27"/>
      <c r="B24" s="27"/>
      <c r="C24" s="27"/>
      <c r="D24" s="28" t="s">
        <v>60</v>
      </c>
      <c r="E24" s="77">
        <v>3</v>
      </c>
      <c r="F24" s="29" t="s">
        <v>39</v>
      </c>
      <c r="G24" s="30">
        <f>IF(F24="Yes",E24,0)</f>
        <v>0</v>
      </c>
      <c r="H24" s="25"/>
      <c r="I24" s="26"/>
      <c r="J24" s="26"/>
      <c r="K24" s="26"/>
    </row>
    <row r="25" spans="1:11" ht="12.75">
      <c r="A25" s="27"/>
      <c r="B25" s="27"/>
      <c r="C25" s="27"/>
      <c r="D25" s="28"/>
      <c r="E25" s="49"/>
      <c r="F25" s="29"/>
      <c r="G25" s="30"/>
      <c r="H25" s="25"/>
      <c r="I25" s="26"/>
      <c r="J25" s="26"/>
      <c r="K25" s="26"/>
    </row>
    <row r="26" spans="1:7" ht="12.75">
      <c r="A26" s="27"/>
      <c r="B26" s="27"/>
      <c r="C26" s="27"/>
      <c r="D26" s="27"/>
      <c r="E26" s="27"/>
      <c r="F26" s="28" t="s">
        <v>51</v>
      </c>
      <c r="G26" s="50">
        <f>SUM(G20:G25)</f>
        <v>0</v>
      </c>
    </row>
    <row r="27" spans="1:7" ht="12.75">
      <c r="A27" s="27"/>
      <c r="B27" s="27"/>
      <c r="C27" s="27"/>
      <c r="D27" s="27"/>
      <c r="E27" s="27"/>
      <c r="F27" s="28"/>
      <c r="G27" s="50"/>
    </row>
    <row r="28" spans="1:7" ht="15">
      <c r="A28" s="39"/>
      <c r="B28" s="40" t="s">
        <v>61</v>
      </c>
      <c r="C28" s="40"/>
      <c r="D28" s="40"/>
      <c r="E28" s="39"/>
      <c r="F28" s="39"/>
      <c r="G28" s="39"/>
    </row>
    <row r="29" spans="1:7" ht="12.75">
      <c r="A29" s="39"/>
      <c r="B29" s="41"/>
      <c r="C29" s="41"/>
      <c r="D29" s="42" t="s">
        <v>49</v>
      </c>
      <c r="E29" s="39"/>
      <c r="F29" s="44" t="s">
        <v>73</v>
      </c>
      <c r="G29" s="52"/>
    </row>
    <row r="30" spans="1:7" ht="12.75">
      <c r="A30" s="39"/>
      <c r="B30" s="41"/>
      <c r="C30" s="41"/>
      <c r="D30" s="42" t="s">
        <v>62</v>
      </c>
      <c r="E30" s="39"/>
      <c r="F30" s="67">
        <v>8193</v>
      </c>
      <c r="G30" s="52"/>
    </row>
    <row r="31" spans="1:7" ht="12.75">
      <c r="A31" s="39"/>
      <c r="B31" s="41"/>
      <c r="C31" s="41"/>
      <c r="D31" s="42" t="s">
        <v>65</v>
      </c>
      <c r="E31" s="39"/>
      <c r="F31" s="92">
        <v>365</v>
      </c>
      <c r="G31" s="43"/>
    </row>
    <row r="32" spans="1:13" ht="12.75">
      <c r="A32" s="39"/>
      <c r="B32" s="41"/>
      <c r="C32" s="41"/>
      <c r="D32" s="42" t="s">
        <v>63</v>
      </c>
      <c r="E32" s="39"/>
      <c r="F32" s="92">
        <v>5</v>
      </c>
      <c r="G32" s="43"/>
      <c r="H32" s="26" t="str">
        <f>IF(F29="Suspend","Taken together, these two fields impose a limitation - attempts per time duration:","")</f>
        <v>Taken together, these two fields impose a limitation - attempts per time duration:</v>
      </c>
      <c r="I32" s="26"/>
      <c r="J32" s="26"/>
      <c r="K32" s="26"/>
      <c r="L32" s="26"/>
      <c r="M32" s="26"/>
    </row>
    <row r="33" spans="1:13" ht="12.75">
      <c r="A33" s="39"/>
      <c r="B33" s="41"/>
      <c r="C33" s="41"/>
      <c r="D33" s="42" t="s">
        <v>64</v>
      </c>
      <c r="E33" s="39"/>
      <c r="F33" s="93">
        <v>259200</v>
      </c>
      <c r="G33" s="52"/>
      <c r="H33" s="26" t="str">
        <f>IF(F29="Suspend",CONCATENATE("Limit set to ",TEXT(F32,"#,###")," tries per ",TEXT(F33,"#,###")," minute(s), or stated in hours, ",TEXT(F32,"#,###")," tries per ",TEXT(F33/60,"#,###.00")," hour(s)"),"")</f>
        <v>Limit set to 5 tries per 259,200 minute(s), or stated in hours, 5 tries per 4,320.00 hour(s)</v>
      </c>
      <c r="I33" s="26"/>
      <c r="J33" s="26"/>
      <c r="K33" s="26"/>
      <c r="L33" s="26"/>
      <c r="M33" s="26"/>
    </row>
    <row r="34" spans="1:13" ht="12.75">
      <c r="A34" s="39"/>
      <c r="B34" s="41"/>
      <c r="C34" s="41"/>
      <c r="D34" s="42" t="s">
        <v>74</v>
      </c>
      <c r="E34" s="39"/>
      <c r="F34" s="93">
        <v>730</v>
      </c>
      <c r="G34" s="52"/>
      <c r="H34" s="51">
        <f>IF(AND(F29="Suspend",F31&lt;=0),"Required because life of Password has been set to zero days","")</f>
      </c>
      <c r="I34" s="51"/>
      <c r="J34" s="51"/>
      <c r="K34" s="51"/>
      <c r="L34" s="51"/>
      <c r="M34" s="51"/>
    </row>
    <row r="35" spans="1:13" ht="12.75">
      <c r="A35" s="39"/>
      <c r="B35" s="41"/>
      <c r="C35" s="41"/>
      <c r="D35" s="42"/>
      <c r="E35" s="39"/>
      <c r="F35" s="45"/>
      <c r="G35" s="52"/>
      <c r="H35" s="51">
        <f>IF(F34&lt;=0,"Value must be greater than zero, please re-enter","")</f>
      </c>
      <c r="I35" s="51"/>
      <c r="J35" s="51"/>
      <c r="K35" s="51"/>
      <c r="L35" s="51"/>
      <c r="M35" s="51"/>
    </row>
    <row r="38" spans="2:6" ht="15.75">
      <c r="B38" s="31"/>
      <c r="C38" s="31"/>
      <c r="D38" s="31"/>
      <c r="E38" s="32" t="s">
        <v>52</v>
      </c>
      <c r="F38" s="31"/>
    </row>
    <row r="39" spans="2:6" ht="12.75">
      <c r="B39" s="31"/>
      <c r="C39" s="31"/>
      <c r="D39" s="31"/>
      <c r="E39" s="31"/>
      <c r="F39" s="31"/>
    </row>
    <row r="40" spans="2:6" ht="12.75">
      <c r="B40" s="31"/>
      <c r="C40" s="31"/>
      <c r="D40" s="33" t="s">
        <v>50</v>
      </c>
      <c r="E40" s="34">
        <f>IF(E8="Level 1",1024,16384)</f>
        <v>16384</v>
      </c>
      <c r="F40" s="31"/>
    </row>
    <row r="41" spans="2:6" ht="12.75">
      <c r="B41" s="31" t="s">
        <v>66</v>
      </c>
      <c r="C41" s="31"/>
      <c r="D41" s="31"/>
      <c r="E41" s="72">
        <v>10</v>
      </c>
      <c r="F41" s="31"/>
    </row>
    <row r="42" spans="2:6" ht="12.75">
      <c r="B42" s="31"/>
      <c r="C42" s="31"/>
      <c r="D42" s="33" t="s">
        <v>55</v>
      </c>
      <c r="E42" s="35">
        <v>8</v>
      </c>
      <c r="F42" s="31"/>
    </row>
    <row r="43" spans="2:20" ht="12.75">
      <c r="B43" s="31"/>
      <c r="C43" s="31"/>
      <c r="D43" s="33" t="s">
        <v>67</v>
      </c>
      <c r="E43" s="36">
        <f>MyLookup(E42,E9,F15,F14)</f>
        <v>24</v>
      </c>
      <c r="F43" s="31"/>
      <c r="R43" s="26"/>
      <c r="S43" s="26"/>
      <c r="T43" s="26"/>
    </row>
    <row r="44" spans="2:20" ht="12.75">
      <c r="B44" s="31"/>
      <c r="C44" s="31"/>
      <c r="D44" s="33" t="s">
        <v>83</v>
      </c>
      <c r="E44" s="68">
        <f>IF(E9="User",G26,0)</f>
        <v>0</v>
      </c>
      <c r="F44" s="31"/>
      <c r="G44" s="26">
        <f>IF(E9="Random","FYI: Bonus points do not apply to randomly selected passwords","")</f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2:21" ht="12.75">
      <c r="B45" s="31"/>
      <c r="C45" s="31"/>
      <c r="D45" s="31"/>
      <c r="E45" s="31"/>
      <c r="F45" s="31"/>
      <c r="K45" s="25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2:6" ht="12.75">
      <c r="B46" s="31"/>
      <c r="C46" s="31"/>
      <c r="D46" s="33" t="s">
        <v>56</v>
      </c>
      <c r="E46" s="76">
        <f>E43+E44</f>
        <v>24</v>
      </c>
      <c r="F46" s="31"/>
    </row>
    <row r="47" spans="2:13" ht="14.25">
      <c r="B47" s="31"/>
      <c r="C47" s="31"/>
      <c r="D47" s="33" t="s">
        <v>91</v>
      </c>
      <c r="E47" s="37">
        <f>2^E46</f>
        <v>16777216</v>
      </c>
      <c r="F47" s="31"/>
      <c r="G47" s="26"/>
      <c r="H47" s="26"/>
      <c r="I47" s="26"/>
      <c r="J47" s="26"/>
      <c r="K47" s="26"/>
      <c r="L47" s="26"/>
      <c r="M47" s="26"/>
    </row>
    <row r="48" spans="2:6" ht="12.75">
      <c r="B48" s="31"/>
      <c r="C48" s="31"/>
      <c r="D48" s="33"/>
      <c r="E48" s="38"/>
      <c r="F48" s="31"/>
    </row>
    <row r="49" spans="2:6" ht="12.75">
      <c r="B49" s="31"/>
      <c r="C49" s="31"/>
      <c r="D49" s="33" t="s">
        <v>57</v>
      </c>
      <c r="E49" s="63"/>
      <c r="F49" s="31"/>
    </row>
    <row r="50" spans="2:23" ht="12.75">
      <c r="B50" s="31"/>
      <c r="C50" s="31"/>
      <c r="D50" s="33" t="s">
        <v>88</v>
      </c>
      <c r="E50" s="69">
        <f>(E47/E40)</f>
        <v>1024</v>
      </c>
      <c r="F50" s="3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2:21" ht="12.75">
      <c r="B51" s="31"/>
      <c r="C51" s="31"/>
      <c r="D51" s="31"/>
      <c r="E51" s="64"/>
      <c r="F51" s="31"/>
      <c r="U51" s="26"/>
    </row>
    <row r="52" spans="2:21" ht="12.75">
      <c r="B52" s="26"/>
      <c r="C52" s="26"/>
      <c r="D52" s="26"/>
      <c r="E52" s="26"/>
      <c r="U52" s="26"/>
    </row>
    <row r="53" spans="2:21" ht="12.75">
      <c r="B53" s="70"/>
      <c r="C53" s="70"/>
      <c r="D53" s="90"/>
      <c r="E53" s="90"/>
      <c r="F53" s="70"/>
      <c r="U53" s="26"/>
    </row>
    <row r="54" spans="2:21" ht="12.75">
      <c r="B54" s="70"/>
      <c r="C54" s="70"/>
      <c r="D54" s="70"/>
      <c r="E54" s="70"/>
      <c r="F54" s="70"/>
      <c r="U54" s="26"/>
    </row>
    <row r="55" spans="2:21" ht="12.75">
      <c r="B55" s="70"/>
      <c r="C55" s="70"/>
      <c r="D55" s="70"/>
      <c r="E55" s="70"/>
      <c r="F55" s="70"/>
      <c r="U55" s="26"/>
    </row>
    <row r="56" spans="2:21" ht="18">
      <c r="B56" s="91"/>
      <c r="C56" s="91"/>
      <c r="D56" s="91" t="str">
        <f>PassFail(E8,E46,E41,F29,E50,F30,F31,F33,F32,F34)</f>
        <v>SYSTEM PASSES TEST</v>
      </c>
      <c r="E56" s="91"/>
      <c r="F56" s="91"/>
      <c r="U56" s="26"/>
    </row>
    <row r="57" spans="2:21" ht="12.75">
      <c r="B57" s="70"/>
      <c r="C57" s="70"/>
      <c r="D57" s="70"/>
      <c r="E57" s="70"/>
      <c r="F57" s="70"/>
      <c r="U57" s="26"/>
    </row>
    <row r="58" spans="2:21" ht="12.75">
      <c r="B58" s="70"/>
      <c r="C58" s="70"/>
      <c r="D58" s="71"/>
      <c r="E58" s="70"/>
      <c r="F58" s="70"/>
      <c r="U58" s="26"/>
    </row>
    <row r="59" spans="2:21" ht="12.75">
      <c r="B59" s="70"/>
      <c r="C59" s="70"/>
      <c r="D59" s="71"/>
      <c r="E59" s="70"/>
      <c r="F59" s="70"/>
      <c r="U59" s="26"/>
    </row>
    <row r="60" spans="2:23" ht="12.75">
      <c r="B60" s="70" t="str">
        <f>DetailMsg(E8,E46,E41,F29,E50,F30,F31,F33,F32,F34)</f>
        <v>Attacker 10 tries does not exceed limit of 1,024 tries</v>
      </c>
      <c r="C60" s="70"/>
      <c r="D60" s="71"/>
      <c r="E60" s="70"/>
      <c r="F60" s="70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2:23" ht="12.75">
      <c r="B61" s="70"/>
      <c r="C61" s="70"/>
      <c r="D61" s="71"/>
      <c r="E61" s="70"/>
      <c r="F61" s="70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2:23" ht="12.75">
      <c r="B62" s="70"/>
      <c r="C62" s="70"/>
      <c r="D62" s="71"/>
      <c r="E62" s="70"/>
      <c r="F62" s="70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2:23" ht="12.75">
      <c r="B63" s="95"/>
      <c r="C63" s="95"/>
      <c r="D63" s="96" t="str">
        <f>IF(F122="On","              NOTES:","")</f>
        <v>              NOTES:</v>
      </c>
      <c r="E63" s="95"/>
      <c r="F63" s="9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2:23" ht="12.75">
      <c r="B64" s="70"/>
      <c r="C64" s="70"/>
      <c r="D64" s="71"/>
      <c r="E64" s="70"/>
      <c r="F64" s="70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2:10" ht="36.75" customHeight="1">
      <c r="B65" s="99" t="str">
        <f>IF(F122="On",LimitCalcMsg(E8,E46,E41,F29,E50,E47,E40,"passwords"),"")</f>
        <v>Limit of 1,024 tries = number of possible passwords / assurance level requirement (16,777,216 / 16,384)</v>
      </c>
      <c r="C65" s="99"/>
      <c r="D65" s="99"/>
      <c r="E65" s="99"/>
      <c r="F65" s="99"/>
      <c r="G65" s="26"/>
      <c r="H65" s="26"/>
      <c r="I65" s="26"/>
      <c r="J65" s="26"/>
    </row>
    <row r="66" spans="2:10" ht="36.75" customHeight="1">
      <c r="B66" s="99" t="str">
        <f>IF(F122="On",NumPossTokensMsg(E8,E46,E41,E47,E46,"passwords"),"")</f>
        <v>Number of possible passwords (16,777,216) = 2 raised to the power of net total bits of entropy (2 ^ 24)</v>
      </c>
      <c r="C66" s="99"/>
      <c r="D66" s="99"/>
      <c r="E66" s="99"/>
      <c r="F66" s="99"/>
      <c r="G66" s="26"/>
      <c r="H66" s="26"/>
      <c r="I66" s="26"/>
      <c r="J66" s="26"/>
    </row>
    <row r="67" spans="2:10" ht="36.75" customHeight="1">
      <c r="B67" s="99" t="str">
        <f>IF(F122="On",AttackerCalcMsg(E8,E46,E41,F29,E50,F30,F31,F33,F32,F34,"password"),"")</f>
        <v>Attacker tries = number of suspend periods in password life * number of successive failed attempts before suspense</v>
      </c>
      <c r="C67" s="99"/>
      <c r="D67" s="99"/>
      <c r="E67" s="99"/>
      <c r="F67" s="99"/>
      <c r="G67" s="26"/>
      <c r="H67" s="26"/>
      <c r="I67" s="26"/>
      <c r="J67" s="26"/>
    </row>
    <row r="68" spans="2:10" ht="44.25" customHeight="1">
      <c r="B68" s="99" t="str">
        <f>IF(F122="On",AttackerCalcMsg2(E8,E46,E41,F29,E50,F30,F31,F33,F32,F34,"password"),"")</f>
        <v>Number of suspend periods in password life = 2.03 = (365 days of password life * 1,440 minutes in a day) / 259,200 minutes in a suspend period</v>
      </c>
      <c r="C68" s="99"/>
      <c r="D68" s="99"/>
      <c r="E68" s="99"/>
      <c r="F68" s="99"/>
      <c r="G68" s="26"/>
      <c r="H68" s="26"/>
      <c r="I68" s="26"/>
      <c r="J68" s="26"/>
    </row>
    <row r="69" spans="2:10" ht="39.75" customHeight="1">
      <c r="B69" s="99" t="str">
        <f>IF(F122="On",AttackerCalcMsg1(E8,E46,E41,F29,E50,F30,F31,F33,F32,F34,"password"),"")</f>
        <v>Attacker 10 tries = 2.03 suspend periods * 5 attempts per each suspend period</v>
      </c>
      <c r="C69" s="100"/>
      <c r="D69" s="100"/>
      <c r="E69" s="100"/>
      <c r="F69" s="100"/>
      <c r="G69" s="26"/>
      <c r="H69" s="26"/>
      <c r="I69" s="26"/>
      <c r="J69" s="26"/>
    </row>
    <row r="71" spans="1:2" s="23" customFormat="1" ht="12.75">
      <c r="A71" s="21"/>
      <c r="B71" s="22"/>
    </row>
    <row r="72" spans="2:3" ht="12.75">
      <c r="B72" s="9"/>
      <c r="C72" s="11"/>
    </row>
    <row r="73" spans="1:8" ht="12.75">
      <c r="A73" s="18" t="s">
        <v>43</v>
      </c>
      <c r="B73" s="19"/>
      <c r="C73" s="20"/>
      <c r="G73" s="18" t="s">
        <v>44</v>
      </c>
      <c r="H73" s="19"/>
    </row>
    <row r="74" spans="1:8" ht="12.75">
      <c r="A74" s="7" t="s">
        <v>2</v>
      </c>
      <c r="B74" s="7" t="s">
        <v>77</v>
      </c>
      <c r="C74" s="7" t="s">
        <v>78</v>
      </c>
      <c r="D74" s="7" t="s">
        <v>79</v>
      </c>
      <c r="E74" s="7" t="s">
        <v>80</v>
      </c>
      <c r="G74" s="7" t="s">
        <v>2</v>
      </c>
      <c r="H74" s="7" t="s">
        <v>7</v>
      </c>
    </row>
    <row r="75" spans="1:8" ht="12.75">
      <c r="A75" s="7" t="s">
        <v>8</v>
      </c>
      <c r="B75" s="7" t="s">
        <v>9</v>
      </c>
      <c r="C75" s="7" t="s">
        <v>9</v>
      </c>
      <c r="D75" s="7" t="s">
        <v>9</v>
      </c>
      <c r="E75" s="7" t="s">
        <v>9</v>
      </c>
      <c r="G75" s="7" t="s">
        <v>8</v>
      </c>
      <c r="H75" s="7" t="s">
        <v>9</v>
      </c>
    </row>
    <row r="76" spans="1:8" ht="12.75">
      <c r="A76" s="81">
        <v>1</v>
      </c>
      <c r="B76" s="81">
        <v>4</v>
      </c>
      <c r="C76" s="81">
        <v>0</v>
      </c>
      <c r="D76" s="81">
        <v>0</v>
      </c>
      <c r="E76" s="81">
        <v>0</v>
      </c>
      <c r="G76" s="81">
        <v>1</v>
      </c>
      <c r="H76" s="81">
        <v>6.6</v>
      </c>
    </row>
    <row r="77" spans="1:8" ht="12.75">
      <c r="A77" s="81">
        <v>2</v>
      </c>
      <c r="B77" s="81">
        <v>6</v>
      </c>
      <c r="C77" s="81">
        <v>0</v>
      </c>
      <c r="D77" s="81">
        <v>0</v>
      </c>
      <c r="E77" s="81">
        <v>0</v>
      </c>
      <c r="G77" s="81">
        <v>2</v>
      </c>
      <c r="H77" s="81">
        <v>13.2</v>
      </c>
    </row>
    <row r="78" spans="1:8" ht="12.75">
      <c r="A78" s="81">
        <v>3</v>
      </c>
      <c r="B78" s="81">
        <v>8</v>
      </c>
      <c r="C78" s="81">
        <v>0</v>
      </c>
      <c r="D78" s="81">
        <v>0</v>
      </c>
      <c r="E78" s="81">
        <v>0</v>
      </c>
      <c r="G78" s="81">
        <v>3</v>
      </c>
      <c r="H78" s="81">
        <v>19.8</v>
      </c>
    </row>
    <row r="79" spans="1:8" ht="12.75">
      <c r="A79" s="81">
        <v>4</v>
      </c>
      <c r="B79" s="81">
        <v>10</v>
      </c>
      <c r="C79" s="81">
        <v>14</v>
      </c>
      <c r="D79" s="81">
        <v>13</v>
      </c>
      <c r="E79" s="81">
        <v>16</v>
      </c>
      <c r="G79" s="81">
        <v>4</v>
      </c>
      <c r="H79" s="81">
        <v>26.3</v>
      </c>
    </row>
    <row r="80" spans="1:8" ht="12.75">
      <c r="A80" s="81">
        <v>5</v>
      </c>
      <c r="B80" s="81">
        <v>12</v>
      </c>
      <c r="C80" s="81">
        <v>17</v>
      </c>
      <c r="D80" s="81">
        <v>16</v>
      </c>
      <c r="E80" s="81">
        <v>20</v>
      </c>
      <c r="G80" s="81">
        <v>5</v>
      </c>
      <c r="H80" s="81">
        <v>32.9</v>
      </c>
    </row>
    <row r="81" spans="1:8" ht="12.75">
      <c r="A81" s="81">
        <v>6</v>
      </c>
      <c r="B81" s="81">
        <v>14</v>
      </c>
      <c r="C81" s="81">
        <v>20</v>
      </c>
      <c r="D81" s="81">
        <v>19</v>
      </c>
      <c r="E81" s="81">
        <v>23</v>
      </c>
      <c r="G81" s="81">
        <v>6</v>
      </c>
      <c r="H81" s="81">
        <v>39.5</v>
      </c>
    </row>
    <row r="82" spans="1:8" ht="12.75">
      <c r="A82" s="81">
        <v>7</v>
      </c>
      <c r="B82" s="81">
        <v>16</v>
      </c>
      <c r="C82" s="81">
        <v>22</v>
      </c>
      <c r="D82" s="81">
        <v>22</v>
      </c>
      <c r="E82" s="81">
        <v>27</v>
      </c>
      <c r="G82" s="81">
        <v>7</v>
      </c>
      <c r="H82" s="81">
        <v>46.1</v>
      </c>
    </row>
    <row r="83" spans="1:8" ht="12.75">
      <c r="A83" s="81">
        <v>8</v>
      </c>
      <c r="B83" s="81">
        <v>18</v>
      </c>
      <c r="C83" s="81">
        <v>24</v>
      </c>
      <c r="D83" s="81">
        <v>24</v>
      </c>
      <c r="E83" s="81">
        <v>30</v>
      </c>
      <c r="G83" s="81">
        <v>8</v>
      </c>
      <c r="H83" s="81">
        <v>52.7</v>
      </c>
    </row>
    <row r="84" spans="1:8" ht="12.75">
      <c r="A84" s="81">
        <v>9</v>
      </c>
      <c r="B84" s="81">
        <v>19.5</v>
      </c>
      <c r="C84" s="81">
        <v>25</v>
      </c>
      <c r="D84" s="81">
        <v>25.5</v>
      </c>
      <c r="E84" s="81">
        <v>31</v>
      </c>
      <c r="G84" s="81">
        <v>9</v>
      </c>
      <c r="H84" s="81">
        <v>59.3</v>
      </c>
    </row>
    <row r="85" spans="1:8" ht="12.75">
      <c r="A85" s="81">
        <v>10</v>
      </c>
      <c r="B85" s="81">
        <v>21</v>
      </c>
      <c r="C85" s="81">
        <v>26</v>
      </c>
      <c r="D85" s="81">
        <v>27</v>
      </c>
      <c r="E85" s="81">
        <v>32</v>
      </c>
      <c r="G85" s="81">
        <v>10</v>
      </c>
      <c r="H85" s="81">
        <v>65.9</v>
      </c>
    </row>
    <row r="86" spans="1:8" ht="12.75">
      <c r="A86" s="81">
        <v>11</v>
      </c>
      <c r="B86" s="81">
        <v>22.5</v>
      </c>
      <c r="C86" s="81">
        <v>27</v>
      </c>
      <c r="D86" s="81">
        <v>28.5</v>
      </c>
      <c r="E86" s="81">
        <v>33</v>
      </c>
      <c r="G86" s="81">
        <v>11</v>
      </c>
      <c r="H86" s="81">
        <v>72.4</v>
      </c>
    </row>
    <row r="87" spans="1:8" ht="12.75">
      <c r="A87" s="81">
        <v>12</v>
      </c>
      <c r="B87" s="81">
        <v>24</v>
      </c>
      <c r="C87" s="81">
        <v>28</v>
      </c>
      <c r="D87" s="81">
        <v>30</v>
      </c>
      <c r="E87" s="81">
        <v>34</v>
      </c>
      <c r="G87" s="81">
        <v>12</v>
      </c>
      <c r="H87" s="81">
        <v>79</v>
      </c>
    </row>
    <row r="88" spans="1:8" ht="12.75">
      <c r="A88" s="81">
        <v>13</v>
      </c>
      <c r="B88" s="81">
        <v>25.5</v>
      </c>
      <c r="C88" s="81">
        <v>29</v>
      </c>
      <c r="D88" s="81">
        <v>31.5</v>
      </c>
      <c r="E88" s="81">
        <v>35</v>
      </c>
      <c r="G88" s="81">
        <v>13</v>
      </c>
      <c r="H88" s="81">
        <v>85.6</v>
      </c>
    </row>
    <row r="89" spans="1:8" ht="12.75">
      <c r="A89" s="81">
        <v>14</v>
      </c>
      <c r="B89" s="81">
        <v>27</v>
      </c>
      <c r="C89" s="81">
        <v>30</v>
      </c>
      <c r="D89" s="81">
        <v>33</v>
      </c>
      <c r="E89" s="81">
        <v>36</v>
      </c>
      <c r="G89" s="81">
        <v>14</v>
      </c>
      <c r="H89" s="81">
        <v>92.2</v>
      </c>
    </row>
    <row r="90" spans="1:8" ht="12.75">
      <c r="A90" s="81">
        <v>15</v>
      </c>
      <c r="B90" s="81">
        <v>28.5</v>
      </c>
      <c r="C90" s="81">
        <v>31</v>
      </c>
      <c r="D90" s="81">
        <v>34.5</v>
      </c>
      <c r="E90" s="81">
        <v>37</v>
      </c>
      <c r="G90" s="81">
        <v>15</v>
      </c>
      <c r="H90" s="81">
        <v>98.8</v>
      </c>
    </row>
    <row r="91" spans="1:8" ht="12.75">
      <c r="A91" s="81">
        <v>16</v>
      </c>
      <c r="B91" s="81">
        <v>30</v>
      </c>
      <c r="C91" s="81">
        <v>32</v>
      </c>
      <c r="D91" s="81">
        <v>36</v>
      </c>
      <c r="E91" s="81">
        <v>38</v>
      </c>
      <c r="G91" s="81">
        <v>16</v>
      </c>
      <c r="H91" s="81">
        <v>105.4</v>
      </c>
    </row>
    <row r="92" spans="1:8" ht="12.75">
      <c r="A92" s="81">
        <v>17</v>
      </c>
      <c r="B92" s="81">
        <v>31.5</v>
      </c>
      <c r="C92" s="81">
        <v>33</v>
      </c>
      <c r="D92" s="81">
        <v>37.5</v>
      </c>
      <c r="E92" s="81">
        <v>39</v>
      </c>
      <c r="G92" s="81">
        <v>17</v>
      </c>
      <c r="H92" s="81">
        <v>111.9</v>
      </c>
    </row>
    <row r="93" spans="1:8" ht="12.75">
      <c r="A93" s="81">
        <v>18</v>
      </c>
      <c r="B93" s="81">
        <v>33</v>
      </c>
      <c r="C93" s="81">
        <v>34</v>
      </c>
      <c r="D93" s="81">
        <v>39</v>
      </c>
      <c r="E93" s="81">
        <v>40</v>
      </c>
      <c r="G93" s="81">
        <v>18</v>
      </c>
      <c r="H93" s="81">
        <v>118.5</v>
      </c>
    </row>
    <row r="94" spans="1:8" ht="12.75">
      <c r="A94" s="81">
        <v>19</v>
      </c>
      <c r="B94" s="81">
        <v>34.5</v>
      </c>
      <c r="C94" s="81">
        <v>35</v>
      </c>
      <c r="D94" s="81">
        <v>40.5</v>
      </c>
      <c r="E94" s="81">
        <v>41</v>
      </c>
      <c r="G94" s="81">
        <v>19</v>
      </c>
      <c r="H94" s="81">
        <v>125.1</v>
      </c>
    </row>
    <row r="95" spans="1:8" ht="12.75">
      <c r="A95" s="81">
        <v>20</v>
      </c>
      <c r="B95" s="81">
        <v>36</v>
      </c>
      <c r="C95" s="81">
        <v>36</v>
      </c>
      <c r="D95" s="81">
        <v>42</v>
      </c>
      <c r="E95" s="81">
        <v>42</v>
      </c>
      <c r="G95" s="81">
        <v>20</v>
      </c>
      <c r="H95" s="81">
        <v>131.7</v>
      </c>
    </row>
    <row r="96" spans="1:8" ht="12.75">
      <c r="A96" s="81">
        <v>21</v>
      </c>
      <c r="B96" s="81">
        <v>37</v>
      </c>
      <c r="C96" s="81">
        <v>37</v>
      </c>
      <c r="D96" s="81">
        <v>43</v>
      </c>
      <c r="E96" s="81">
        <v>43</v>
      </c>
      <c r="G96" s="81">
        <v>21</v>
      </c>
      <c r="H96" s="81">
        <v>138.2</v>
      </c>
    </row>
    <row r="97" spans="1:8" ht="12.75">
      <c r="A97" s="81">
        <v>22</v>
      </c>
      <c r="B97" s="81">
        <v>38</v>
      </c>
      <c r="C97" s="81">
        <v>38</v>
      </c>
      <c r="D97" s="81">
        <v>44</v>
      </c>
      <c r="E97" s="81">
        <v>44</v>
      </c>
      <c r="G97" s="81">
        <v>22</v>
      </c>
      <c r="H97" s="81">
        <v>144.7</v>
      </c>
    </row>
    <row r="98" spans="1:8" ht="12.75">
      <c r="A98" s="81">
        <v>23</v>
      </c>
      <c r="B98" s="81">
        <v>39</v>
      </c>
      <c r="C98" s="81">
        <v>39</v>
      </c>
      <c r="D98" s="81">
        <v>45</v>
      </c>
      <c r="E98" s="81">
        <v>45</v>
      </c>
      <c r="G98" s="81">
        <v>23</v>
      </c>
      <c r="H98" s="81">
        <v>151.4</v>
      </c>
    </row>
    <row r="99" spans="1:8" ht="12.75">
      <c r="A99" s="81">
        <v>24</v>
      </c>
      <c r="B99" s="81">
        <v>40</v>
      </c>
      <c r="C99" s="81">
        <v>40</v>
      </c>
      <c r="D99" s="81">
        <v>46</v>
      </c>
      <c r="E99" s="81">
        <v>46</v>
      </c>
      <c r="G99" s="81">
        <v>24</v>
      </c>
      <c r="H99" s="81">
        <v>158</v>
      </c>
    </row>
    <row r="100" spans="1:8" ht="12.75">
      <c r="A100" s="81">
        <v>25</v>
      </c>
      <c r="B100" s="81">
        <v>41</v>
      </c>
      <c r="C100" s="81">
        <v>41</v>
      </c>
      <c r="D100" s="81">
        <v>47</v>
      </c>
      <c r="E100" s="81">
        <v>47</v>
      </c>
      <c r="G100" s="81">
        <v>25</v>
      </c>
      <c r="H100" s="81">
        <v>164.5</v>
      </c>
    </row>
    <row r="101" spans="1:8" ht="12.75">
      <c r="A101" s="81">
        <v>26</v>
      </c>
      <c r="B101" s="81">
        <v>42</v>
      </c>
      <c r="C101" s="81">
        <v>42</v>
      </c>
      <c r="D101" s="81">
        <v>48</v>
      </c>
      <c r="E101" s="81">
        <v>48</v>
      </c>
      <c r="G101" s="81">
        <v>26</v>
      </c>
      <c r="H101" s="81">
        <v>171</v>
      </c>
    </row>
    <row r="102" spans="1:8" ht="12.75">
      <c r="A102" s="81">
        <v>27</v>
      </c>
      <c r="B102" s="81">
        <v>43</v>
      </c>
      <c r="C102" s="81">
        <v>43</v>
      </c>
      <c r="D102" s="81">
        <v>49</v>
      </c>
      <c r="E102" s="81">
        <v>49</v>
      </c>
      <c r="G102" s="81">
        <v>27</v>
      </c>
      <c r="H102" s="81">
        <v>177.5</v>
      </c>
    </row>
    <row r="103" spans="1:8" ht="12.75">
      <c r="A103" s="81">
        <v>28</v>
      </c>
      <c r="B103" s="81">
        <v>44</v>
      </c>
      <c r="C103" s="81">
        <v>44</v>
      </c>
      <c r="D103" s="81">
        <v>50</v>
      </c>
      <c r="E103" s="81">
        <v>50</v>
      </c>
      <c r="G103" s="81">
        <v>28</v>
      </c>
      <c r="H103" s="81">
        <v>184</v>
      </c>
    </row>
    <row r="104" spans="1:8" ht="12.75">
      <c r="A104" s="81">
        <v>29</v>
      </c>
      <c r="B104" s="81">
        <v>45</v>
      </c>
      <c r="C104" s="81">
        <v>45</v>
      </c>
      <c r="D104" s="81">
        <v>51</v>
      </c>
      <c r="E104" s="81">
        <v>51</v>
      </c>
      <c r="G104" s="81">
        <v>29</v>
      </c>
      <c r="H104" s="81">
        <v>190.5</v>
      </c>
    </row>
    <row r="105" spans="1:8" ht="12.75">
      <c r="A105" s="81">
        <v>30</v>
      </c>
      <c r="B105" s="81">
        <v>46</v>
      </c>
      <c r="C105" s="81">
        <v>46</v>
      </c>
      <c r="D105" s="81">
        <v>52</v>
      </c>
      <c r="E105" s="81">
        <v>52</v>
      </c>
      <c r="G105" s="81">
        <v>30</v>
      </c>
      <c r="H105" s="81">
        <v>197.2</v>
      </c>
    </row>
    <row r="106" spans="1:8" ht="12.75">
      <c r="A106" s="81">
        <v>31</v>
      </c>
      <c r="B106" s="81">
        <v>47</v>
      </c>
      <c r="C106" s="81">
        <v>47</v>
      </c>
      <c r="D106" s="81">
        <v>53</v>
      </c>
      <c r="E106" s="81">
        <v>53</v>
      </c>
      <c r="G106" s="81">
        <v>31</v>
      </c>
      <c r="H106" s="81">
        <v>203.8</v>
      </c>
    </row>
    <row r="107" spans="1:8" ht="12.75">
      <c r="A107" s="81">
        <v>32</v>
      </c>
      <c r="B107" s="81">
        <v>48</v>
      </c>
      <c r="C107" s="81">
        <v>48</v>
      </c>
      <c r="D107" s="81">
        <v>54</v>
      </c>
      <c r="E107" s="81">
        <v>54</v>
      </c>
      <c r="G107" s="81">
        <v>32</v>
      </c>
      <c r="H107" s="81">
        <v>210.4</v>
      </c>
    </row>
    <row r="108" spans="1:8" ht="12.75">
      <c r="A108" s="81">
        <v>33</v>
      </c>
      <c r="B108" s="81">
        <v>49</v>
      </c>
      <c r="C108" s="81">
        <v>49</v>
      </c>
      <c r="D108" s="81">
        <v>55</v>
      </c>
      <c r="E108" s="81">
        <v>55</v>
      </c>
      <c r="G108" s="81">
        <v>33</v>
      </c>
      <c r="H108" s="81">
        <v>217</v>
      </c>
    </row>
    <row r="109" spans="1:8" ht="12.75">
      <c r="A109" s="81">
        <v>34</v>
      </c>
      <c r="B109" s="81">
        <v>50</v>
      </c>
      <c r="C109" s="81">
        <v>50</v>
      </c>
      <c r="D109" s="81">
        <v>56</v>
      </c>
      <c r="E109" s="81">
        <v>56</v>
      </c>
      <c r="G109" s="81">
        <v>34</v>
      </c>
      <c r="H109" s="81">
        <v>223.6</v>
      </c>
    </row>
    <row r="110" spans="1:8" ht="12.75">
      <c r="A110" s="81">
        <v>35</v>
      </c>
      <c r="B110" s="81">
        <v>51</v>
      </c>
      <c r="C110" s="81">
        <v>51</v>
      </c>
      <c r="D110" s="81">
        <v>57</v>
      </c>
      <c r="E110" s="81">
        <v>57</v>
      </c>
      <c r="G110" s="81">
        <v>35</v>
      </c>
      <c r="H110" s="81">
        <v>230.2</v>
      </c>
    </row>
    <row r="111" spans="1:8" ht="12.75">
      <c r="A111" s="81">
        <v>36</v>
      </c>
      <c r="B111" s="81">
        <v>52</v>
      </c>
      <c r="C111" s="81">
        <v>52</v>
      </c>
      <c r="D111" s="81">
        <v>58</v>
      </c>
      <c r="E111" s="81">
        <v>58</v>
      </c>
      <c r="G111" s="81">
        <v>36</v>
      </c>
      <c r="H111" s="81">
        <v>236.8</v>
      </c>
    </row>
    <row r="112" spans="1:8" ht="12.75">
      <c r="A112" s="81">
        <v>37</v>
      </c>
      <c r="B112" s="81">
        <v>53</v>
      </c>
      <c r="C112" s="81">
        <v>53</v>
      </c>
      <c r="D112" s="81">
        <v>59</v>
      </c>
      <c r="E112" s="81">
        <v>59</v>
      </c>
      <c r="G112" s="81">
        <v>37</v>
      </c>
      <c r="H112" s="81">
        <v>243.4</v>
      </c>
    </row>
    <row r="113" spans="1:8" ht="12.75">
      <c r="A113" s="81">
        <v>38</v>
      </c>
      <c r="B113" s="81">
        <v>54</v>
      </c>
      <c r="C113" s="81">
        <v>54</v>
      </c>
      <c r="D113" s="81">
        <v>60</v>
      </c>
      <c r="E113" s="81">
        <v>60</v>
      </c>
      <c r="G113" s="81">
        <v>38</v>
      </c>
      <c r="H113" s="81">
        <v>250</v>
      </c>
    </row>
    <row r="114" spans="1:8" ht="12.75">
      <c r="A114" s="81">
        <v>39</v>
      </c>
      <c r="B114" s="81">
        <v>55</v>
      </c>
      <c r="C114" s="81">
        <v>55</v>
      </c>
      <c r="D114" s="81">
        <v>61</v>
      </c>
      <c r="E114" s="81">
        <v>61</v>
      </c>
      <c r="G114" s="81">
        <v>39</v>
      </c>
      <c r="H114" s="81">
        <v>256.6</v>
      </c>
    </row>
    <row r="115" spans="1:8" ht="12.75">
      <c r="A115" s="81">
        <v>40</v>
      </c>
      <c r="B115" s="81">
        <v>56</v>
      </c>
      <c r="C115" s="81">
        <v>56</v>
      </c>
      <c r="D115" s="81">
        <v>62</v>
      </c>
      <c r="E115" s="81">
        <v>62</v>
      </c>
      <c r="G115" s="81">
        <v>40</v>
      </c>
      <c r="H115" s="81">
        <v>263.4</v>
      </c>
    </row>
    <row r="116" spans="1:5" ht="12.75">
      <c r="A116" s="81"/>
      <c r="B116" s="81"/>
      <c r="C116" s="10"/>
      <c r="D116" s="81"/>
      <c r="E116" s="81"/>
    </row>
    <row r="117" spans="1:5" s="23" customFormat="1" ht="12.75">
      <c r="A117" s="84"/>
      <c r="B117" s="84"/>
      <c r="C117" s="22"/>
      <c r="D117" s="84"/>
      <c r="E117" s="84"/>
    </row>
    <row r="118" spans="1:5" s="23" customFormat="1" ht="12.75">
      <c r="A118" s="84"/>
      <c r="B118" s="84"/>
      <c r="C118" s="22"/>
      <c r="D118" s="84"/>
      <c r="E118" s="84"/>
    </row>
    <row r="119" spans="4:5" s="23" customFormat="1" ht="18">
      <c r="D119" s="98" t="s">
        <v>96</v>
      </c>
      <c r="E119" s="98"/>
    </row>
    <row r="120" s="26" customFormat="1" ht="12.75"/>
    <row r="121" spans="1:6" ht="12.75">
      <c r="A121" t="s">
        <v>35</v>
      </c>
      <c r="B121" t="s">
        <v>36</v>
      </c>
      <c r="F121" t="s">
        <v>94</v>
      </c>
    </row>
    <row r="122" spans="1:6" ht="12.75">
      <c r="A122" t="s">
        <v>39</v>
      </c>
      <c r="B122" t="s">
        <v>38</v>
      </c>
      <c r="F122" s="75" t="s">
        <v>95</v>
      </c>
    </row>
    <row r="123" spans="1:2" ht="12.75">
      <c r="A123" t="s">
        <v>41</v>
      </c>
      <c r="B123" t="s">
        <v>42</v>
      </c>
    </row>
    <row r="124" spans="1:2" ht="12.75">
      <c r="A124" t="s">
        <v>95</v>
      </c>
      <c r="B124" t="s">
        <v>93</v>
      </c>
    </row>
    <row r="127" ht="12.75">
      <c r="E127" s="97"/>
    </row>
  </sheetData>
  <mergeCells count="5">
    <mergeCell ref="B68:F68"/>
    <mergeCell ref="B69:F69"/>
    <mergeCell ref="B65:F65"/>
    <mergeCell ref="B66:F66"/>
    <mergeCell ref="B67:F67"/>
  </mergeCells>
  <conditionalFormatting sqref="A30:G30">
    <cfRule type="expression" priority="1" dxfId="0" stopIfTrue="1">
      <formula>IF($F$29&lt;&gt;"Terminate",1,0)</formula>
    </cfRule>
  </conditionalFormatting>
  <conditionalFormatting sqref="A31:G33">
    <cfRule type="expression" priority="2" dxfId="0" stopIfTrue="1">
      <formula>IF($F$29&lt;&gt;"Suspend",1,0)</formula>
    </cfRule>
  </conditionalFormatting>
  <conditionalFormatting sqref="A34:G34">
    <cfRule type="expression" priority="3" dxfId="0" stopIfTrue="1">
      <formula>IF(OR(AND($F$29="Suspend",$F$31&lt;&gt;0),$F$29="None",$F$29="Terminate"),1,0)</formula>
    </cfRule>
  </conditionalFormatting>
  <conditionalFormatting sqref="A12:G27">
    <cfRule type="expression" priority="4" dxfId="1" stopIfTrue="1">
      <formula>IF($E$9="Random",1,0)</formula>
    </cfRule>
  </conditionalFormatting>
  <conditionalFormatting sqref="B44:F44">
    <cfRule type="expression" priority="5" dxfId="2" stopIfTrue="1">
      <formula>IF($E$9="Random",1,0)</formula>
    </cfRule>
  </conditionalFormatting>
  <conditionalFormatting sqref="H34:M35">
    <cfRule type="expression" priority="6" dxfId="3" stopIfTrue="1">
      <formula>IF(AND($F$29="Suspend",$F$31&lt;=0),1,0)</formula>
    </cfRule>
  </conditionalFormatting>
  <conditionalFormatting sqref="H32:M33">
    <cfRule type="expression" priority="7" dxfId="4" stopIfTrue="1">
      <formula>IF($F$29="Suspend",1,0)</formula>
    </cfRule>
  </conditionalFormatting>
  <conditionalFormatting sqref="G44:M44">
    <cfRule type="expression" priority="8" dxfId="3" stopIfTrue="1">
      <formula>$E$9="Random"</formula>
    </cfRule>
  </conditionalFormatting>
  <dataValidations count="5">
    <dataValidation type="list" showInputMessage="1" showErrorMessage="1" sqref="F122">
      <formula1>$A$124:$B$124</formula1>
    </dataValidation>
    <dataValidation type="list" allowBlank="1" showInputMessage="1" showErrorMessage="1" sqref="F29">
      <formula1>"None, Suspend, Terminate"</formula1>
    </dataValidation>
    <dataValidation type="list" showInputMessage="1" showErrorMessage="1" sqref="F20:F25 F14:F15">
      <formula1>$A$122:$B$122</formula1>
    </dataValidation>
    <dataValidation type="list" showInputMessage="1" showErrorMessage="1" sqref="E8">
      <formula1>$A$121:$B$121</formula1>
    </dataValidation>
    <dataValidation type="list" showInputMessage="1" showErrorMessage="1" sqref="E9:E10">
      <formula1>$A$123:$B$123</formula1>
    </dataValidation>
  </dataValidations>
  <printOptions/>
  <pageMargins left="0.75" right="0.75" top="1" bottom="1" header="0.5" footer="0.5"/>
  <pageSetup fitToHeight="2" fitToWidth="1" horizontalDpi="600" verticalDpi="600" orientation="landscape" scale="59" r:id="rId3"/>
  <headerFooter alignWithMargins="0">
    <oddHeader>&amp;Cv1.0.4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3.421875" style="0" customWidth="1"/>
    <col min="3" max="3" width="11.00390625" style="0" customWidth="1"/>
    <col min="4" max="4" width="13.421875" style="0" customWidth="1"/>
    <col min="5" max="5" width="26.28125" style="0" customWidth="1"/>
    <col min="6" max="6" width="17.57421875" style="0" customWidth="1"/>
    <col min="7" max="7" width="11.140625" style="0" customWidth="1"/>
    <col min="9" max="9" width="26.00390625" style="0" customWidth="1"/>
  </cols>
  <sheetData>
    <row r="1" ht="15.75">
      <c r="A1" s="24" t="s">
        <v>99</v>
      </c>
    </row>
    <row r="2" spans="2:14" ht="15.75">
      <c r="B2" s="1" t="s">
        <v>0</v>
      </c>
      <c r="F2" s="17"/>
      <c r="G2" s="17"/>
      <c r="H2" s="17"/>
      <c r="I2" s="17"/>
      <c r="J2" s="17"/>
      <c r="K2" s="17"/>
      <c r="L2" s="17"/>
      <c r="M2" s="17"/>
      <c r="N2" s="17"/>
    </row>
    <row r="3" spans="2:14" ht="18">
      <c r="B3" s="2" t="s">
        <v>1</v>
      </c>
      <c r="F3" s="17"/>
      <c r="G3" s="83" t="s">
        <v>46</v>
      </c>
      <c r="H3" s="83"/>
      <c r="I3" s="83"/>
      <c r="J3" s="17"/>
      <c r="K3" s="17"/>
      <c r="L3" s="17"/>
      <c r="M3" s="17"/>
      <c r="N3" s="17"/>
    </row>
    <row r="4" spans="2:14" ht="15.75">
      <c r="B4" s="78" t="s">
        <v>72</v>
      </c>
      <c r="C4" s="79"/>
      <c r="D4" s="79"/>
      <c r="F4" s="17"/>
      <c r="G4" s="17"/>
      <c r="H4" s="17"/>
      <c r="I4" s="17"/>
      <c r="J4" s="17"/>
      <c r="K4" s="17"/>
      <c r="L4" s="17"/>
      <c r="M4" s="17"/>
      <c r="N4" s="17"/>
    </row>
    <row r="5" spans="1:2" s="23" customFormat="1" ht="12.75">
      <c r="A5" s="21"/>
      <c r="B5" s="22"/>
    </row>
    <row r="6" s="3" customFormat="1" ht="15.75"/>
    <row r="8" spans="1:7" s="89" customFormat="1" ht="18">
      <c r="A8" s="85"/>
      <c r="B8" s="85"/>
      <c r="C8" s="85"/>
      <c r="D8" s="86" t="s">
        <v>37</v>
      </c>
      <c r="E8" s="87" t="s">
        <v>36</v>
      </c>
      <c r="F8" s="87"/>
      <c r="G8" s="88"/>
    </row>
    <row r="9" spans="1:7" s="89" customFormat="1" ht="18">
      <c r="A9" s="85"/>
      <c r="B9" s="85"/>
      <c r="C9" s="85"/>
      <c r="D9" s="86" t="s">
        <v>40</v>
      </c>
      <c r="E9" s="87" t="s">
        <v>41</v>
      </c>
      <c r="F9" s="87"/>
      <c r="G9" s="88"/>
    </row>
    <row r="10" spans="3:7" s="26" customFormat="1" ht="12.75">
      <c r="C10" s="73"/>
      <c r="D10" s="75"/>
      <c r="F10" s="75"/>
      <c r="G10" s="25"/>
    </row>
    <row r="11" spans="1:8" s="5" customFormat="1" ht="15">
      <c r="A11" s="46"/>
      <c r="B11" s="47" t="s">
        <v>76</v>
      </c>
      <c r="C11" s="46"/>
      <c r="D11" s="47"/>
      <c r="E11" s="47"/>
      <c r="F11" s="46"/>
      <c r="G11" s="46"/>
      <c r="H11" s="6"/>
    </row>
    <row r="12" spans="1:7" ht="12.75">
      <c r="A12" s="27"/>
      <c r="B12" s="27"/>
      <c r="C12" s="27"/>
      <c r="D12" s="48" t="s">
        <v>3</v>
      </c>
      <c r="E12" s="48" t="s">
        <v>4</v>
      </c>
      <c r="F12" s="48" t="s">
        <v>47</v>
      </c>
      <c r="G12" s="65" t="s">
        <v>5</v>
      </c>
    </row>
    <row r="13" spans="1:7" ht="12.75">
      <c r="A13" s="27"/>
      <c r="B13" s="27"/>
      <c r="C13" s="27"/>
      <c r="D13" s="28" t="s">
        <v>6</v>
      </c>
      <c r="E13" s="77">
        <v>1</v>
      </c>
      <c r="F13" s="29" t="s">
        <v>39</v>
      </c>
      <c r="G13" s="30">
        <f>IF(F13="Yes",E13,0)</f>
        <v>0</v>
      </c>
    </row>
    <row r="14" spans="1:11" ht="12.75">
      <c r="A14" s="27"/>
      <c r="B14" s="27"/>
      <c r="C14" s="27"/>
      <c r="D14" s="28" t="s">
        <v>53</v>
      </c>
      <c r="E14" s="77">
        <v>1</v>
      </c>
      <c r="F14" s="29" t="s">
        <v>39</v>
      </c>
      <c r="G14" s="30">
        <f>IF(F14="Yes",E14,0)</f>
        <v>0</v>
      </c>
      <c r="H14" s="51"/>
      <c r="I14" s="51"/>
      <c r="J14" s="51"/>
      <c r="K14" s="51"/>
    </row>
    <row r="15" spans="1:11" ht="12.75">
      <c r="A15" s="27"/>
      <c r="B15" s="27"/>
      <c r="C15" s="27"/>
      <c r="D15" s="28" t="s">
        <v>60</v>
      </c>
      <c r="E15" s="77">
        <v>3</v>
      </c>
      <c r="F15" s="29" t="s">
        <v>39</v>
      </c>
      <c r="G15" s="30">
        <f>IF(F15="Yes",E15,0)</f>
        <v>0</v>
      </c>
      <c r="H15" s="25"/>
      <c r="I15" s="26"/>
      <c r="J15" s="26"/>
      <c r="K15" s="26"/>
    </row>
    <row r="16" spans="1:11" ht="12.75">
      <c r="A16" s="27"/>
      <c r="B16" s="27"/>
      <c r="C16" s="27"/>
      <c r="D16" s="28"/>
      <c r="E16" s="49"/>
      <c r="F16" s="29"/>
      <c r="G16" s="30"/>
      <c r="H16" s="25"/>
      <c r="I16" s="26"/>
      <c r="J16" s="26"/>
      <c r="K16" s="26"/>
    </row>
    <row r="17" spans="1:7" ht="12.75">
      <c r="A17" s="27"/>
      <c r="B17" s="27"/>
      <c r="C17" s="27"/>
      <c r="D17" s="27"/>
      <c r="E17" s="27"/>
      <c r="F17" s="28" t="s">
        <v>51</v>
      </c>
      <c r="G17" s="50">
        <f>SUM(G13:G16)</f>
        <v>0</v>
      </c>
    </row>
    <row r="18" spans="1:7" ht="12.75">
      <c r="A18" s="27"/>
      <c r="B18" s="27"/>
      <c r="C18" s="27"/>
      <c r="D18" s="27"/>
      <c r="E18" s="27"/>
      <c r="F18" s="28"/>
      <c r="G18" s="50"/>
    </row>
    <row r="19" spans="1:8" s="5" customFormat="1" ht="15">
      <c r="A19" s="53"/>
      <c r="B19" s="54" t="s">
        <v>75</v>
      </c>
      <c r="C19" s="53"/>
      <c r="D19" s="54"/>
      <c r="E19" s="54"/>
      <c r="F19" s="53"/>
      <c r="G19" s="53"/>
      <c r="H19" s="6"/>
    </row>
    <row r="20" spans="1:7" ht="12.75">
      <c r="A20" s="55"/>
      <c r="B20" s="55"/>
      <c r="C20" s="55"/>
      <c r="D20" s="56" t="s">
        <v>3</v>
      </c>
      <c r="E20" s="56" t="s">
        <v>4</v>
      </c>
      <c r="F20" s="56" t="s">
        <v>47</v>
      </c>
      <c r="G20" s="66" t="s">
        <v>58</v>
      </c>
    </row>
    <row r="21" spans="1:11" ht="12.75">
      <c r="A21" s="55"/>
      <c r="B21" s="55"/>
      <c r="C21" s="55"/>
      <c r="D21" s="57" t="s">
        <v>69</v>
      </c>
      <c r="E21" s="80">
        <v>3</v>
      </c>
      <c r="F21" s="60" t="s">
        <v>39</v>
      </c>
      <c r="G21" s="61">
        <f>IF(F21="Yes",E21,0)</f>
        <v>0</v>
      </c>
      <c r="H21" s="25"/>
      <c r="I21" s="26"/>
      <c r="J21" s="26"/>
      <c r="K21" s="26"/>
    </row>
    <row r="22" spans="1:11" ht="12.75">
      <c r="A22" s="55"/>
      <c r="B22" s="55"/>
      <c r="C22" s="55"/>
      <c r="D22" s="57"/>
      <c r="E22" s="59"/>
      <c r="F22" s="60"/>
      <c r="G22" s="61"/>
      <c r="H22" s="25"/>
      <c r="I22" s="26"/>
      <c r="J22" s="26"/>
      <c r="K22" s="26"/>
    </row>
    <row r="23" spans="1:7" ht="12.75">
      <c r="A23" s="55"/>
      <c r="B23" s="55"/>
      <c r="C23" s="55"/>
      <c r="D23" s="55"/>
      <c r="E23" s="55"/>
      <c r="F23" s="57" t="s">
        <v>54</v>
      </c>
      <c r="G23" s="58">
        <f>SUM(G21:G21)</f>
        <v>0</v>
      </c>
    </row>
    <row r="24" spans="1:7" ht="12.75">
      <c r="A24" s="55"/>
      <c r="B24" s="55"/>
      <c r="C24" s="55"/>
      <c r="D24" s="55"/>
      <c r="E24" s="55"/>
      <c r="F24" s="57"/>
      <c r="G24" s="58"/>
    </row>
    <row r="25" spans="1:13" s="26" customFormat="1" ht="15">
      <c r="A25" s="39"/>
      <c r="B25" s="40" t="s">
        <v>70</v>
      </c>
      <c r="C25" s="40"/>
      <c r="D25" s="40"/>
      <c r="E25" s="39"/>
      <c r="F25" s="39"/>
      <c r="G25" s="39"/>
      <c r="H25"/>
      <c r="I25"/>
      <c r="J25"/>
      <c r="K25"/>
      <c r="L25"/>
      <c r="M25"/>
    </row>
    <row r="26" spans="1:13" s="26" customFormat="1" ht="12.75">
      <c r="A26" s="39"/>
      <c r="B26" s="41"/>
      <c r="C26" s="41"/>
      <c r="D26" s="42" t="s">
        <v>49</v>
      </c>
      <c r="E26" s="39"/>
      <c r="F26" s="44" t="s">
        <v>73</v>
      </c>
      <c r="G26" s="52"/>
      <c r="H26"/>
      <c r="I26"/>
      <c r="J26"/>
      <c r="K26"/>
      <c r="L26"/>
      <c r="M26"/>
    </row>
    <row r="27" spans="1:13" s="26" customFormat="1" ht="12.75">
      <c r="A27" s="39"/>
      <c r="B27" s="41"/>
      <c r="C27" s="41"/>
      <c r="D27" s="42" t="s">
        <v>62</v>
      </c>
      <c r="E27" s="39"/>
      <c r="F27" s="94">
        <v>257</v>
      </c>
      <c r="G27" s="52"/>
      <c r="H27"/>
      <c r="I27"/>
      <c r="J27"/>
      <c r="K27"/>
      <c r="L27"/>
      <c r="M27"/>
    </row>
    <row r="28" spans="1:13" s="26" customFormat="1" ht="12.75">
      <c r="A28" s="39"/>
      <c r="B28" s="41"/>
      <c r="C28" s="41"/>
      <c r="D28" s="42" t="s">
        <v>71</v>
      </c>
      <c r="E28" s="39"/>
      <c r="F28" s="92">
        <v>0</v>
      </c>
      <c r="G28" s="43"/>
      <c r="H28"/>
      <c r="I28"/>
      <c r="J28"/>
      <c r="K28"/>
      <c r="L28"/>
      <c r="M28"/>
    </row>
    <row r="29" spans="1:8" s="26" customFormat="1" ht="12.75">
      <c r="A29" s="39"/>
      <c r="B29" s="41"/>
      <c r="C29" s="41"/>
      <c r="D29" s="42" t="s">
        <v>63</v>
      </c>
      <c r="E29" s="39"/>
      <c r="F29" s="92">
        <v>3</v>
      </c>
      <c r="G29" s="43"/>
      <c r="H29" s="26" t="str">
        <f>IF(F26="Suspend","Taken together, these two fields impose a limitation - attempts per time duration:","")</f>
        <v>Taken together, these two fields impose a limitation - attempts per time duration:</v>
      </c>
    </row>
    <row r="30" spans="1:8" s="26" customFormat="1" ht="12.75">
      <c r="A30" s="39"/>
      <c r="B30" s="41"/>
      <c r="C30" s="41"/>
      <c r="D30" s="42" t="s">
        <v>64</v>
      </c>
      <c r="E30" s="39"/>
      <c r="F30" s="93">
        <v>3</v>
      </c>
      <c r="G30" s="52"/>
      <c r="H30" s="26" t="str">
        <f>IF(F26="Suspend",CONCATENATE("Limit set to ",TEXT(F29,"#,###")," tries per ",TEXT(F30,"#,###")," minute(s), or stated in hours, ",TEXT(F29,"#,###")," tries per ",TEXT((F30/60),"#,###.00")," hour(s)"),"")</f>
        <v>Limit set to 3 tries per 3 minute(s), or stated in hours, 3 tries per .05 hour(s)</v>
      </c>
    </row>
    <row r="31" spans="1:11" s="26" customFormat="1" ht="12.75">
      <c r="A31" s="39"/>
      <c r="B31" s="41"/>
      <c r="C31" s="41"/>
      <c r="D31" s="42" t="s">
        <v>98</v>
      </c>
      <c r="E31" s="39"/>
      <c r="F31" s="93">
        <v>365</v>
      </c>
      <c r="G31" s="52"/>
      <c r="H31" s="51" t="str">
        <f>IF(AND(F26="Suspend",F28&lt;=0),"Required because life of PIN has been set to zero days","")</f>
        <v>Required because life of PIN has been set to zero days</v>
      </c>
      <c r="I31" s="51"/>
      <c r="J31" s="51"/>
      <c r="K31" s="51"/>
    </row>
    <row r="32" spans="1:11" s="26" customFormat="1" ht="12.75">
      <c r="A32" s="39"/>
      <c r="B32" s="41"/>
      <c r="C32" s="41"/>
      <c r="D32" s="42"/>
      <c r="E32" s="39"/>
      <c r="F32" s="45"/>
      <c r="G32" s="52"/>
      <c r="H32" s="51">
        <f>IF(F31&lt;=0,"Value must be greater than zero, please re-enter","")</f>
      </c>
      <c r="I32" s="51"/>
      <c r="J32" s="51"/>
      <c r="K32" s="51"/>
    </row>
    <row r="33" spans="6:7" s="26" customFormat="1" ht="12.75">
      <c r="F33" s="73"/>
      <c r="G33" s="74"/>
    </row>
    <row r="34" spans="2:7" s="26" customFormat="1" ht="15.75">
      <c r="B34" s="31"/>
      <c r="C34" s="31"/>
      <c r="D34" s="31"/>
      <c r="E34" s="32" t="s">
        <v>52</v>
      </c>
      <c r="F34" s="31"/>
      <c r="G34" s="74"/>
    </row>
    <row r="35" spans="2:6" ht="12.75">
      <c r="B35" s="31"/>
      <c r="C35" s="31"/>
      <c r="D35" s="31"/>
      <c r="E35" s="31"/>
      <c r="F35" s="31"/>
    </row>
    <row r="36" spans="2:6" ht="12.75">
      <c r="B36" s="31"/>
      <c r="C36" s="31"/>
      <c r="D36" s="33" t="s">
        <v>86</v>
      </c>
      <c r="E36" s="34">
        <f>IF(E8="Level 1",1024,16384)</f>
        <v>16384</v>
      </c>
      <c r="F36" s="31"/>
    </row>
    <row r="37" spans="2:6" ht="12.75">
      <c r="B37" s="31" t="s">
        <v>66</v>
      </c>
      <c r="C37" s="31"/>
      <c r="D37" s="31"/>
      <c r="E37" s="72">
        <v>10</v>
      </c>
      <c r="F37" s="31"/>
    </row>
    <row r="38" spans="2:6" ht="12.75">
      <c r="B38" s="31"/>
      <c r="C38" s="31"/>
      <c r="D38" s="33" t="s">
        <v>90</v>
      </c>
      <c r="E38" s="35">
        <v>12</v>
      </c>
      <c r="F38" s="31"/>
    </row>
    <row r="39" spans="2:6" ht="12.75">
      <c r="B39" s="31"/>
      <c r="C39" s="31"/>
      <c r="D39" s="33" t="s">
        <v>67</v>
      </c>
      <c r="E39" s="36">
        <f>IF(E9="User",LOOKUP(E38,A73:A96,B73:B96),LOOKUP(E38,D73:D96,E73:E96))</f>
        <v>17</v>
      </c>
      <c r="F39" s="31"/>
    </row>
    <row r="40" spans="2:13" ht="12.75">
      <c r="B40" s="31"/>
      <c r="C40" s="31"/>
      <c r="D40" s="33" t="s">
        <v>84</v>
      </c>
      <c r="E40" s="68">
        <f>IF(E9="User",G17,0)</f>
        <v>0</v>
      </c>
      <c r="F40" s="31"/>
      <c r="G40" s="26">
        <f>IF(E9="Random","FYI: Bonus points do not apply to randomly selected PINs","")</f>
      </c>
      <c r="H40" s="26"/>
      <c r="I40" s="26"/>
      <c r="J40" s="26"/>
      <c r="K40" s="26"/>
      <c r="L40" s="26"/>
      <c r="M40" s="26"/>
    </row>
    <row r="41" spans="2:13" ht="12.75">
      <c r="B41" s="31"/>
      <c r="C41" s="31"/>
      <c r="D41" s="33" t="s">
        <v>85</v>
      </c>
      <c r="E41" s="62">
        <f>IF(E9="User",G23,0)</f>
        <v>0</v>
      </c>
      <c r="F41" s="31"/>
      <c r="G41" s="26">
        <f>IF(E9="Random","FYI: Penalty points do not apply to randomly selected PINs","")</f>
      </c>
      <c r="H41" s="26"/>
      <c r="I41" s="26"/>
      <c r="J41" s="26"/>
      <c r="K41" s="26"/>
      <c r="L41" s="26"/>
      <c r="M41" s="26"/>
    </row>
    <row r="42" spans="2:6" ht="12.75">
      <c r="B42" s="31"/>
      <c r="C42" s="31"/>
      <c r="D42" s="31"/>
      <c r="E42" s="31"/>
      <c r="F42" s="31"/>
    </row>
    <row r="43" spans="2:6" ht="12.75">
      <c r="B43" s="31"/>
      <c r="C43" s="31"/>
      <c r="D43" s="33" t="s">
        <v>56</v>
      </c>
      <c r="E43" s="76">
        <f>E39+E40-E41</f>
        <v>17</v>
      </c>
      <c r="F43" s="31"/>
    </row>
    <row r="44" spans="2:17" ht="14.25">
      <c r="B44" s="31"/>
      <c r="C44" s="31"/>
      <c r="D44" s="33" t="s">
        <v>92</v>
      </c>
      <c r="E44" s="37">
        <f>2^E43</f>
        <v>131072</v>
      </c>
      <c r="F44" s="31"/>
      <c r="G44" s="26"/>
      <c r="H44" s="26"/>
      <c r="I44" s="26"/>
      <c r="J44" s="26"/>
      <c r="K44" s="25"/>
      <c r="L44" s="26"/>
      <c r="M44" s="26"/>
      <c r="N44" s="26"/>
      <c r="O44" s="26"/>
      <c r="P44" s="26"/>
      <c r="Q44" s="26"/>
    </row>
    <row r="45" spans="2:6" ht="12.75">
      <c r="B45" s="31"/>
      <c r="C45" s="31"/>
      <c r="D45" s="33"/>
      <c r="E45" s="38"/>
      <c r="F45" s="31"/>
    </row>
    <row r="46" spans="2:6" ht="12.75">
      <c r="B46" s="31"/>
      <c r="C46" s="31"/>
      <c r="D46" s="33" t="s">
        <v>57</v>
      </c>
      <c r="E46" s="63"/>
      <c r="F46" s="31"/>
    </row>
    <row r="47" spans="2:23" ht="12.75">
      <c r="B47" s="31"/>
      <c r="C47" s="31"/>
      <c r="D47" s="33" t="s">
        <v>87</v>
      </c>
      <c r="E47" s="69">
        <f>(E44/E36)</f>
        <v>8</v>
      </c>
      <c r="F47" s="31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6" ht="12.75">
      <c r="A48" s="9"/>
      <c r="B48" s="31"/>
      <c r="C48" s="31"/>
      <c r="D48" s="31"/>
      <c r="E48" s="64"/>
      <c r="F48" s="31"/>
    </row>
    <row r="49" spans="1:5" ht="12.75">
      <c r="A49" s="9"/>
      <c r="B49" s="26"/>
      <c r="C49" s="26"/>
      <c r="D49" s="26"/>
      <c r="E49" s="26"/>
    </row>
    <row r="50" spans="2:6" s="26" customFormat="1" ht="12.75">
      <c r="B50" s="70"/>
      <c r="C50" s="70"/>
      <c r="D50" s="70"/>
      <c r="E50" s="70"/>
      <c r="F50" s="70"/>
    </row>
    <row r="51" spans="2:6" ht="12.75">
      <c r="B51" s="70"/>
      <c r="C51" s="70"/>
      <c r="D51" s="70"/>
      <c r="E51" s="70"/>
      <c r="F51" s="70"/>
    </row>
    <row r="52" spans="2:6" ht="12.75">
      <c r="B52" s="70"/>
      <c r="C52" s="70"/>
      <c r="D52" s="70"/>
      <c r="E52" s="70"/>
      <c r="F52" s="70"/>
    </row>
    <row r="53" spans="2:6" ht="18">
      <c r="B53" s="91"/>
      <c r="C53" s="91"/>
      <c r="D53" s="91" t="str">
        <f>PassFail(E8,E43,E37,F26,E47,F27,F28,F30,F29,F31)</f>
        <v>SYSTEM FAILS TEST</v>
      </c>
      <c r="E53" s="91"/>
      <c r="F53" s="91"/>
    </row>
    <row r="54" spans="2:6" ht="12.75">
      <c r="B54" s="70"/>
      <c r="C54" s="70"/>
      <c r="D54" s="70"/>
      <c r="E54" s="70"/>
      <c r="F54" s="70"/>
    </row>
    <row r="55" spans="2:6" ht="12.75">
      <c r="B55" s="70"/>
      <c r="C55" s="70"/>
      <c r="D55" s="71"/>
      <c r="E55" s="70"/>
      <c r="F55" s="70"/>
    </row>
    <row r="56" spans="2:6" ht="12.75">
      <c r="B56" s="70"/>
      <c r="C56" s="70"/>
      <c r="D56" s="71"/>
      <c r="E56" s="70"/>
      <c r="F56" s="70"/>
    </row>
    <row r="57" spans="2:23" ht="12.75">
      <c r="B57" s="70" t="str">
        <f>DetailMsg(E8,E43,E37,F26,E47,F27,F28,F30,F29,F31)</f>
        <v>Attacker 525,600 tries exceeds limit of 8 tries</v>
      </c>
      <c r="C57" s="70"/>
      <c r="D57" s="71"/>
      <c r="E57" s="70"/>
      <c r="F57" s="70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2:23" ht="12.75">
      <c r="B58" s="70"/>
      <c r="C58" s="70"/>
      <c r="D58" s="71"/>
      <c r="E58" s="70"/>
      <c r="F58" s="70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2:6" ht="12.75">
      <c r="B59" s="70"/>
      <c r="C59" s="70"/>
      <c r="D59" s="70"/>
      <c r="E59" s="70"/>
      <c r="F59" s="70"/>
    </row>
    <row r="60" spans="2:6" ht="12.75">
      <c r="B60" s="95"/>
      <c r="C60" s="95"/>
      <c r="D60" s="95" t="str">
        <f>IF(F102="On","              NOTES:","")</f>
        <v>              NOTES:</v>
      </c>
      <c r="E60" s="95"/>
      <c r="F60" s="95"/>
    </row>
    <row r="61" spans="2:6" ht="12.75">
      <c r="B61" s="70"/>
      <c r="C61" s="70"/>
      <c r="D61" s="70"/>
      <c r="E61" s="70"/>
      <c r="F61" s="70"/>
    </row>
    <row r="62" spans="2:6" ht="33" customHeight="1">
      <c r="B62" s="99" t="str">
        <f>IF(F102="On",LimitCalcMsg(E8,E43,E37,F26,E47,E44,E36,"PINs"),"")</f>
        <v>Limit of 8 tries = number of possible PINs / assurance level requirement (131,072 / 16,384)</v>
      </c>
      <c r="C62" s="99"/>
      <c r="D62" s="99"/>
      <c r="E62" s="99"/>
      <c r="F62" s="99"/>
    </row>
    <row r="63" spans="2:6" ht="33" customHeight="1">
      <c r="B63" s="99" t="str">
        <f>IF(F102="On",NumPossTokensMsg(E8,E43,E37,E44,E43,"PINs"),"")</f>
        <v>Number of possible PINs (131,072) = 2 raised to the power of net total bits of entropy (2 ^ 17)</v>
      </c>
      <c r="C63" s="99"/>
      <c r="D63" s="99"/>
      <c r="E63" s="99"/>
      <c r="F63" s="99"/>
    </row>
    <row r="64" spans="2:6" ht="39.75" customHeight="1">
      <c r="B64" s="99" t="str">
        <f>IF(F102="On",AttackerCalcMsg(E8,E43,E37,F26,E47,F27,F28,F30,F29,F31,"PIN"),"")</f>
        <v>Attacker tries = number of suspend periods in PIN acceptable life * number of successive failed attempts before suspense</v>
      </c>
      <c r="C64" s="99"/>
      <c r="D64" s="99"/>
      <c r="E64" s="99"/>
      <c r="F64" s="99"/>
    </row>
    <row r="65" spans="2:6" ht="40.5" customHeight="1">
      <c r="B65" s="99" t="str">
        <f>IF(F102="On",AttackerCalcMsg2(E8,E43,E37,F26,E47,F27,F28,F30,F29,F31,"PIN"),"")</f>
        <v>Number of suspend periods in PIN acceptable life = 175,200.00 = (365 days of PIN acceptable life * 1,440 minutes in a day) / 3 minutes in a suspend period</v>
      </c>
      <c r="C65" s="99"/>
      <c r="D65" s="99"/>
      <c r="E65" s="99"/>
      <c r="F65" s="99"/>
    </row>
    <row r="66" spans="2:6" ht="43.5" customHeight="1">
      <c r="B66" s="99" t="str">
        <f>IF(F102="On",AttackerCalcMsg1(E8,E43,E37,F26,E47,F27,F28,F30,F29,F31,"PIN"),"")</f>
        <v>Attacker 525,600 tries = 175,200.00 suspend periods * 3 attempts per each suspend period</v>
      </c>
      <c r="C66" s="100"/>
      <c r="D66" s="100"/>
      <c r="E66" s="100"/>
      <c r="F66" s="100"/>
    </row>
    <row r="68" s="23" customFormat="1" ht="12.75"/>
    <row r="70" spans="1:4" ht="12.75">
      <c r="A70" s="18" t="s">
        <v>43</v>
      </c>
      <c r="D70" s="18" t="s">
        <v>44</v>
      </c>
    </row>
    <row r="71" spans="1:5" ht="12.75">
      <c r="A71" s="7" t="s">
        <v>11</v>
      </c>
      <c r="B71" s="7" t="s">
        <v>12</v>
      </c>
      <c r="D71" s="7" t="s">
        <v>11</v>
      </c>
      <c r="E71" s="7" t="s">
        <v>12</v>
      </c>
    </row>
    <row r="72" spans="1:5" ht="12.75">
      <c r="A72" s="7" t="s">
        <v>13</v>
      </c>
      <c r="B72" s="7" t="s">
        <v>9</v>
      </c>
      <c r="D72" s="7" t="s">
        <v>13</v>
      </c>
      <c r="E72" s="7" t="s">
        <v>9</v>
      </c>
    </row>
    <row r="73" spans="1:5" ht="12.75">
      <c r="A73" s="81">
        <v>1</v>
      </c>
      <c r="B73" s="82">
        <v>3</v>
      </c>
      <c r="D73" s="81">
        <v>1</v>
      </c>
      <c r="E73" s="82">
        <v>3.3</v>
      </c>
    </row>
    <row r="74" spans="1:5" ht="12.75">
      <c r="A74" s="81">
        <v>2</v>
      </c>
      <c r="B74" s="82">
        <v>5</v>
      </c>
      <c r="D74" s="81">
        <v>2</v>
      </c>
      <c r="E74" s="82">
        <v>6.7</v>
      </c>
    </row>
    <row r="75" spans="1:5" ht="12.75">
      <c r="A75" s="81">
        <v>3</v>
      </c>
      <c r="B75" s="82">
        <v>7</v>
      </c>
      <c r="D75" s="81">
        <v>3</v>
      </c>
      <c r="E75" s="82">
        <v>10</v>
      </c>
    </row>
    <row r="76" spans="1:5" ht="12.75">
      <c r="A76" s="81">
        <v>4</v>
      </c>
      <c r="B76" s="82">
        <v>9</v>
      </c>
      <c r="D76" s="81">
        <v>4</v>
      </c>
      <c r="E76" s="82">
        <v>13.3</v>
      </c>
    </row>
    <row r="77" spans="1:5" ht="12.75">
      <c r="A77" s="81">
        <v>5</v>
      </c>
      <c r="B77" s="82">
        <v>10</v>
      </c>
      <c r="D77" s="81">
        <v>5</v>
      </c>
      <c r="E77" s="82">
        <v>16.7</v>
      </c>
    </row>
    <row r="78" spans="1:5" ht="12.75">
      <c r="A78" s="81">
        <v>6</v>
      </c>
      <c r="B78" s="82">
        <v>11</v>
      </c>
      <c r="D78" s="81">
        <v>6</v>
      </c>
      <c r="E78" s="82">
        <v>20</v>
      </c>
    </row>
    <row r="79" spans="1:5" ht="12.75">
      <c r="A79" s="81">
        <v>7</v>
      </c>
      <c r="B79" s="82">
        <v>12</v>
      </c>
      <c r="D79" s="81">
        <v>7</v>
      </c>
      <c r="E79" s="82">
        <v>23.3</v>
      </c>
    </row>
    <row r="80" spans="1:5" ht="12.75">
      <c r="A80" s="81">
        <v>8</v>
      </c>
      <c r="B80" s="82">
        <v>13</v>
      </c>
      <c r="D80" s="81">
        <v>8</v>
      </c>
      <c r="E80" s="82">
        <v>26.6</v>
      </c>
    </row>
    <row r="81" spans="1:5" ht="12.75">
      <c r="A81" s="81">
        <v>9</v>
      </c>
      <c r="B81" s="82">
        <v>14</v>
      </c>
      <c r="D81" s="81">
        <v>9</v>
      </c>
      <c r="E81" s="82">
        <v>29.9</v>
      </c>
    </row>
    <row r="82" spans="1:5" ht="12.75">
      <c r="A82" s="81">
        <v>10</v>
      </c>
      <c r="B82" s="82">
        <v>15</v>
      </c>
      <c r="D82" s="81">
        <v>10</v>
      </c>
      <c r="E82" s="82">
        <v>33.3</v>
      </c>
    </row>
    <row r="83" spans="1:5" ht="12.75">
      <c r="A83" s="81">
        <v>11</v>
      </c>
      <c r="B83" s="82">
        <v>16</v>
      </c>
      <c r="D83" s="81">
        <v>11</v>
      </c>
      <c r="E83" s="82">
        <v>36.7</v>
      </c>
    </row>
    <row r="84" spans="1:5" ht="12.75">
      <c r="A84" s="81">
        <v>12</v>
      </c>
      <c r="B84" s="82">
        <v>17</v>
      </c>
      <c r="D84" s="81">
        <v>12</v>
      </c>
      <c r="E84" s="82">
        <v>40</v>
      </c>
    </row>
    <row r="85" spans="1:5" ht="12.75">
      <c r="A85" s="81">
        <v>13</v>
      </c>
      <c r="B85" s="82">
        <v>18</v>
      </c>
      <c r="D85" s="81">
        <v>13</v>
      </c>
      <c r="E85" s="82">
        <v>43.3</v>
      </c>
    </row>
    <row r="86" spans="1:5" ht="12.75">
      <c r="A86" s="81">
        <v>14</v>
      </c>
      <c r="B86" s="82">
        <v>19</v>
      </c>
      <c r="D86" s="81">
        <v>14</v>
      </c>
      <c r="E86" s="82">
        <v>46.6</v>
      </c>
    </row>
    <row r="87" spans="1:5" ht="12.75">
      <c r="A87" s="81">
        <v>15</v>
      </c>
      <c r="B87" s="82">
        <v>20</v>
      </c>
      <c r="D87" s="81">
        <v>15</v>
      </c>
      <c r="E87" s="82">
        <v>50</v>
      </c>
    </row>
    <row r="88" spans="1:5" ht="12.75">
      <c r="A88" s="81">
        <v>16</v>
      </c>
      <c r="B88" s="82">
        <v>21</v>
      </c>
      <c r="D88" s="81">
        <v>16</v>
      </c>
      <c r="E88" s="82">
        <v>53.3</v>
      </c>
    </row>
    <row r="89" spans="1:5" ht="12.75">
      <c r="A89" s="81">
        <v>17</v>
      </c>
      <c r="B89" s="82">
        <v>22</v>
      </c>
      <c r="D89" s="81">
        <v>17</v>
      </c>
      <c r="E89" s="82">
        <v>56.6</v>
      </c>
    </row>
    <row r="90" spans="1:5" ht="12.75">
      <c r="A90" s="81">
        <v>18</v>
      </c>
      <c r="B90" s="82">
        <v>23</v>
      </c>
      <c r="D90" s="81">
        <v>18</v>
      </c>
      <c r="E90" s="82">
        <v>59.9</v>
      </c>
    </row>
    <row r="91" spans="1:5" ht="12.75">
      <c r="A91" s="81">
        <v>19</v>
      </c>
      <c r="B91" s="82">
        <v>24</v>
      </c>
      <c r="D91" s="81">
        <v>19</v>
      </c>
      <c r="E91" s="82">
        <v>63.3</v>
      </c>
    </row>
    <row r="92" spans="1:5" ht="12.75">
      <c r="A92" s="81">
        <v>20</v>
      </c>
      <c r="B92" s="82">
        <v>25</v>
      </c>
      <c r="D92" s="81">
        <v>20</v>
      </c>
      <c r="E92" s="82">
        <v>66.6</v>
      </c>
    </row>
    <row r="93" spans="1:5" ht="12.75">
      <c r="A93" s="81">
        <v>21</v>
      </c>
      <c r="B93" s="82">
        <v>26</v>
      </c>
      <c r="D93" s="81">
        <v>21</v>
      </c>
      <c r="E93" s="82">
        <v>70</v>
      </c>
    </row>
    <row r="94" spans="1:5" ht="12.75">
      <c r="A94" s="81">
        <v>22</v>
      </c>
      <c r="B94" s="82">
        <v>27</v>
      </c>
      <c r="D94" s="81">
        <v>22</v>
      </c>
      <c r="E94" s="82">
        <v>73.3</v>
      </c>
    </row>
    <row r="95" spans="1:5" ht="12.75">
      <c r="A95" s="81">
        <v>23</v>
      </c>
      <c r="B95" s="82">
        <v>28</v>
      </c>
      <c r="D95" s="81">
        <v>23</v>
      </c>
      <c r="E95" s="82">
        <v>76.6</v>
      </c>
    </row>
    <row r="96" spans="1:5" ht="12.75">
      <c r="A96" s="81">
        <v>24</v>
      </c>
      <c r="B96" s="82">
        <v>29</v>
      </c>
      <c r="D96" s="81">
        <v>24</v>
      </c>
      <c r="E96" s="82">
        <v>79.9</v>
      </c>
    </row>
    <row r="98" s="23" customFormat="1" ht="12.75"/>
    <row r="99" spans="1:4" s="23" customFormat="1" ht="18">
      <c r="A99" s="21"/>
      <c r="B99" s="22"/>
      <c r="D99" s="98" t="s">
        <v>97</v>
      </c>
    </row>
    <row r="101" spans="1:6" ht="12.75">
      <c r="A101" t="s">
        <v>35</v>
      </c>
      <c r="B101" t="s">
        <v>36</v>
      </c>
      <c r="F101" t="s">
        <v>94</v>
      </c>
    </row>
    <row r="102" spans="1:6" ht="12.75">
      <c r="A102" t="s">
        <v>39</v>
      </c>
      <c r="B102" t="s">
        <v>38</v>
      </c>
      <c r="F102" s="75" t="s">
        <v>95</v>
      </c>
    </row>
    <row r="103" spans="1:2" ht="12.75">
      <c r="A103" t="s">
        <v>41</v>
      </c>
      <c r="B103" t="s">
        <v>42</v>
      </c>
    </row>
    <row r="104" spans="1:2" ht="12.75">
      <c r="A104" t="s">
        <v>95</v>
      </c>
      <c r="B104" t="s">
        <v>93</v>
      </c>
    </row>
  </sheetData>
  <mergeCells count="5">
    <mergeCell ref="B65:F65"/>
    <mergeCell ref="B66:F66"/>
    <mergeCell ref="B62:F62"/>
    <mergeCell ref="B63:F63"/>
    <mergeCell ref="B64:F64"/>
  </mergeCells>
  <conditionalFormatting sqref="A11:G24">
    <cfRule type="expression" priority="1" dxfId="5" stopIfTrue="1">
      <formula>IF($E$9="Random",1,0)</formula>
    </cfRule>
  </conditionalFormatting>
  <conditionalFormatting sqref="A27:G27">
    <cfRule type="expression" priority="2" dxfId="6" stopIfTrue="1">
      <formula>IF($F$26&lt;&gt;"Terminate",1,0)</formula>
    </cfRule>
  </conditionalFormatting>
  <conditionalFormatting sqref="A28:G28">
    <cfRule type="expression" priority="3" dxfId="7" stopIfTrue="1">
      <formula>IF($F$26&lt;&gt;"Suspend",1,0)</formula>
    </cfRule>
  </conditionalFormatting>
  <conditionalFormatting sqref="A29:G30">
    <cfRule type="expression" priority="4" dxfId="0" stopIfTrue="1">
      <formula>IF($F$26&lt;&gt;"Suspend",1,0)</formula>
    </cfRule>
  </conditionalFormatting>
  <conditionalFormatting sqref="A31:G31">
    <cfRule type="expression" priority="5" dxfId="0" stopIfTrue="1">
      <formula>IF(OR(AND($F$26="Suspend",$F$28&lt;&gt;0),$F$26="None",$F$26="Terminate"),1,0)</formula>
    </cfRule>
  </conditionalFormatting>
  <conditionalFormatting sqref="B40:F41">
    <cfRule type="expression" priority="6" dxfId="8" stopIfTrue="1">
      <formula>IF($E$9="Random",1,0)</formula>
    </cfRule>
  </conditionalFormatting>
  <conditionalFormatting sqref="H31:M32">
    <cfRule type="expression" priority="7" dxfId="3" stopIfTrue="1">
      <formula>IF(AND($F$26="Suspend",$F$28&lt;=0),1,0)</formula>
    </cfRule>
  </conditionalFormatting>
  <conditionalFormatting sqref="H29:M30">
    <cfRule type="expression" priority="8" dxfId="4" stopIfTrue="1">
      <formula>IF($F$26="Suspend",1,0)</formula>
    </cfRule>
  </conditionalFormatting>
  <conditionalFormatting sqref="G40:J41">
    <cfRule type="expression" priority="9" dxfId="3" stopIfTrue="1">
      <formula>$E$9="Random"</formula>
    </cfRule>
  </conditionalFormatting>
  <dataValidations count="5">
    <dataValidation type="list" showInputMessage="1" showErrorMessage="1" sqref="F102">
      <formula1>$A$104:$B$104</formula1>
    </dataValidation>
    <dataValidation type="list" showInputMessage="1" showErrorMessage="1" sqref="F21:F22 F13:F16">
      <formula1>$A$102:$B$102</formula1>
    </dataValidation>
    <dataValidation type="list" showInputMessage="1" showErrorMessage="1" sqref="D10 E9">
      <formula1>$A$103:$B$103</formula1>
    </dataValidation>
    <dataValidation type="list" allowBlank="1" showInputMessage="1" showErrorMessage="1" sqref="F26">
      <formula1>"None, Suspend, Terminate"</formula1>
    </dataValidation>
    <dataValidation type="list" showInputMessage="1" showErrorMessage="1" sqref="E8">
      <formula1>$A$101:$B$101</formula1>
    </dataValidation>
  </dataValidations>
  <printOptions/>
  <pageMargins left="0.75" right="0.75" top="1" bottom="1" header="0.5" footer="0.5"/>
  <pageSetup fitToHeight="2" fitToWidth="1" horizontalDpi="600" verticalDpi="600" orientation="landscape" scale="59" r:id="rId3"/>
  <headerFooter alignWithMargins="0">
    <oddHeader>&amp;Cv1.0.4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C5:I25"/>
  <sheetViews>
    <sheetView workbookViewId="0" topLeftCell="A4">
      <selection activeCell="G34" sqref="G34"/>
    </sheetView>
  </sheetViews>
  <sheetFormatPr defaultColWidth="9.140625" defaultRowHeight="12.75"/>
  <cols>
    <col min="6" max="6" width="12.00390625" style="0" customWidth="1"/>
  </cols>
  <sheetData>
    <row r="5" ht="12.75">
      <c r="C5" s="12" t="s">
        <v>14</v>
      </c>
    </row>
    <row r="8" spans="4:9" ht="12.75">
      <c r="D8" t="s">
        <v>15</v>
      </c>
      <c r="E8" t="s">
        <v>15</v>
      </c>
      <c r="F8" t="s">
        <v>15</v>
      </c>
      <c r="I8" t="s">
        <v>16</v>
      </c>
    </row>
    <row r="9" ht="12.75">
      <c r="I9" t="s">
        <v>17</v>
      </c>
    </row>
    <row r="10" ht="12.75">
      <c r="I10" t="s">
        <v>18</v>
      </c>
    </row>
    <row r="11" ht="12.75">
      <c r="I11" t="s">
        <v>19</v>
      </c>
    </row>
    <row r="12" ht="12.75">
      <c r="I12" t="s">
        <v>20</v>
      </c>
    </row>
    <row r="13" ht="12.75">
      <c r="D13" t="s">
        <v>21</v>
      </c>
    </row>
    <row r="14" ht="12.75">
      <c r="D14" s="8"/>
    </row>
    <row r="15" ht="12.75">
      <c r="D15" s="8"/>
    </row>
    <row r="16" spans="4:6" ht="12.75">
      <c r="D16" s="8" t="s">
        <v>22</v>
      </c>
      <c r="E16" s="8" t="s">
        <v>23</v>
      </c>
      <c r="F16" s="9">
        <v>5</v>
      </c>
    </row>
    <row r="17" spans="4:6" ht="12.75">
      <c r="D17" s="8" t="s">
        <v>24</v>
      </c>
      <c r="E17" s="8" t="s">
        <v>25</v>
      </c>
      <c r="F17" s="9">
        <v>26</v>
      </c>
    </row>
    <row r="18" spans="4:9" ht="12.75">
      <c r="D18" s="8" t="s">
        <v>26</v>
      </c>
      <c r="E18" s="8" t="s">
        <v>27</v>
      </c>
      <c r="F18" s="13">
        <f>F17^F16</f>
        <v>11881376</v>
      </c>
      <c r="H18" s="8" t="s">
        <v>28</v>
      </c>
      <c r="I18">
        <f>LN(2)</f>
        <v>0.6931471805599453</v>
      </c>
    </row>
    <row r="19" spans="4:9" ht="12.75">
      <c r="D19" s="8" t="s">
        <v>9</v>
      </c>
      <c r="E19" s="8" t="s">
        <v>29</v>
      </c>
      <c r="F19" s="14">
        <f>BitsOfEntropy</f>
        <v>23.50219859070546</v>
      </c>
      <c r="H19" s="8" t="s">
        <v>30</v>
      </c>
      <c r="I19">
        <f>LN(entropy)</f>
        <v>16.29048269010741</v>
      </c>
    </row>
    <row r="20" spans="4:9" ht="12.75">
      <c r="D20" s="8"/>
      <c r="H20" s="8" t="s">
        <v>31</v>
      </c>
      <c r="I20">
        <f>I19/I18</f>
        <v>23.50219859070546</v>
      </c>
    </row>
    <row r="21" spans="4:6" ht="12.75">
      <c r="D21" s="8" t="s">
        <v>10</v>
      </c>
      <c r="F21" s="13">
        <f>2^BitsOfEntropy</f>
        <v>11881376</v>
      </c>
    </row>
    <row r="22" ht="12.75">
      <c r="D22" s="8"/>
    </row>
    <row r="23" spans="4:6" ht="12.75">
      <c r="D23" s="8" t="s">
        <v>32</v>
      </c>
      <c r="F23" s="15">
        <f>1/F21</f>
        <v>8.416533573215762E-08</v>
      </c>
    </row>
    <row r="24" spans="4:6" ht="12.75">
      <c r="D24" s="8" t="s">
        <v>33</v>
      </c>
      <c r="F24" s="13">
        <v>1000000</v>
      </c>
    </row>
    <row r="25" spans="4:6" ht="12.75">
      <c r="D25" s="8" t="s">
        <v>34</v>
      </c>
      <c r="F25" s="16">
        <f>F21/F24</f>
        <v>11.881376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I27" sqref="I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Dave</cp:lastModifiedBy>
  <cp:lastPrinted>2005-02-18T00:03:23Z</cp:lastPrinted>
  <dcterms:created xsi:type="dcterms:W3CDTF">1996-10-14T23:33:28Z</dcterms:created>
  <dcterms:modified xsi:type="dcterms:W3CDTF">2005-03-16T12:20:32Z</dcterms:modified>
  <cp:category/>
  <cp:version/>
  <cp:contentType/>
  <cp:contentStatus/>
</cp:coreProperties>
</file>