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4" activeTab="0"/>
  </bookViews>
  <sheets>
    <sheet name="INTRA-GOV REVENUE 03" sheetId="1" r:id="rId1"/>
    <sheet name="Intra_Gov_Rev_03-Detail" sheetId="2" r:id="rId2"/>
    <sheet name="INTRA-GOV REVENUE 02" sheetId="3" r:id="rId3"/>
    <sheet name="Intra_Gov_Rev_02-Detail" sheetId="4" r:id="rId4"/>
  </sheets>
  <definedNames>
    <definedName name="_xlnm.Print_Area" localSheetId="2">'INTRA-GOV REVENUE 02'!$A$1:$K$78</definedName>
    <definedName name="_xlnm.Print_Area" localSheetId="0">'INTRA-GOV REVENUE 03'!$A$1:$K$82</definedName>
  </definedNames>
  <calcPr fullCalcOnLoad="1"/>
</workbook>
</file>

<file path=xl/sharedStrings.xml><?xml version="1.0" encoding="utf-8"?>
<sst xmlns="http://schemas.openxmlformats.org/spreadsheetml/2006/main" count="408" uniqueCount="139">
  <si>
    <t>Trading Partner</t>
  </si>
  <si>
    <t>Department of Justice</t>
  </si>
  <si>
    <t xml:space="preserve"> </t>
  </si>
  <si>
    <t>10  The Judiciary</t>
  </si>
  <si>
    <t>11  Executive Office of the President</t>
  </si>
  <si>
    <t>12  Department of Agriculture</t>
  </si>
  <si>
    <t>13  Department of Commerce</t>
  </si>
  <si>
    <t>14  Department of Interior</t>
  </si>
  <si>
    <t>16  Department of Labor</t>
  </si>
  <si>
    <t>17  Department of Navy</t>
  </si>
  <si>
    <t>18  U. S. Postal Service</t>
  </si>
  <si>
    <t>19  Department of State</t>
  </si>
  <si>
    <t>20  Department of the Treasury</t>
  </si>
  <si>
    <t>21  Department of the Army</t>
  </si>
  <si>
    <t>24  Office of Personnel Management</t>
  </si>
  <si>
    <t>27  Federal Communications Commission</t>
  </si>
  <si>
    <t>28  Social Security Administration</t>
  </si>
  <si>
    <t>29  Federal Trade Commission</t>
  </si>
  <si>
    <t>36  Department of Veterans Affairs</t>
  </si>
  <si>
    <t>45  U. S. Equal Employment Opportunity Commission</t>
  </si>
  <si>
    <t>47  General Services Administration</t>
  </si>
  <si>
    <t>50  Securities and Exchange Commission</t>
  </si>
  <si>
    <t>57  Department of the Air Force</t>
  </si>
  <si>
    <t>58  Federal Emergency Management Agency</t>
  </si>
  <si>
    <t>69  Department of Transportation</t>
  </si>
  <si>
    <t>72  Agency for International Development</t>
  </si>
  <si>
    <t>75  Department of Health and Human Services</t>
  </si>
  <si>
    <t>89  Department of Energy</t>
  </si>
  <si>
    <t>91  Department of Education</t>
  </si>
  <si>
    <t>95  Independent Agencies</t>
  </si>
  <si>
    <t>96  U. S. Army Corps of Engineers</t>
  </si>
  <si>
    <t>97  Office of the Secretary of Defense-Defense Agencies</t>
  </si>
  <si>
    <t>68  Environmental Protection Agency</t>
  </si>
  <si>
    <t>80  National Aeronautics and Space Administration</t>
  </si>
  <si>
    <t>86  Department of Housing and Urban Development</t>
  </si>
  <si>
    <t>Total</t>
  </si>
  <si>
    <t>Earned Revenue</t>
  </si>
  <si>
    <t>Required Supplementary Information</t>
  </si>
  <si>
    <t xml:space="preserve">Gross Cost to </t>
  </si>
  <si>
    <t>Generate Revenue</t>
  </si>
  <si>
    <t>Dollars in Thousands</t>
  </si>
  <si>
    <t>67  United States Information Agency</t>
  </si>
  <si>
    <t>03  Library of Congress</t>
  </si>
  <si>
    <t>09  United States House of Representatives</t>
  </si>
  <si>
    <t>25  National Credit Union Association</t>
  </si>
  <si>
    <t>31  United States Nuclear Regulatory Commission</t>
  </si>
  <si>
    <t>51  Federal Deposit Insurance Corporation</t>
  </si>
  <si>
    <t>56  Central Intelligence Agency</t>
  </si>
  <si>
    <t>64  Tennessee Valley Authority</t>
  </si>
  <si>
    <t>73  Small Business Administration</t>
  </si>
  <si>
    <t>23  United States Courts</t>
  </si>
  <si>
    <t>54  Federal Labor Relations Authority</t>
  </si>
  <si>
    <t>41  Merit System Protection Board</t>
  </si>
  <si>
    <t>90  Selective Service System</t>
  </si>
  <si>
    <t>88  National Archives &amp; Records Administration</t>
  </si>
  <si>
    <t>63 National Labor Relations Board</t>
  </si>
  <si>
    <t>Consolidated Intra-governmental Earned Revenue/Other Financing Sources</t>
  </si>
  <si>
    <t>49 National Science Foundation</t>
  </si>
  <si>
    <t>78 Farm Credit</t>
  </si>
  <si>
    <t>48  Independent Agencies</t>
  </si>
  <si>
    <t>Related Gross Cost to Generate Earned Revenue</t>
  </si>
  <si>
    <t xml:space="preserve">by Budget Functional Classification </t>
  </si>
  <si>
    <t>750 - Administration of Justice</t>
  </si>
  <si>
    <t>Imputed Financing Sources</t>
  </si>
  <si>
    <t>Non-Exchange Revenue and Other Financing Sources</t>
  </si>
  <si>
    <t>59 National Foundation on the Arts &amp; Humanities</t>
  </si>
  <si>
    <t>62 Office of Special Counsel</t>
  </si>
  <si>
    <t>65 Federal Maritime Commission</t>
  </si>
  <si>
    <t>Transfers-In</t>
  </si>
  <si>
    <t>Transfers-Out</t>
  </si>
  <si>
    <t xml:space="preserve">Transfers-In </t>
  </si>
  <si>
    <t>For Fiscal Year Ended September 30, 2002</t>
  </si>
  <si>
    <t>as of September 30, 2002</t>
  </si>
  <si>
    <t>AFF/SADF</t>
  </si>
  <si>
    <t>WCF</t>
  </si>
  <si>
    <t>OBD</t>
  </si>
  <si>
    <t>USMS</t>
  </si>
  <si>
    <t>OJP</t>
  </si>
  <si>
    <t>DEA</t>
  </si>
  <si>
    <t>FBI</t>
  </si>
  <si>
    <t>INS</t>
  </si>
  <si>
    <t>BOP</t>
  </si>
  <si>
    <t>FPI</t>
  </si>
  <si>
    <t>Combined</t>
  </si>
  <si>
    <t>00  Unknown</t>
  </si>
  <si>
    <t>04  Government Printing Office</t>
  </si>
  <si>
    <t>05  General Accounting Office</t>
  </si>
  <si>
    <t>26  Federal Retirement Thrift Investment Board</t>
  </si>
  <si>
    <t>29   Federal Trade Commission</t>
  </si>
  <si>
    <t>33   Smithsonian Institute</t>
  </si>
  <si>
    <t>49  National Science Foundation</t>
  </si>
  <si>
    <t>50   Securities and Exchange Commission</t>
  </si>
  <si>
    <t>51   Federal Deposit Insurance Coporation</t>
  </si>
  <si>
    <t>61  Consumer Product Safety Commission</t>
  </si>
  <si>
    <t>64   Tennessee Valley Authority</t>
  </si>
  <si>
    <t>80  NASA</t>
  </si>
  <si>
    <t>88   National Archives and Records Admin.</t>
  </si>
  <si>
    <t>90   Selective Service System</t>
  </si>
  <si>
    <t>91   Department of Education</t>
  </si>
  <si>
    <t>93  Federal Mediation and Conciliation Service</t>
  </si>
  <si>
    <t>97  Office of the Secretary of Defense</t>
  </si>
  <si>
    <t>19 Department of State</t>
  </si>
  <si>
    <t>47 General Services Administration</t>
  </si>
  <si>
    <t>Combined Balance Sheet (A/P)</t>
  </si>
  <si>
    <t>Combined Balance Sheet (FECA)</t>
  </si>
  <si>
    <t>Combined Balance Sheet (Debt/Borrowings)</t>
  </si>
  <si>
    <t>Consolidated Intra-governmental Earned Revenue and Other Financing Sources</t>
  </si>
  <si>
    <t>45  Equal Employment Opportunity Commission</t>
  </si>
  <si>
    <t>IMPUTED Financing</t>
  </si>
  <si>
    <t>Transfers In</t>
  </si>
  <si>
    <t>Transfers Out</t>
  </si>
  <si>
    <t>Non-Exchange Revenue</t>
  </si>
  <si>
    <t>59  Nat'l Foundation on the Art and Humanities</t>
  </si>
  <si>
    <t>83  Export\Import Bank of the U.S.</t>
  </si>
  <si>
    <t>00  Unapplied</t>
  </si>
  <si>
    <t>ATF</t>
  </si>
  <si>
    <t>FY 2003</t>
  </si>
  <si>
    <t>as of September 30, 2003</t>
  </si>
  <si>
    <t>70  Department of Homeland Security</t>
  </si>
  <si>
    <t>34    International Trade Commission</t>
  </si>
  <si>
    <t>60   Railroad Retirement Board</t>
  </si>
  <si>
    <t>For the Fiscal Year Ended September 30, 2003</t>
  </si>
  <si>
    <t>99  Treasury General Fund</t>
  </si>
  <si>
    <t>00  Unapplied Total</t>
  </si>
  <si>
    <t>63  National Labor Relations Board</t>
  </si>
  <si>
    <t>The Transfers-In/Out Unapplied Total balance primarily represents the value of SF-1151 transfers of unobligated balances from Department components to the  WCF pursuant to the FY 1992 Appropriations Act, P.L. 102-140. It is presented as unapplied because it is not eliminated in the Department financial statements because after the transfer occurs the funds becomes no-year authority.</t>
  </si>
  <si>
    <t>88  National Archives and Records Administration</t>
  </si>
  <si>
    <t>60  Railroad Retirement Board</t>
  </si>
  <si>
    <t>34  International Trade Commission</t>
  </si>
  <si>
    <t>09  Other Legislative Branch Agencies</t>
  </si>
  <si>
    <t>17  Department of The Navy</t>
  </si>
  <si>
    <t>20  Department of The Treasury</t>
  </si>
  <si>
    <t>21  Department of The Army</t>
  </si>
  <si>
    <t>33  Smithsonian Institution</t>
  </si>
  <si>
    <t>31  U.S. Nuclear Regulatory Commission</t>
  </si>
  <si>
    <t>57  Department of The Air Force</t>
  </si>
  <si>
    <t>78  Farm Credit Administration</t>
  </si>
  <si>
    <t>83  Export - Import Bank of the United States</t>
  </si>
  <si>
    <t>59  National Foundation of the Art and the Humanities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</si>
</sst>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ntique Olive (PCL6)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8" fontId="0" fillId="0" borderId="0" xfId="0" applyNumberFormat="1" applyFont="1" applyAlignment="1">
      <alignment/>
    </xf>
    <xf numFmtId="42" fontId="0" fillId="0" borderId="0" xfId="0" applyNumberFormat="1" applyFont="1" applyAlignment="1">
      <alignment horizontal="left"/>
    </xf>
    <xf numFmtId="8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left"/>
    </xf>
    <xf numFmtId="42" fontId="3" fillId="0" borderId="0" xfId="0" applyNumberFormat="1" applyFont="1" applyBorder="1" applyAlignment="1">
      <alignment horizontal="left"/>
    </xf>
    <xf numFmtId="42" fontId="3" fillId="0" borderId="2" xfId="0" applyNumberFormat="1" applyFont="1" applyBorder="1" applyAlignment="1">
      <alignment/>
    </xf>
    <xf numFmtId="49" fontId="6" fillId="0" borderId="1" xfId="0" applyNumberFormat="1" applyFont="1" applyBorder="1" applyAlignment="1" quotePrefix="1">
      <alignment horizontal="left"/>
    </xf>
    <xf numFmtId="41" fontId="3" fillId="0" borderId="2" xfId="0" applyNumberFormat="1" applyFont="1" applyBorder="1" applyAlignment="1">
      <alignment/>
    </xf>
    <xf numFmtId="49" fontId="3" fillId="0" borderId="1" xfId="0" applyNumberFormat="1" applyFont="1" applyBorder="1" applyAlignment="1" quotePrefix="1">
      <alignment horizontal="left"/>
    </xf>
    <xf numFmtId="3" fontId="3" fillId="0" borderId="1" xfId="0" applyNumberFormat="1" applyFont="1" applyBorder="1" applyAlignment="1">
      <alignment horizontal="left"/>
    </xf>
    <xf numFmtId="0" fontId="6" fillId="0" borderId="1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8" fontId="3" fillId="0" borderId="0" xfId="0" applyNumberFormat="1" applyFont="1" applyBorder="1" applyAlignment="1">
      <alignment/>
    </xf>
    <xf numFmtId="8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2" fontId="3" fillId="0" borderId="4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8" fontId="3" fillId="0" borderId="0" xfId="0" applyNumberFormat="1" applyFont="1" applyAlignment="1">
      <alignment/>
    </xf>
    <xf numFmtId="8" fontId="3" fillId="3" borderId="0" xfId="0" applyNumberFormat="1" applyFont="1" applyFill="1" applyAlignment="1">
      <alignment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 quotePrefix="1">
      <alignment/>
    </xf>
    <xf numFmtId="42" fontId="0" fillId="0" borderId="12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41" fontId="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38" fontId="0" fillId="0" borderId="12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2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 quotePrefix="1">
      <alignment/>
    </xf>
    <xf numFmtId="41" fontId="0" fillId="0" borderId="0" xfId="0" applyNumberFormat="1" applyFont="1" applyBorder="1" applyAlignment="1" quotePrefix="1">
      <alignment/>
    </xf>
    <xf numFmtId="0" fontId="13" fillId="0" borderId="0" xfId="0" applyFont="1" applyAlignment="1">
      <alignment/>
    </xf>
    <xf numFmtId="0" fontId="9" fillId="5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42" fontId="0" fillId="0" borderId="13" xfId="0" applyNumberFormat="1" applyFont="1" applyBorder="1" applyAlignment="1" quotePrefix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 quotePrefix="1">
      <alignment horizontal="left"/>
    </xf>
    <xf numFmtId="0" fontId="15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41" fontId="3" fillId="0" borderId="0" xfId="0" applyNumberFormat="1" applyFont="1" applyBorder="1" applyAlignment="1">
      <alignment horizontal="left"/>
    </xf>
    <xf numFmtId="42" fontId="13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13" xfId="0" applyNumberFormat="1" applyFont="1" applyBorder="1" applyAlignment="1" quotePrefix="1">
      <alignment/>
    </xf>
    <xf numFmtId="42" fontId="9" fillId="0" borderId="0" xfId="0" applyNumberFormat="1" applyFont="1" applyBorder="1" applyAlignment="1">
      <alignment/>
    </xf>
    <xf numFmtId="42" fontId="9" fillId="0" borderId="13" xfId="0" applyNumberFormat="1" applyFont="1" applyBorder="1" applyAlignment="1" quotePrefix="1">
      <alignment/>
    </xf>
    <xf numFmtId="42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2" fontId="7" fillId="0" borderId="4" xfId="0" applyNumberFormat="1" applyFont="1" applyBorder="1" applyAlignment="1">
      <alignment/>
    </xf>
    <xf numFmtId="42" fontId="7" fillId="0" borderId="17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3" fillId="3" borderId="7" xfId="0" applyFont="1" applyFill="1" applyBorder="1" applyAlignment="1">
      <alignment/>
    </xf>
    <xf numFmtId="41" fontId="3" fillId="0" borderId="0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center"/>
    </xf>
    <xf numFmtId="43" fontId="4" fillId="3" borderId="8" xfId="0" applyNumberFormat="1" applyFont="1" applyFill="1" applyBorder="1" applyAlignment="1">
      <alignment horizontal="right"/>
    </xf>
    <xf numFmtId="43" fontId="3" fillId="0" borderId="18" xfId="0" applyNumberFormat="1" applyFont="1" applyBorder="1" applyAlignment="1">
      <alignment/>
    </xf>
    <xf numFmtId="43" fontId="7" fillId="0" borderId="8" xfId="0" applyNumberFormat="1" applyFont="1" applyBorder="1" applyAlignment="1">
      <alignment horizontal="center" wrapText="1"/>
    </xf>
    <xf numFmtId="43" fontId="3" fillId="0" borderId="2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2" fontId="3" fillId="0" borderId="3" xfId="0" applyNumberFormat="1" applyFont="1" applyBorder="1" applyAlignment="1">
      <alignment horizontal="left"/>
    </xf>
    <xf numFmtId="41" fontId="3" fillId="0" borderId="18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8" fontId="3" fillId="0" borderId="3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43" fontId="7" fillId="0" borderId="2" xfId="0" applyNumberFormat="1" applyFont="1" applyBorder="1" applyAlignment="1">
      <alignment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42" fontId="7" fillId="0" borderId="2" xfId="0" applyNumberFormat="1" applyFont="1" applyBorder="1" applyAlignment="1">
      <alignment/>
    </xf>
    <xf numFmtId="0" fontId="19" fillId="0" borderId="1" xfId="0" applyFont="1" applyBorder="1" applyAlignment="1">
      <alignment horizontal="left"/>
    </xf>
    <xf numFmtId="42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2" fontId="0" fillId="5" borderId="0" xfId="0" applyNumberFormat="1" applyFont="1" applyFill="1" applyBorder="1" applyAlignment="1">
      <alignment/>
    </xf>
    <xf numFmtId="167" fontId="7" fillId="0" borderId="17" xfId="17" applyNumberFormat="1" applyFont="1" applyBorder="1" applyAlignment="1">
      <alignment/>
    </xf>
    <xf numFmtId="3" fontId="6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43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A73" sqref="A73"/>
    </sheetView>
  </sheetViews>
  <sheetFormatPr defaultColWidth="9.140625" defaultRowHeight="12.75"/>
  <cols>
    <col min="1" max="1" width="44.7109375" style="2" customWidth="1"/>
    <col min="2" max="2" width="2.7109375" style="2" customWidth="1"/>
    <col min="3" max="3" width="14.421875" style="2" customWidth="1"/>
    <col min="4" max="4" width="2.7109375" style="2" customWidth="1"/>
    <col min="5" max="5" width="14.421875" style="2" customWidth="1"/>
    <col min="6" max="6" width="2.7109375" style="0" customWidth="1"/>
    <col min="7" max="7" width="14.421875" style="3" customWidth="1"/>
    <col min="8" max="8" width="2.7109375" style="0" customWidth="1"/>
    <col min="9" max="9" width="14.421875" style="3" customWidth="1"/>
    <col min="10" max="10" width="2.7109375" style="0" customWidth="1"/>
    <col min="11" max="11" width="14.00390625" style="116" bestFit="1" customWidth="1"/>
    <col min="12" max="12" width="2.7109375" style="3" customWidth="1"/>
    <col min="13" max="13" width="11.7109375" style="3" customWidth="1"/>
    <col min="14" max="14" width="9.140625" style="1" customWidth="1"/>
    <col min="15" max="15" width="15.28125" style="1" customWidth="1"/>
    <col min="16" max="16384" width="9.140625" style="1" customWidth="1"/>
  </cols>
  <sheetData>
    <row r="1" spans="1:11" ht="15.75" customHeight="1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 customHeight="1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5.75" customHeight="1">
      <c r="A3" s="137" t="s">
        <v>56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5.75" customHeight="1">
      <c r="A4" s="137" t="s">
        <v>121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3" ht="15.75">
      <c r="A5" s="7"/>
      <c r="B5" s="7"/>
      <c r="C5" s="7"/>
      <c r="D5" s="7"/>
      <c r="E5" s="8"/>
      <c r="F5" s="8"/>
      <c r="G5" s="9"/>
      <c r="H5" s="8"/>
      <c r="I5" s="9"/>
      <c r="J5" s="8"/>
      <c r="K5" s="111"/>
      <c r="M5" s="1"/>
    </row>
    <row r="6" spans="1:13" ht="12.75">
      <c r="A6" s="10" t="s">
        <v>40</v>
      </c>
      <c r="B6" s="105"/>
      <c r="C6" s="106" t="s">
        <v>2</v>
      </c>
      <c r="D6" s="107"/>
      <c r="E6" s="108" t="s">
        <v>2</v>
      </c>
      <c r="F6" s="109"/>
      <c r="G6" s="108" t="s">
        <v>2</v>
      </c>
      <c r="H6" s="109"/>
      <c r="I6" s="108" t="s">
        <v>2</v>
      </c>
      <c r="J6" s="109"/>
      <c r="K6" s="112" t="s">
        <v>2</v>
      </c>
      <c r="L6" s="5"/>
      <c r="M6" s="6"/>
    </row>
    <row r="7" spans="1:13" ht="12.75">
      <c r="A7" s="14"/>
      <c r="B7" s="14"/>
      <c r="C7" s="14"/>
      <c r="D7" s="14"/>
      <c r="E7" s="15"/>
      <c r="F7" s="16"/>
      <c r="G7" s="15"/>
      <c r="H7" s="16"/>
      <c r="I7" s="15"/>
      <c r="J7" s="16"/>
      <c r="K7" s="113"/>
      <c r="M7" s="1"/>
    </row>
    <row r="8" spans="1:13" ht="51" customHeight="1">
      <c r="A8" s="39" t="s">
        <v>0</v>
      </c>
      <c r="B8" s="43"/>
      <c r="C8" s="40" t="s">
        <v>36</v>
      </c>
      <c r="D8" s="43"/>
      <c r="E8" s="40" t="s">
        <v>63</v>
      </c>
      <c r="F8" s="120"/>
      <c r="G8" s="48" t="s">
        <v>68</v>
      </c>
      <c r="H8" s="120"/>
      <c r="I8" s="48" t="s">
        <v>69</v>
      </c>
      <c r="J8" s="120"/>
      <c r="K8" s="114" t="s">
        <v>64</v>
      </c>
      <c r="M8" s="1"/>
    </row>
    <row r="9" spans="1:13" ht="12.75">
      <c r="A9" s="17"/>
      <c r="B9" s="14"/>
      <c r="C9" s="14"/>
      <c r="D9" s="14"/>
      <c r="E9" s="15"/>
      <c r="F9" s="15"/>
      <c r="G9" s="15"/>
      <c r="H9" s="15"/>
      <c r="I9" s="15"/>
      <c r="J9" s="15"/>
      <c r="K9" s="115"/>
      <c r="L9" s="3" t="s">
        <v>2</v>
      </c>
      <c r="M9" s="1"/>
    </row>
    <row r="10" spans="1:11" ht="12.75">
      <c r="A10" s="19" t="s">
        <v>42</v>
      </c>
      <c r="B10" s="14"/>
      <c r="C10" s="96">
        <f>'Intra_Gov_Rev_03-Detail'!N12</f>
        <v>2</v>
      </c>
      <c r="D10" s="96"/>
      <c r="E10" s="96">
        <v>0</v>
      </c>
      <c r="F10" s="96"/>
      <c r="G10" s="96">
        <v>0</v>
      </c>
      <c r="H10" s="96"/>
      <c r="I10" s="96">
        <v>0</v>
      </c>
      <c r="J10" s="96"/>
      <c r="K10" s="21">
        <v>0</v>
      </c>
    </row>
    <row r="11" spans="1:11" ht="12.75">
      <c r="A11" s="22" t="s">
        <v>85</v>
      </c>
      <c r="B11" s="14"/>
      <c r="C11" s="97">
        <f>'Intra_Gov_Rev_03-Detail'!N13</f>
        <v>12</v>
      </c>
      <c r="D11" s="97"/>
      <c r="E11" s="97">
        <v>0</v>
      </c>
      <c r="F11" s="97"/>
      <c r="G11" s="97">
        <v>0</v>
      </c>
      <c r="H11" s="97"/>
      <c r="I11" s="97">
        <v>0</v>
      </c>
      <c r="J11" s="97"/>
      <c r="K11" s="23">
        <v>0</v>
      </c>
    </row>
    <row r="12" spans="1:11" ht="12.75">
      <c r="A12" s="24" t="s">
        <v>86</v>
      </c>
      <c r="B12" s="14"/>
      <c r="C12" s="97">
        <f>'Intra_Gov_Rev_03-Detail'!N14</f>
        <v>42</v>
      </c>
      <c r="D12" s="97"/>
      <c r="E12" s="97">
        <v>0</v>
      </c>
      <c r="F12" s="97"/>
      <c r="G12" s="97">
        <v>0</v>
      </c>
      <c r="H12" s="97"/>
      <c r="I12" s="97">
        <v>0</v>
      </c>
      <c r="J12" s="97"/>
      <c r="K12" s="23">
        <v>0</v>
      </c>
    </row>
    <row r="13" spans="1:11" ht="12.75">
      <c r="A13" s="19" t="s">
        <v>129</v>
      </c>
      <c r="B13" s="14"/>
      <c r="C13" s="97">
        <f>'Intra_Gov_Rev_03-Detail'!N15</f>
        <v>361</v>
      </c>
      <c r="D13" s="97"/>
      <c r="E13" s="97">
        <v>0</v>
      </c>
      <c r="F13" s="97"/>
      <c r="G13" s="97">
        <v>0</v>
      </c>
      <c r="H13" s="97"/>
      <c r="I13" s="97">
        <v>0</v>
      </c>
      <c r="J13" s="97"/>
      <c r="K13" s="23">
        <v>0</v>
      </c>
    </row>
    <row r="14" spans="1:11" ht="12.75">
      <c r="A14" s="25" t="s">
        <v>3</v>
      </c>
      <c r="B14" s="14"/>
      <c r="C14" s="97">
        <f>'Intra_Gov_Rev_03-Detail'!N16</f>
        <v>2136</v>
      </c>
      <c r="D14" s="110"/>
      <c r="E14" s="97">
        <v>0</v>
      </c>
      <c r="F14" s="97"/>
      <c r="G14" s="97">
        <f>'Intra_Gov_Rev_03-Detail'!N80</f>
        <v>260295</v>
      </c>
      <c r="H14" s="97"/>
      <c r="I14" s="97">
        <v>0</v>
      </c>
      <c r="J14" s="97"/>
      <c r="K14" s="23">
        <v>0</v>
      </c>
    </row>
    <row r="15" spans="1:11" ht="12.75">
      <c r="A15" s="25" t="s">
        <v>4</v>
      </c>
      <c r="B15" s="14"/>
      <c r="C15" s="97">
        <f>'Intra_Gov_Rev_03-Detail'!N17</f>
        <v>47439</v>
      </c>
      <c r="D15" s="110"/>
      <c r="E15" s="97">
        <v>0</v>
      </c>
      <c r="F15" s="97"/>
      <c r="G15" s="97">
        <f>'Intra_Gov_Rev_03-Detail'!N81</f>
        <v>25524</v>
      </c>
      <c r="H15" s="97"/>
      <c r="I15" s="97">
        <f>'Intra_Gov_Rev_03-Detail'!N103</f>
        <v>-475</v>
      </c>
      <c r="J15" s="97"/>
      <c r="K15" s="23">
        <v>0</v>
      </c>
    </row>
    <row r="16" spans="1:11" ht="12.75">
      <c r="A16" s="25" t="s">
        <v>5</v>
      </c>
      <c r="B16" s="14"/>
      <c r="C16" s="97">
        <f>'Intra_Gov_Rev_03-Detail'!N18</f>
        <v>9512</v>
      </c>
      <c r="D16" s="110"/>
      <c r="E16" s="97">
        <v>0</v>
      </c>
      <c r="F16" s="97"/>
      <c r="G16" s="97">
        <f>'Intra_Gov_Rev_03-Detail'!N82</f>
        <v>31</v>
      </c>
      <c r="H16" s="97"/>
      <c r="I16" s="97">
        <v>0</v>
      </c>
      <c r="J16" s="97"/>
      <c r="K16" s="23">
        <v>0</v>
      </c>
    </row>
    <row r="17" spans="1:11" ht="12.75">
      <c r="A17" s="25" t="s">
        <v>6</v>
      </c>
      <c r="B17" s="14"/>
      <c r="C17" s="97">
        <f>'Intra_Gov_Rev_03-Detail'!N19</f>
        <v>1798</v>
      </c>
      <c r="D17" s="110"/>
      <c r="E17" s="97">
        <v>0</v>
      </c>
      <c r="F17" s="97"/>
      <c r="G17" s="97">
        <v>0</v>
      </c>
      <c r="H17" s="97"/>
      <c r="I17" s="97">
        <v>0</v>
      </c>
      <c r="J17" s="97"/>
      <c r="K17" s="23">
        <v>0</v>
      </c>
    </row>
    <row r="18" spans="1:11" ht="12.75">
      <c r="A18" s="25" t="s">
        <v>7</v>
      </c>
      <c r="B18" s="14"/>
      <c r="C18" s="97">
        <f>'Intra_Gov_Rev_03-Detail'!N20</f>
        <v>14682</v>
      </c>
      <c r="D18" s="110"/>
      <c r="E18" s="97">
        <v>0</v>
      </c>
      <c r="F18" s="97"/>
      <c r="G18" s="97">
        <f>'Intra_Gov_Rev_03-Detail'!N83</f>
        <v>12</v>
      </c>
      <c r="H18" s="97"/>
      <c r="I18" s="97">
        <f>'Intra_Gov_Rev_03-Detail'!N104</f>
        <v>-559</v>
      </c>
      <c r="J18" s="97"/>
      <c r="K18" s="23">
        <v>0</v>
      </c>
    </row>
    <row r="19" spans="1:11" ht="12.75">
      <c r="A19" s="25" t="s">
        <v>8</v>
      </c>
      <c r="B19" s="14"/>
      <c r="C19" s="97">
        <f>'Intra_Gov_Rev_03-Detail'!N21</f>
        <v>9645</v>
      </c>
      <c r="D19" s="110"/>
      <c r="E19" s="97">
        <v>0</v>
      </c>
      <c r="F19" s="97"/>
      <c r="G19" s="97">
        <v>0</v>
      </c>
      <c r="H19" s="97"/>
      <c r="I19" s="97">
        <v>0</v>
      </c>
      <c r="J19" s="97"/>
      <c r="K19" s="23">
        <v>0</v>
      </c>
    </row>
    <row r="20" spans="1:11" ht="12.75">
      <c r="A20" s="25" t="s">
        <v>130</v>
      </c>
      <c r="B20" s="14"/>
      <c r="C20" s="97">
        <f>'Intra_Gov_Rev_03-Detail'!N22</f>
        <v>17094</v>
      </c>
      <c r="D20" s="110"/>
      <c r="E20" s="97">
        <v>0</v>
      </c>
      <c r="F20" s="97"/>
      <c r="G20" s="97">
        <v>0</v>
      </c>
      <c r="H20" s="97"/>
      <c r="I20" s="97">
        <v>0</v>
      </c>
      <c r="J20" s="97"/>
      <c r="K20" s="23">
        <v>0</v>
      </c>
    </row>
    <row r="21" spans="1:11" ht="12.75">
      <c r="A21" s="25" t="s">
        <v>10</v>
      </c>
      <c r="B21" s="14"/>
      <c r="C21" s="97">
        <f>'Intra_Gov_Rev_03-Detail'!N23</f>
        <v>7942</v>
      </c>
      <c r="D21" s="110"/>
      <c r="E21" s="97">
        <v>0</v>
      </c>
      <c r="F21" s="97"/>
      <c r="G21" s="97">
        <v>0</v>
      </c>
      <c r="H21" s="97"/>
      <c r="I21" s="97">
        <f>'Intra_Gov_Rev_03-Detail'!N106</f>
        <v>-6</v>
      </c>
      <c r="J21" s="97"/>
      <c r="K21" s="23">
        <v>0</v>
      </c>
    </row>
    <row r="22" spans="1:11" ht="12.75">
      <c r="A22" s="25" t="s">
        <v>11</v>
      </c>
      <c r="B22" s="14"/>
      <c r="C22" s="97">
        <f>'Intra_Gov_Rev_03-Detail'!N24</f>
        <v>87875</v>
      </c>
      <c r="D22" s="110"/>
      <c r="E22" s="97">
        <v>0</v>
      </c>
      <c r="F22" s="97"/>
      <c r="G22" s="97">
        <f>'Intra_Gov_Rev_03-Detail'!N85</f>
        <v>160</v>
      </c>
      <c r="H22" s="97"/>
      <c r="I22" s="97">
        <f>'Intra_Gov_Rev_03-Detail'!N107</f>
        <v>-1035</v>
      </c>
      <c r="J22" s="97"/>
      <c r="K22" s="23">
        <v>0</v>
      </c>
    </row>
    <row r="23" spans="1:11" ht="12.75">
      <c r="A23" s="25" t="s">
        <v>131</v>
      </c>
      <c r="B23" s="14"/>
      <c r="C23" s="97">
        <f>'Intra_Gov_Rev_03-Detail'!N25</f>
        <v>52523</v>
      </c>
      <c r="D23" s="110"/>
      <c r="E23" s="97">
        <f>'Intra_Gov_Rev_03-Detail'!N74</f>
        <v>16496</v>
      </c>
      <c r="F23" s="97"/>
      <c r="G23" s="97">
        <f>'Intra_Gov_Rev_03-Detail'!N86</f>
        <v>823050</v>
      </c>
      <c r="H23" s="97"/>
      <c r="I23" s="97">
        <f>'Intra_Gov_Rev_03-Detail'!N108</f>
        <v>-16310</v>
      </c>
      <c r="J23" s="97"/>
      <c r="K23" s="23">
        <f>'Intra_Gov_Rev_03-Detail'!N123</f>
        <v>12691</v>
      </c>
    </row>
    <row r="24" spans="1:11" ht="12.75">
      <c r="A24" s="25" t="s">
        <v>132</v>
      </c>
      <c r="B24" s="14"/>
      <c r="C24" s="97">
        <f>'Intra_Gov_Rev_03-Detail'!N26</f>
        <v>20938</v>
      </c>
      <c r="D24" s="110"/>
      <c r="E24" s="97">
        <v>0</v>
      </c>
      <c r="F24" s="97"/>
      <c r="G24" s="97">
        <v>0</v>
      </c>
      <c r="H24" s="97"/>
      <c r="I24" s="97">
        <v>0</v>
      </c>
      <c r="J24" s="97"/>
      <c r="K24" s="23">
        <v>0</v>
      </c>
    </row>
    <row r="25" spans="1:11" ht="12.75" hidden="1">
      <c r="A25" s="25" t="s">
        <v>50</v>
      </c>
      <c r="B25" s="14"/>
      <c r="C25" s="97">
        <f>'Intra_Gov_Rev_03-Detail'!N27</f>
        <v>0</v>
      </c>
      <c r="D25" s="110"/>
      <c r="E25" s="97">
        <v>0</v>
      </c>
      <c r="F25" s="97"/>
      <c r="G25" s="97">
        <v>0</v>
      </c>
      <c r="H25" s="97"/>
      <c r="I25" s="97">
        <v>0</v>
      </c>
      <c r="J25" s="97"/>
      <c r="K25" s="23">
        <v>0</v>
      </c>
    </row>
    <row r="26" spans="1:11" ht="12.75">
      <c r="A26" s="25" t="s">
        <v>14</v>
      </c>
      <c r="B26" s="14"/>
      <c r="C26" s="97">
        <f>'Intra_Gov_Rev_03-Detail'!N28</f>
        <v>11793</v>
      </c>
      <c r="D26" s="110"/>
      <c r="E26" s="97">
        <f>'Intra_Gov_Rev_03-Detail'!N75</f>
        <v>616187</v>
      </c>
      <c r="F26" s="97"/>
      <c r="G26" s="97">
        <v>0</v>
      </c>
      <c r="H26" s="97"/>
      <c r="I26" s="97">
        <v>0</v>
      </c>
      <c r="J26" s="97"/>
      <c r="K26" s="23">
        <v>0</v>
      </c>
    </row>
    <row r="27" spans="1:11" ht="12.75">
      <c r="A27" s="25" t="s">
        <v>44</v>
      </c>
      <c r="B27" s="14"/>
      <c r="C27" s="97">
        <f>'Intra_Gov_Rev_03-Detail'!N29</f>
        <v>5</v>
      </c>
      <c r="D27" s="110"/>
      <c r="E27" s="97">
        <v>0</v>
      </c>
      <c r="F27" s="97"/>
      <c r="G27" s="97">
        <v>0</v>
      </c>
      <c r="H27" s="97"/>
      <c r="I27" s="97">
        <v>0</v>
      </c>
      <c r="J27" s="97"/>
      <c r="K27" s="23">
        <v>0</v>
      </c>
    </row>
    <row r="28" spans="1:11" ht="12.75">
      <c r="A28" s="28" t="s">
        <v>87</v>
      </c>
      <c r="B28" s="14"/>
      <c r="C28" s="97">
        <f>'Intra_Gov_Rev_03-Detail'!N30</f>
        <v>1193</v>
      </c>
      <c r="D28" s="110"/>
      <c r="E28" s="97">
        <v>0</v>
      </c>
      <c r="F28" s="97"/>
      <c r="G28" s="97">
        <v>0</v>
      </c>
      <c r="H28" s="97"/>
      <c r="I28" s="97">
        <v>0</v>
      </c>
      <c r="J28" s="97"/>
      <c r="K28" s="23">
        <v>0</v>
      </c>
    </row>
    <row r="29" spans="1:11" ht="12.75">
      <c r="A29" s="25" t="s">
        <v>15</v>
      </c>
      <c r="B29" s="14"/>
      <c r="C29" s="97">
        <f>'Intra_Gov_Rev_03-Detail'!N31</f>
        <v>24</v>
      </c>
      <c r="D29" s="110"/>
      <c r="E29" s="97">
        <v>0</v>
      </c>
      <c r="F29" s="97"/>
      <c r="G29" s="97">
        <v>0</v>
      </c>
      <c r="H29" s="97"/>
      <c r="I29" s="97">
        <f>'Intra_Gov_Rev_03-Detail'!N109</f>
        <v>-27</v>
      </c>
      <c r="J29" s="97"/>
      <c r="K29" s="23">
        <v>0</v>
      </c>
    </row>
    <row r="30" spans="1:11" ht="12.75">
      <c r="A30" s="25" t="s">
        <v>16</v>
      </c>
      <c r="B30" s="14"/>
      <c r="C30" s="97">
        <f>'Intra_Gov_Rev_03-Detail'!N32</f>
        <v>28792</v>
      </c>
      <c r="D30" s="110"/>
      <c r="E30" s="97">
        <v>0</v>
      </c>
      <c r="F30" s="97"/>
      <c r="G30" s="97">
        <v>0</v>
      </c>
      <c r="H30" s="97"/>
      <c r="I30" s="97">
        <v>0</v>
      </c>
      <c r="J30" s="97"/>
      <c r="K30" s="23">
        <v>0</v>
      </c>
    </row>
    <row r="31" spans="1:11" ht="12.75">
      <c r="A31" s="25" t="s">
        <v>17</v>
      </c>
      <c r="B31" s="14"/>
      <c r="C31" s="97">
        <f>'Intra_Gov_Rev_03-Detail'!N33</f>
        <v>56391</v>
      </c>
      <c r="D31" s="110"/>
      <c r="E31" s="97">
        <v>0</v>
      </c>
      <c r="F31" s="97"/>
      <c r="G31" s="97">
        <v>0</v>
      </c>
      <c r="H31" s="97"/>
      <c r="I31" s="97">
        <v>0</v>
      </c>
      <c r="J31" s="97"/>
      <c r="K31" s="23">
        <v>0</v>
      </c>
    </row>
    <row r="32" spans="1:11" ht="12.75">
      <c r="A32" s="25" t="s">
        <v>134</v>
      </c>
      <c r="B32" s="14"/>
      <c r="C32" s="97">
        <f>'Intra_Gov_Rev_03-Detail'!N34</f>
        <v>501</v>
      </c>
      <c r="D32" s="110"/>
      <c r="E32" s="97">
        <v>0</v>
      </c>
      <c r="F32" s="97"/>
      <c r="G32" s="97">
        <v>0</v>
      </c>
      <c r="H32" s="97"/>
      <c r="I32" s="97">
        <v>0</v>
      </c>
      <c r="J32" s="97"/>
      <c r="K32" s="23">
        <v>0</v>
      </c>
    </row>
    <row r="33" spans="1:11" ht="12.75">
      <c r="A33" s="25" t="s">
        <v>133</v>
      </c>
      <c r="B33" s="14"/>
      <c r="C33" s="97">
        <f>'Intra_Gov_Rev_03-Detail'!N35</f>
        <v>33</v>
      </c>
      <c r="D33" s="110"/>
      <c r="E33" s="97">
        <v>0</v>
      </c>
      <c r="F33" s="97"/>
      <c r="G33" s="97">
        <v>0</v>
      </c>
      <c r="H33" s="97"/>
      <c r="I33" s="97">
        <v>0</v>
      </c>
      <c r="J33" s="97"/>
      <c r="K33" s="23">
        <v>0</v>
      </c>
    </row>
    <row r="34" spans="1:11" ht="12.75">
      <c r="A34" s="25" t="s">
        <v>128</v>
      </c>
      <c r="B34" s="14"/>
      <c r="C34" s="97">
        <f>'Intra_Gov_Rev_03-Detail'!N36</f>
        <v>9</v>
      </c>
      <c r="D34" s="110"/>
      <c r="E34" s="97">
        <v>0</v>
      </c>
      <c r="F34" s="97"/>
      <c r="G34" s="97">
        <v>0</v>
      </c>
      <c r="H34" s="97"/>
      <c r="I34" s="97">
        <v>0</v>
      </c>
      <c r="J34" s="97"/>
      <c r="K34" s="23">
        <v>0</v>
      </c>
    </row>
    <row r="35" spans="1:11" ht="12.75">
      <c r="A35" s="25" t="s">
        <v>18</v>
      </c>
      <c r="B35" s="14"/>
      <c r="C35" s="97">
        <f>'Intra_Gov_Rev_03-Detail'!N37</f>
        <v>6246</v>
      </c>
      <c r="D35" s="110"/>
      <c r="E35" s="97">
        <v>0</v>
      </c>
      <c r="F35" s="97"/>
      <c r="G35" s="97">
        <v>0</v>
      </c>
      <c r="H35" s="97"/>
      <c r="I35" s="97">
        <v>0</v>
      </c>
      <c r="J35" s="97"/>
      <c r="K35" s="23">
        <v>0</v>
      </c>
    </row>
    <row r="36" spans="1:11" ht="12.75" hidden="1">
      <c r="A36" s="25" t="s">
        <v>52</v>
      </c>
      <c r="B36" s="14"/>
      <c r="C36" s="97">
        <v>0</v>
      </c>
      <c r="D36" s="110"/>
      <c r="E36" s="97">
        <v>0</v>
      </c>
      <c r="F36" s="97"/>
      <c r="G36" s="97">
        <v>0</v>
      </c>
      <c r="H36" s="97"/>
      <c r="I36" s="97">
        <v>0</v>
      </c>
      <c r="J36" s="97"/>
      <c r="K36" s="23">
        <v>0</v>
      </c>
    </row>
    <row r="37" spans="1:11" ht="12.75">
      <c r="A37" s="25" t="s">
        <v>19</v>
      </c>
      <c r="B37" s="14"/>
      <c r="C37" s="97">
        <f>'Intra_Gov_Rev_03-Detail'!N38</f>
        <v>1548</v>
      </c>
      <c r="D37" s="110"/>
      <c r="E37" s="97">
        <v>0</v>
      </c>
      <c r="F37" s="97"/>
      <c r="G37" s="97">
        <v>0</v>
      </c>
      <c r="H37" s="97"/>
      <c r="I37" s="97">
        <v>0</v>
      </c>
      <c r="J37" s="97"/>
      <c r="K37" s="23">
        <v>0</v>
      </c>
    </row>
    <row r="38" spans="1:11" ht="12.75">
      <c r="A38" s="25" t="s">
        <v>20</v>
      </c>
      <c r="B38" s="14"/>
      <c r="C38" s="97">
        <f>'Intra_Gov_Rev_03-Detail'!N39</f>
        <v>32684</v>
      </c>
      <c r="D38" s="110"/>
      <c r="E38" s="97">
        <v>0</v>
      </c>
      <c r="F38" s="97"/>
      <c r="G38" s="97">
        <f>'Intra_Gov_Rev_03-Detail'!N89</f>
        <v>2107</v>
      </c>
      <c r="H38" s="97"/>
      <c r="I38" s="97">
        <v>0</v>
      </c>
      <c r="J38" s="97"/>
      <c r="K38" s="23">
        <v>0</v>
      </c>
    </row>
    <row r="39" spans="1:11" ht="12.75">
      <c r="A39" s="25" t="s">
        <v>21</v>
      </c>
      <c r="B39" s="14"/>
      <c r="C39" s="97">
        <f>'Intra_Gov_Rev_03-Detail'!N42</f>
        <v>7879</v>
      </c>
      <c r="D39" s="110"/>
      <c r="E39" s="97">
        <v>0</v>
      </c>
      <c r="F39" s="97"/>
      <c r="G39" s="97">
        <v>0</v>
      </c>
      <c r="H39" s="97"/>
      <c r="I39" s="97">
        <v>0</v>
      </c>
      <c r="J39" s="97"/>
      <c r="K39" s="23">
        <v>0</v>
      </c>
    </row>
    <row r="40" spans="1:11" ht="12.75">
      <c r="A40" s="25" t="s">
        <v>46</v>
      </c>
      <c r="B40" s="14"/>
      <c r="C40" s="97">
        <f>'Intra_Gov_Rev_03-Detail'!N43</f>
        <v>50549</v>
      </c>
      <c r="D40" s="110"/>
      <c r="E40" s="97">
        <v>0</v>
      </c>
      <c r="F40" s="97"/>
      <c r="G40" s="97">
        <v>0</v>
      </c>
      <c r="H40" s="97"/>
      <c r="I40" s="97">
        <v>0</v>
      </c>
      <c r="J40" s="97"/>
      <c r="K40" s="23">
        <v>0</v>
      </c>
    </row>
    <row r="41" spans="1:11" ht="12.75" hidden="1">
      <c r="A41" s="25" t="s">
        <v>51</v>
      </c>
      <c r="B41" s="14"/>
      <c r="C41" s="97">
        <v>0</v>
      </c>
      <c r="D41" s="110"/>
      <c r="E41" s="97">
        <v>0</v>
      </c>
      <c r="F41" s="97"/>
      <c r="G41" s="97">
        <v>0</v>
      </c>
      <c r="H41" s="97"/>
      <c r="I41" s="97">
        <v>0</v>
      </c>
      <c r="J41" s="97"/>
      <c r="K41" s="23">
        <v>0</v>
      </c>
    </row>
    <row r="42" spans="1:11" ht="12.75">
      <c r="A42" s="25" t="s">
        <v>47</v>
      </c>
      <c r="B42" s="14"/>
      <c r="C42" s="97">
        <f>'Intra_Gov_Rev_03-Detail'!N44</f>
        <v>2329</v>
      </c>
      <c r="D42" s="110"/>
      <c r="E42" s="97">
        <v>0</v>
      </c>
      <c r="F42" s="97"/>
      <c r="G42" s="97">
        <v>0</v>
      </c>
      <c r="H42" s="97"/>
      <c r="I42" s="97">
        <v>0</v>
      </c>
      <c r="J42" s="97"/>
      <c r="K42" s="23">
        <v>0</v>
      </c>
    </row>
    <row r="43" spans="1:11" ht="12.75">
      <c r="A43" s="25" t="s">
        <v>135</v>
      </c>
      <c r="B43" s="14"/>
      <c r="C43" s="97">
        <f>'Intra_Gov_Rev_03-Detail'!N45</f>
        <v>17764</v>
      </c>
      <c r="D43" s="110"/>
      <c r="E43" s="97">
        <v>0</v>
      </c>
      <c r="F43" s="97"/>
      <c r="G43" s="97">
        <v>0</v>
      </c>
      <c r="H43" s="97"/>
      <c r="I43" s="97">
        <v>0</v>
      </c>
      <c r="J43" s="97"/>
      <c r="K43" s="23">
        <v>0</v>
      </c>
    </row>
    <row r="44" spans="1:11" ht="12.75">
      <c r="A44" s="25" t="s">
        <v>23</v>
      </c>
      <c r="B44" s="14"/>
      <c r="C44" s="97">
        <f>'Intra_Gov_Rev_03-Detail'!N46</f>
        <v>1532</v>
      </c>
      <c r="D44" s="110"/>
      <c r="E44" s="97">
        <v>0</v>
      </c>
      <c r="F44" s="97"/>
      <c r="G44" s="97">
        <f>'Intra_Gov_Rev_03-Detail'!N90</f>
        <v>179</v>
      </c>
      <c r="H44" s="97"/>
      <c r="I44" s="97">
        <v>0</v>
      </c>
      <c r="J44" s="97"/>
      <c r="K44" s="23">
        <v>0</v>
      </c>
    </row>
    <row r="45" spans="1:11" ht="12.75" hidden="1">
      <c r="A45" s="25" t="s">
        <v>65</v>
      </c>
      <c r="B45" s="14"/>
      <c r="C45" s="97">
        <f>'Intra_Gov_Rev_03-Detail'!N47</f>
        <v>0</v>
      </c>
      <c r="D45" s="110"/>
      <c r="E45" s="97">
        <v>0</v>
      </c>
      <c r="F45" s="97"/>
      <c r="G45" s="97">
        <v>0</v>
      </c>
      <c r="H45" s="97"/>
      <c r="I45" s="97">
        <v>0</v>
      </c>
      <c r="J45" s="97"/>
      <c r="K45" s="23">
        <v>0</v>
      </c>
    </row>
    <row r="46" spans="1:11" ht="12.75">
      <c r="A46" s="28" t="s">
        <v>127</v>
      </c>
      <c r="B46" s="14"/>
      <c r="C46" s="97">
        <f>'Intra_Gov_Rev_03-Detail'!N48</f>
        <v>2</v>
      </c>
      <c r="D46" s="110"/>
      <c r="E46" s="97">
        <v>0</v>
      </c>
      <c r="F46" s="97"/>
      <c r="G46" s="97">
        <v>0</v>
      </c>
      <c r="H46" s="97"/>
      <c r="I46" s="97">
        <v>0</v>
      </c>
      <c r="J46" s="97"/>
      <c r="K46" s="23">
        <v>0</v>
      </c>
    </row>
    <row r="47" spans="1:11" ht="12.75">
      <c r="A47" s="26" t="s">
        <v>93</v>
      </c>
      <c r="B47" s="14"/>
      <c r="C47" s="97">
        <f>'Intra_Gov_Rev_03-Detail'!N49</f>
        <v>148</v>
      </c>
      <c r="D47" s="110"/>
      <c r="E47" s="97">
        <v>0</v>
      </c>
      <c r="F47" s="97"/>
      <c r="G47" s="97">
        <v>0</v>
      </c>
      <c r="H47" s="97"/>
      <c r="I47" s="97">
        <v>0</v>
      </c>
      <c r="J47" s="97"/>
      <c r="K47" s="23">
        <v>0</v>
      </c>
    </row>
    <row r="48" spans="1:11" ht="12.75" hidden="1">
      <c r="A48" s="28" t="s">
        <v>66</v>
      </c>
      <c r="B48" s="14"/>
      <c r="C48" s="97">
        <v>0</v>
      </c>
      <c r="D48" s="110"/>
      <c r="E48" s="97">
        <v>0</v>
      </c>
      <c r="F48" s="97"/>
      <c r="G48" s="97">
        <v>0</v>
      </c>
      <c r="H48" s="97"/>
      <c r="I48" s="97">
        <v>0</v>
      </c>
      <c r="J48" s="97"/>
      <c r="K48" s="23">
        <v>0</v>
      </c>
    </row>
    <row r="49" spans="1:11" ht="12.75">
      <c r="A49" s="26" t="s">
        <v>124</v>
      </c>
      <c r="B49" s="14"/>
      <c r="C49" s="97">
        <f>'Intra_Gov_Rev_03-Detail'!N50</f>
        <v>106</v>
      </c>
      <c r="D49" s="110"/>
      <c r="E49" s="97">
        <v>0</v>
      </c>
      <c r="F49" s="97"/>
      <c r="G49" s="97">
        <v>0</v>
      </c>
      <c r="H49" s="97"/>
      <c r="I49" s="97">
        <v>0</v>
      </c>
      <c r="J49" s="97"/>
      <c r="K49" s="23">
        <v>0</v>
      </c>
    </row>
    <row r="50" spans="1:11" ht="12.75">
      <c r="A50" s="25" t="s">
        <v>48</v>
      </c>
      <c r="B50" s="14"/>
      <c r="C50" s="97">
        <f>'Intra_Gov_Rev_03-Detail'!N51</f>
        <v>41</v>
      </c>
      <c r="D50" s="110"/>
      <c r="E50" s="97">
        <v>0</v>
      </c>
      <c r="F50" s="97"/>
      <c r="G50" s="97">
        <v>0</v>
      </c>
      <c r="H50" s="97"/>
      <c r="I50" s="97">
        <v>0</v>
      </c>
      <c r="J50" s="97"/>
      <c r="K50" s="23">
        <v>0</v>
      </c>
    </row>
    <row r="51" spans="1:11" ht="12.75" hidden="1">
      <c r="A51" s="25" t="s">
        <v>67</v>
      </c>
      <c r="B51" s="14"/>
      <c r="C51" s="97">
        <v>0</v>
      </c>
      <c r="D51" s="110"/>
      <c r="E51" s="97">
        <v>0</v>
      </c>
      <c r="F51" s="97"/>
      <c r="G51" s="97">
        <v>0</v>
      </c>
      <c r="H51" s="97"/>
      <c r="I51" s="97">
        <v>0</v>
      </c>
      <c r="J51" s="97"/>
      <c r="K51" s="23">
        <v>0</v>
      </c>
    </row>
    <row r="52" spans="1:11" ht="12.75" hidden="1">
      <c r="A52" s="25" t="s">
        <v>41</v>
      </c>
      <c r="B52" s="14"/>
      <c r="C52" s="97">
        <v>0</v>
      </c>
      <c r="D52" s="110"/>
      <c r="E52" s="97">
        <v>0</v>
      </c>
      <c r="F52" s="97"/>
      <c r="G52" s="97">
        <v>0</v>
      </c>
      <c r="H52" s="97"/>
      <c r="I52" s="97">
        <v>0</v>
      </c>
      <c r="J52" s="97"/>
      <c r="K52" s="23">
        <v>0</v>
      </c>
    </row>
    <row r="53" spans="1:11" ht="12.75">
      <c r="A53" s="25" t="s">
        <v>32</v>
      </c>
      <c r="B53" s="14"/>
      <c r="C53" s="97">
        <f>'Intra_Gov_Rev_03-Detail'!N52</f>
        <v>33528</v>
      </c>
      <c r="D53" s="110"/>
      <c r="E53" s="97">
        <v>0</v>
      </c>
      <c r="F53" s="97"/>
      <c r="G53" s="97">
        <v>0</v>
      </c>
      <c r="H53" s="97"/>
      <c r="I53" s="97">
        <v>0</v>
      </c>
      <c r="J53" s="97"/>
      <c r="K53" s="23">
        <v>0</v>
      </c>
    </row>
    <row r="54" spans="1:11" ht="12.75">
      <c r="A54" s="25" t="s">
        <v>24</v>
      </c>
      <c r="B54" s="14"/>
      <c r="C54" s="97">
        <f>'Intra_Gov_Rev_03-Detail'!N53</f>
        <v>35018</v>
      </c>
      <c r="D54" s="110"/>
      <c r="E54" s="97">
        <v>0</v>
      </c>
      <c r="F54" s="97"/>
      <c r="G54" s="97">
        <f>'Intra_Gov_Rev_03-Detail'!N91</f>
        <v>5647</v>
      </c>
      <c r="H54" s="97"/>
      <c r="I54" s="97">
        <v>0</v>
      </c>
      <c r="J54" s="97"/>
      <c r="K54" s="23">
        <v>0</v>
      </c>
    </row>
    <row r="55" spans="1:11" ht="12.75">
      <c r="A55" s="28" t="s">
        <v>118</v>
      </c>
      <c r="B55" s="14"/>
      <c r="C55" s="97">
        <f>'Intra_Gov_Rev_03-Detail'!N54</f>
        <v>222265</v>
      </c>
      <c r="D55" s="110"/>
      <c r="E55" s="97">
        <v>0</v>
      </c>
      <c r="F55" s="97"/>
      <c r="G55" s="97">
        <f>'Intra_Gov_Rev_03-Detail'!N92</f>
        <v>4523</v>
      </c>
      <c r="H55" s="97"/>
      <c r="I55" s="97">
        <f>'Intra_Gov_Rev_03-Detail'!N114</f>
        <v>-5886491</v>
      </c>
      <c r="J55" s="97"/>
      <c r="K55" s="23">
        <v>0</v>
      </c>
    </row>
    <row r="56" spans="1:11" ht="12.75">
      <c r="A56" s="25" t="s">
        <v>25</v>
      </c>
      <c r="B56" s="14"/>
      <c r="C56" s="97">
        <f>'Intra_Gov_Rev_03-Detail'!N55</f>
        <v>3582</v>
      </c>
      <c r="D56" s="110"/>
      <c r="E56" s="97" t="s">
        <v>2</v>
      </c>
      <c r="F56" s="97"/>
      <c r="G56" s="97">
        <f>'Intra_Gov_Rev_03-Detail'!N93</f>
        <v>200</v>
      </c>
      <c r="H56" s="97"/>
      <c r="I56" s="97">
        <v>0</v>
      </c>
      <c r="J56" s="97"/>
      <c r="K56" s="23">
        <v>0</v>
      </c>
    </row>
    <row r="57" spans="1:11" ht="12.75">
      <c r="A57" s="25" t="s">
        <v>49</v>
      </c>
      <c r="B57" s="14"/>
      <c r="C57" s="97">
        <f>'Intra_Gov_Rev_03-Detail'!N56</f>
        <v>48</v>
      </c>
      <c r="D57" s="110"/>
      <c r="E57" s="97">
        <v>0</v>
      </c>
      <c r="F57" s="97"/>
      <c r="G57" s="97">
        <v>0</v>
      </c>
      <c r="H57" s="97"/>
      <c r="I57" s="97">
        <v>0</v>
      </c>
      <c r="J57" s="97"/>
      <c r="K57" s="23">
        <v>0</v>
      </c>
    </row>
    <row r="58" spans="1:11" ht="12.75">
      <c r="A58" s="25" t="s">
        <v>26</v>
      </c>
      <c r="B58" s="14"/>
      <c r="C58" s="97">
        <f>'Intra_Gov_Rev_03-Detail'!N57</f>
        <v>176133</v>
      </c>
      <c r="D58" s="110"/>
      <c r="E58" s="97">
        <v>0</v>
      </c>
      <c r="F58" s="97"/>
      <c r="G58" s="97">
        <f>'Intra_Gov_Rev_03-Detail'!N94</f>
        <v>19624</v>
      </c>
      <c r="H58" s="97"/>
      <c r="I58" s="97">
        <f>'Intra_Gov_Rev_03-Detail'!N116</f>
        <v>-19665</v>
      </c>
      <c r="J58" s="97"/>
      <c r="K58" s="23">
        <v>0</v>
      </c>
    </row>
    <row r="59" spans="1:11" ht="12.75">
      <c r="A59" s="25" t="s">
        <v>136</v>
      </c>
      <c r="B59" s="14"/>
      <c r="C59" s="97">
        <f>'Intra_Gov_Rev_03-Detail'!N58</f>
        <v>9</v>
      </c>
      <c r="D59" s="110"/>
      <c r="E59" s="97">
        <v>0</v>
      </c>
      <c r="F59" s="97"/>
      <c r="G59" s="97">
        <v>0</v>
      </c>
      <c r="H59" s="97"/>
      <c r="I59" s="97">
        <v>0</v>
      </c>
      <c r="J59" s="97"/>
      <c r="K59" s="23">
        <v>0</v>
      </c>
    </row>
    <row r="60" spans="1:11" ht="12.75">
      <c r="A60" s="25" t="s">
        <v>33</v>
      </c>
      <c r="B60" s="14"/>
      <c r="C60" s="97">
        <f>'Intra_Gov_Rev_03-Detail'!N59</f>
        <v>2849</v>
      </c>
      <c r="D60" s="110"/>
      <c r="E60" s="97">
        <v>0</v>
      </c>
      <c r="F60" s="97"/>
      <c r="G60" s="97">
        <v>0</v>
      </c>
      <c r="H60" s="97"/>
      <c r="I60" s="97">
        <v>0</v>
      </c>
      <c r="J60" s="97"/>
      <c r="K60" s="23">
        <v>0</v>
      </c>
    </row>
    <row r="61" spans="1:11" ht="12.75">
      <c r="A61" s="26" t="s">
        <v>137</v>
      </c>
      <c r="B61" s="14"/>
      <c r="C61" s="97">
        <f>'Intra_Gov_Rev_03-Detail'!N60</f>
        <v>1</v>
      </c>
      <c r="D61" s="110"/>
      <c r="E61" s="97">
        <v>0</v>
      </c>
      <c r="F61" s="97"/>
      <c r="G61" s="97">
        <v>0</v>
      </c>
      <c r="H61" s="97"/>
      <c r="I61" s="97">
        <v>0</v>
      </c>
      <c r="J61" s="97"/>
      <c r="K61" s="23">
        <v>0</v>
      </c>
    </row>
    <row r="62" spans="1:11" ht="12.75">
      <c r="A62" s="25" t="s">
        <v>34</v>
      </c>
      <c r="B62" s="14"/>
      <c r="C62" s="97">
        <f>'Intra_Gov_Rev_03-Detail'!N61</f>
        <v>7130</v>
      </c>
      <c r="D62" s="110"/>
      <c r="E62" s="97">
        <v>0</v>
      </c>
      <c r="F62" s="97"/>
      <c r="G62" s="97">
        <v>0</v>
      </c>
      <c r="H62" s="97"/>
      <c r="I62" s="97">
        <v>0</v>
      </c>
      <c r="J62" s="97"/>
      <c r="K62" s="23">
        <v>0</v>
      </c>
    </row>
    <row r="63" spans="1:11" ht="12.75">
      <c r="A63" s="25" t="s">
        <v>54</v>
      </c>
      <c r="B63" s="14"/>
      <c r="C63" s="97">
        <f>'Intra_Gov_Rev_03-Detail'!N62</f>
        <v>25</v>
      </c>
      <c r="D63" s="110"/>
      <c r="E63" s="97">
        <v>0</v>
      </c>
      <c r="F63" s="97"/>
      <c r="G63" s="97">
        <v>0</v>
      </c>
      <c r="H63" s="97"/>
      <c r="I63" s="97">
        <v>0</v>
      </c>
      <c r="J63" s="97"/>
      <c r="K63" s="23">
        <v>0</v>
      </c>
    </row>
    <row r="64" spans="1:11" ht="12.75">
      <c r="A64" s="25" t="s">
        <v>27</v>
      </c>
      <c r="B64" s="14"/>
      <c r="C64" s="97">
        <f>'Intra_Gov_Rev_03-Detail'!N63</f>
        <v>17764</v>
      </c>
      <c r="D64" s="110"/>
      <c r="E64" s="97">
        <v>0</v>
      </c>
      <c r="F64" s="97"/>
      <c r="G64" s="97">
        <v>0</v>
      </c>
      <c r="H64" s="97"/>
      <c r="I64" s="97">
        <v>0</v>
      </c>
      <c r="J64" s="97"/>
      <c r="K64" s="23">
        <v>0</v>
      </c>
    </row>
    <row r="65" spans="1:11" ht="12.75">
      <c r="A65" s="25" t="s">
        <v>53</v>
      </c>
      <c r="B65" s="14"/>
      <c r="C65" s="97">
        <f>'Intra_Gov_Rev_03-Detail'!N64</f>
        <v>154</v>
      </c>
      <c r="D65" s="110"/>
      <c r="E65" s="97">
        <v>0</v>
      </c>
      <c r="F65" s="97"/>
      <c r="G65" s="97">
        <v>0</v>
      </c>
      <c r="H65" s="97"/>
      <c r="I65" s="97">
        <v>0</v>
      </c>
      <c r="J65" s="97"/>
      <c r="K65" s="23">
        <v>0</v>
      </c>
    </row>
    <row r="66" spans="1:11" ht="12.75">
      <c r="A66" s="25" t="s">
        <v>28</v>
      </c>
      <c r="B66" s="14"/>
      <c r="C66" s="97">
        <f>'Intra_Gov_Rev_03-Detail'!N65</f>
        <v>406</v>
      </c>
      <c r="D66" s="110"/>
      <c r="E66" s="97">
        <v>0</v>
      </c>
      <c r="F66" s="97"/>
      <c r="G66" s="97">
        <v>0</v>
      </c>
      <c r="H66" s="97"/>
      <c r="I66" s="97">
        <v>0</v>
      </c>
      <c r="J66" s="97"/>
      <c r="K66" s="23">
        <v>0</v>
      </c>
    </row>
    <row r="67" spans="1:11" ht="12.75">
      <c r="A67" s="25" t="s">
        <v>29</v>
      </c>
      <c r="B67" s="14"/>
      <c r="C67" s="97">
        <f>'Intra_Gov_Rev_03-Detail'!N67</f>
        <v>3740</v>
      </c>
      <c r="D67" s="110"/>
      <c r="E67" s="97">
        <v>0</v>
      </c>
      <c r="F67" s="97"/>
      <c r="G67" s="97">
        <f>'Intra_Gov_Rev_03-Detail'!N97</f>
        <v>40805</v>
      </c>
      <c r="H67" s="97"/>
      <c r="I67" s="97">
        <v>0</v>
      </c>
      <c r="J67" s="97"/>
      <c r="K67" s="23">
        <v>0</v>
      </c>
    </row>
    <row r="68" spans="1:11" ht="12.75">
      <c r="A68" s="25" t="s">
        <v>30</v>
      </c>
      <c r="B68" s="14"/>
      <c r="C68" s="97">
        <f>'Intra_Gov_Rev_03-Detail'!N68</f>
        <v>396</v>
      </c>
      <c r="D68" s="110"/>
      <c r="E68" s="97">
        <v>0</v>
      </c>
      <c r="F68" s="97"/>
      <c r="G68" s="97">
        <v>0</v>
      </c>
      <c r="H68" s="97"/>
      <c r="I68" s="97">
        <v>0</v>
      </c>
      <c r="J68" s="97"/>
      <c r="K68" s="23">
        <v>0</v>
      </c>
    </row>
    <row r="69" spans="1:11" ht="12.75">
      <c r="A69" s="25" t="s">
        <v>31</v>
      </c>
      <c r="B69" s="14"/>
      <c r="C69" s="97">
        <f>'Intra_Gov_Rev_03-Detail'!N69</f>
        <v>476761</v>
      </c>
      <c r="D69" s="110"/>
      <c r="E69" s="97">
        <v>0</v>
      </c>
      <c r="F69" s="97"/>
      <c r="G69" s="97">
        <f>'Intra_Gov_Rev_03-Detail'!N98</f>
        <v>1388</v>
      </c>
      <c r="H69" s="97"/>
      <c r="I69" s="97">
        <v>0</v>
      </c>
      <c r="J69" s="97"/>
      <c r="K69" s="23">
        <v>0</v>
      </c>
    </row>
    <row r="70" spans="1:11" ht="12.75">
      <c r="A70" s="17" t="s">
        <v>122</v>
      </c>
      <c r="B70" s="14"/>
      <c r="C70" s="97">
        <f>'Intra_Gov_Rev_03-Detail'!N70</f>
        <v>108</v>
      </c>
      <c r="D70" s="110"/>
      <c r="E70" s="97">
        <v>0</v>
      </c>
      <c r="F70" s="97"/>
      <c r="G70" s="97">
        <v>0</v>
      </c>
      <c r="H70" s="97"/>
      <c r="I70" s="97">
        <f>'Intra_Gov_Rev_03-Detail'!N118</f>
        <v>-13810</v>
      </c>
      <c r="J70" s="97"/>
      <c r="K70" s="23">
        <v>0</v>
      </c>
    </row>
    <row r="71" spans="1:11" ht="12.75">
      <c r="A71" s="17" t="s">
        <v>123</v>
      </c>
      <c r="B71" s="14"/>
      <c r="C71" s="97">
        <f>'Intra_Gov_Rev_03-Detail'!N11</f>
        <v>1881</v>
      </c>
      <c r="D71" s="110"/>
      <c r="E71" s="97">
        <v>0</v>
      </c>
      <c r="F71" s="97"/>
      <c r="G71" s="97">
        <f>'Intra_Gov_Rev_03-Detail'!N79</f>
        <v>189245</v>
      </c>
      <c r="H71" s="97"/>
      <c r="I71" s="97">
        <f>'Intra_Gov_Rev_03-Detail'!N117</f>
        <v>-190398</v>
      </c>
      <c r="J71" s="97"/>
      <c r="K71" s="23">
        <v>0</v>
      </c>
    </row>
    <row r="72" spans="1:11" ht="15" thickBot="1">
      <c r="A72" s="29" t="s">
        <v>35</v>
      </c>
      <c r="B72" s="30"/>
      <c r="C72" s="98">
        <f>SUM(C10:C71)</f>
        <v>1473368</v>
      </c>
      <c r="D72" s="98"/>
      <c r="E72" s="98">
        <f>SUM(E10:E71)</f>
        <v>632683</v>
      </c>
      <c r="F72" s="98"/>
      <c r="G72" s="98">
        <f>SUM(G10:G71)</f>
        <v>1372790</v>
      </c>
      <c r="H72" s="98"/>
      <c r="I72" s="98">
        <f>SUM(I10:I71)</f>
        <v>-6128776</v>
      </c>
      <c r="J72" s="98"/>
      <c r="K72" s="132">
        <f>SUM(K10:K71)</f>
        <v>12691</v>
      </c>
    </row>
    <row r="73" spans="1:11" ht="15" thickTop="1">
      <c r="A73" s="29"/>
      <c r="B73" s="30"/>
      <c r="C73" s="123"/>
      <c r="D73" s="123"/>
      <c r="E73" s="123"/>
      <c r="F73" s="123"/>
      <c r="G73" s="123"/>
      <c r="H73" s="123"/>
      <c r="I73" s="123"/>
      <c r="J73" s="123"/>
      <c r="K73" s="124"/>
    </row>
    <row r="74" spans="1:11" ht="14.25">
      <c r="A74" s="125"/>
      <c r="B74" s="30"/>
      <c r="C74" s="123"/>
      <c r="D74" s="123"/>
      <c r="E74" s="123"/>
      <c r="F74" s="123"/>
      <c r="G74" s="123"/>
      <c r="H74" s="123"/>
      <c r="I74" s="123"/>
      <c r="J74" s="123"/>
      <c r="K74" s="124"/>
    </row>
    <row r="75" spans="1:16" ht="13.5">
      <c r="A75" s="126"/>
      <c r="B75" s="14"/>
      <c r="C75" s="20"/>
      <c r="D75" s="14"/>
      <c r="E75" s="15"/>
      <c r="F75" s="15"/>
      <c r="G75" s="31"/>
      <c r="H75" s="15"/>
      <c r="I75" s="31"/>
      <c r="J75" s="15"/>
      <c r="K75" s="115"/>
      <c r="M75" s="1"/>
      <c r="N75" s="3"/>
      <c r="O75" s="3"/>
      <c r="P75" s="3"/>
    </row>
    <row r="76" spans="1:16" ht="13.5">
      <c r="A76" s="126"/>
      <c r="B76" s="14"/>
      <c r="C76" s="20"/>
      <c r="D76" s="14"/>
      <c r="E76" s="15"/>
      <c r="F76" s="15"/>
      <c r="G76" s="31"/>
      <c r="H76" s="15"/>
      <c r="I76" s="31"/>
      <c r="J76" s="15"/>
      <c r="K76" s="115"/>
      <c r="M76" s="1"/>
      <c r="N76" s="3"/>
      <c r="O76" s="3"/>
      <c r="P76" s="3"/>
    </row>
    <row r="77" spans="1:16" ht="12.75">
      <c r="A77" s="17" t="s">
        <v>60</v>
      </c>
      <c r="B77" s="14"/>
      <c r="C77" s="33" t="s">
        <v>38</v>
      </c>
      <c r="D77" s="14"/>
      <c r="E77" s="15"/>
      <c r="F77" s="15"/>
      <c r="G77" s="31"/>
      <c r="H77" s="15"/>
      <c r="I77" s="31"/>
      <c r="J77" s="15"/>
      <c r="K77" s="115"/>
      <c r="M77" s="1"/>
      <c r="N77" s="3"/>
      <c r="O77" s="3"/>
      <c r="P77" s="3"/>
    </row>
    <row r="78" spans="1:16" ht="12.75">
      <c r="A78" s="17" t="s">
        <v>61</v>
      </c>
      <c r="B78" s="14"/>
      <c r="C78" s="33" t="s">
        <v>39</v>
      </c>
      <c r="D78" s="14"/>
      <c r="E78" s="15"/>
      <c r="F78" s="15"/>
      <c r="G78" s="31"/>
      <c r="H78" s="15"/>
      <c r="I78" s="31"/>
      <c r="J78" s="15"/>
      <c r="K78" s="115"/>
      <c r="M78" s="1"/>
      <c r="N78" s="3"/>
      <c r="O78" s="3"/>
      <c r="P78" s="3"/>
    </row>
    <row r="79" spans="1:16" ht="13.5" thickBot="1">
      <c r="A79" s="17" t="s">
        <v>62</v>
      </c>
      <c r="B79" s="14"/>
      <c r="C79" s="34">
        <f>+C72</f>
        <v>1473368</v>
      </c>
      <c r="D79" s="14"/>
      <c r="E79" s="15"/>
      <c r="F79" s="15"/>
      <c r="G79" s="31"/>
      <c r="H79" s="15"/>
      <c r="I79" s="31"/>
      <c r="J79" s="15"/>
      <c r="K79" s="115"/>
      <c r="M79" s="1"/>
      <c r="N79" s="3"/>
      <c r="O79" s="3"/>
      <c r="P79" s="3"/>
    </row>
    <row r="80" spans="1:16" ht="13.5" thickTop="1">
      <c r="A80" s="17"/>
      <c r="B80" s="14"/>
      <c r="C80" s="20"/>
      <c r="D80" s="14"/>
      <c r="E80" s="15"/>
      <c r="F80" s="15"/>
      <c r="G80" s="31"/>
      <c r="H80" s="15"/>
      <c r="I80" s="31"/>
      <c r="J80" s="15"/>
      <c r="K80" s="115"/>
      <c r="M80" s="1"/>
      <c r="N80" s="3"/>
      <c r="O80" s="3"/>
      <c r="P80" s="3"/>
    </row>
    <row r="81" spans="1:16" ht="39" customHeight="1">
      <c r="A81" s="134" t="s">
        <v>125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6"/>
      <c r="M81" s="1"/>
      <c r="N81" s="3"/>
      <c r="O81" s="3"/>
      <c r="P81" s="3"/>
    </row>
    <row r="82" spans="1:16" ht="12.75">
      <c r="A82" s="35"/>
      <c r="B82" s="36"/>
      <c r="C82" s="117"/>
      <c r="D82" s="36"/>
      <c r="E82" s="16"/>
      <c r="F82" s="16"/>
      <c r="G82" s="121"/>
      <c r="H82" s="16"/>
      <c r="I82" s="121"/>
      <c r="J82" s="16"/>
      <c r="K82" s="113"/>
      <c r="M82" s="1"/>
      <c r="N82" s="3"/>
      <c r="O82" s="3"/>
      <c r="P82" s="3"/>
    </row>
    <row r="83" spans="1:16" ht="12.75">
      <c r="A83" s="14"/>
      <c r="B83" s="14"/>
      <c r="C83" s="20"/>
      <c r="D83" s="14"/>
      <c r="E83" s="15"/>
      <c r="F83" s="15"/>
      <c r="G83" s="31"/>
      <c r="H83" s="15"/>
      <c r="I83" s="31"/>
      <c r="J83" s="15"/>
      <c r="K83" s="122"/>
      <c r="L83" s="119"/>
      <c r="M83" s="1"/>
      <c r="N83" s="3"/>
      <c r="O83" s="3"/>
      <c r="P83" s="3"/>
    </row>
    <row r="86" ht="12.75">
      <c r="C86" s="4"/>
    </row>
  </sheetData>
  <mergeCells count="5">
    <mergeCell ref="A81:K81"/>
    <mergeCell ref="A1:K1"/>
    <mergeCell ref="A2:K2"/>
    <mergeCell ref="A3:K3"/>
    <mergeCell ref="A4:K4"/>
  </mergeCells>
  <printOptions horizontalCentered="1"/>
  <pageMargins left="0.7" right="0.7" top="0.7" bottom="0.75" header="0.5" footer="0.5"/>
  <pageSetup horizontalDpi="600" verticalDpi="600" orientation="portrait" scale="63" r:id="rId1"/>
  <rowBreaks count="1" manualBreakCount="1">
    <brk id="8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workbookViewId="0" topLeftCell="A1">
      <pane xSplit="5010" ySplit="2295" topLeftCell="A7" activePane="bottomRight" state="split"/>
      <selection pane="topLeft" activeCell="A1" sqref="A1"/>
      <selection pane="topRight" activeCell="C1" sqref="C1"/>
      <selection pane="bottomLeft" activeCell="B123" sqref="B123"/>
      <selection pane="bottomRight" activeCell="C12" sqref="C12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11.28125" style="1" customWidth="1"/>
    <col min="4" max="4" width="9.7109375" style="1" customWidth="1"/>
    <col min="5" max="5" width="11.28125" style="1" customWidth="1"/>
    <col min="6" max="6" width="9.7109375" style="1" customWidth="1"/>
    <col min="7" max="7" width="11.28125" style="1" customWidth="1"/>
    <col min="8" max="8" width="9.7109375" style="1" customWidth="1"/>
    <col min="9" max="11" width="11.28125" style="1" customWidth="1"/>
    <col min="12" max="12" width="9.7109375" style="1" customWidth="1"/>
    <col min="13" max="13" width="10.421875" style="1" customWidth="1"/>
    <col min="14" max="14" width="11.28125" style="1" customWidth="1"/>
    <col min="15" max="15" width="11.7109375" style="1" bestFit="1" customWidth="1"/>
    <col min="16" max="16384" width="9.140625" style="1" customWidth="1"/>
  </cols>
  <sheetData>
    <row r="1" spans="1:14" s="2" customFormat="1" ht="15.75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s="2" customFormat="1" ht="15.75">
      <c r="A2" s="138" t="s">
        <v>37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2" customFormat="1" ht="15.75">
      <c r="A3" s="138" t="s">
        <v>106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2" customFormat="1" ht="15.75">
      <c r="A4" s="138" t="s">
        <v>117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2" ht="12.75">
      <c r="A5" s="51"/>
      <c r="B5" s="51" t="s">
        <v>116</v>
      </c>
    </row>
    <row r="6" spans="1:14" ht="12.75">
      <c r="A6" s="52"/>
      <c r="B6" s="52" t="s">
        <v>40</v>
      </c>
      <c r="C6" s="53" t="s">
        <v>73</v>
      </c>
      <c r="D6" s="53" t="s">
        <v>74</v>
      </c>
      <c r="E6" s="53" t="s">
        <v>75</v>
      </c>
      <c r="F6" s="53" t="s">
        <v>76</v>
      </c>
      <c r="G6" s="53" t="s">
        <v>77</v>
      </c>
      <c r="H6" s="53" t="s">
        <v>78</v>
      </c>
      <c r="I6" s="53" t="s">
        <v>79</v>
      </c>
      <c r="J6" s="53" t="s">
        <v>80</v>
      </c>
      <c r="K6" s="53" t="s">
        <v>81</v>
      </c>
      <c r="L6" s="53" t="s">
        <v>82</v>
      </c>
      <c r="M6" s="53" t="s">
        <v>115</v>
      </c>
      <c r="N6" s="53" t="s">
        <v>83</v>
      </c>
    </row>
    <row r="7" ht="13.5" thickBot="1"/>
    <row r="8" spans="1:14" ht="14.25">
      <c r="A8" s="54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4" ht="12.75">
      <c r="A9" s="58"/>
      <c r="B9" s="75" t="s">
        <v>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4" ht="14.25">
      <c r="A10" s="62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4.25">
      <c r="A11" s="62"/>
      <c r="B11" s="63" t="s">
        <v>84</v>
      </c>
      <c r="C11" s="131">
        <v>-1</v>
      </c>
      <c r="D11" s="64">
        <v>0</v>
      </c>
      <c r="E11" s="64">
        <v>0</v>
      </c>
      <c r="F11" s="64">
        <v>1690</v>
      </c>
      <c r="G11" s="64">
        <v>178</v>
      </c>
      <c r="H11" s="64">
        <v>0</v>
      </c>
      <c r="I11" s="64">
        <v>14</v>
      </c>
      <c r="J11" s="64">
        <v>0</v>
      </c>
      <c r="K11" s="64">
        <v>0</v>
      </c>
      <c r="L11" s="64">
        <v>0</v>
      </c>
      <c r="M11" s="64">
        <v>0</v>
      </c>
      <c r="N11" s="65">
        <f>SUM(C11:M11)</f>
        <v>1881</v>
      </c>
    </row>
    <row r="12" spans="1:14" ht="12.75">
      <c r="A12" s="66"/>
      <c r="B12" s="67" t="s">
        <v>42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2</v>
      </c>
      <c r="J12" s="68">
        <v>0</v>
      </c>
      <c r="K12" s="68">
        <v>0</v>
      </c>
      <c r="L12" s="68">
        <v>0</v>
      </c>
      <c r="M12" s="68"/>
      <c r="N12" s="65">
        <f>SUM(C12:M12)</f>
        <v>2</v>
      </c>
    </row>
    <row r="13" spans="1:14" ht="12.75">
      <c r="A13" s="66"/>
      <c r="B13" s="67" t="s">
        <v>85</v>
      </c>
      <c r="C13" s="68">
        <v>0</v>
      </c>
      <c r="D13" s="68">
        <v>12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5">
        <f aca="true" t="shared" si="0" ref="N13:N70">SUM(C13:M13)</f>
        <v>12</v>
      </c>
    </row>
    <row r="14" spans="1:14" ht="12.75">
      <c r="A14" s="66"/>
      <c r="B14" s="67" t="s">
        <v>86</v>
      </c>
      <c r="C14" s="68">
        <v>0</v>
      </c>
      <c r="D14" s="68">
        <v>31</v>
      </c>
      <c r="E14" s="68">
        <v>0</v>
      </c>
      <c r="F14" s="68">
        <v>0</v>
      </c>
      <c r="G14" s="68">
        <v>0</v>
      </c>
      <c r="H14" s="68">
        <v>0</v>
      </c>
      <c r="I14" s="68">
        <v>1</v>
      </c>
      <c r="J14" s="68">
        <v>0</v>
      </c>
      <c r="K14" s="68">
        <v>0</v>
      </c>
      <c r="L14" s="68">
        <v>10</v>
      </c>
      <c r="M14" s="68">
        <v>0</v>
      </c>
      <c r="N14" s="65">
        <f t="shared" si="0"/>
        <v>42</v>
      </c>
    </row>
    <row r="15" spans="1:14" ht="12.75">
      <c r="A15" s="66"/>
      <c r="B15" s="88" t="s">
        <v>43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273</v>
      </c>
      <c r="J15" s="68">
        <v>0</v>
      </c>
      <c r="K15" s="68">
        <v>0</v>
      </c>
      <c r="L15" s="68">
        <v>88</v>
      </c>
      <c r="M15" s="68">
        <v>0</v>
      </c>
      <c r="N15" s="65">
        <f t="shared" si="0"/>
        <v>361</v>
      </c>
    </row>
    <row r="16" spans="1:14" ht="12.75">
      <c r="A16" s="66"/>
      <c r="B16" s="67" t="s">
        <v>3</v>
      </c>
      <c r="C16" s="68">
        <v>0</v>
      </c>
      <c r="D16" s="68">
        <v>110</v>
      </c>
      <c r="E16" s="68">
        <v>0</v>
      </c>
      <c r="F16" s="68">
        <v>107</v>
      </c>
      <c r="G16" s="68">
        <v>0</v>
      </c>
      <c r="H16" s="68">
        <v>0</v>
      </c>
      <c r="I16" s="68">
        <v>665</v>
      </c>
      <c r="J16" s="68">
        <v>0</v>
      </c>
      <c r="K16" s="68">
        <v>0</v>
      </c>
      <c r="L16" s="68">
        <v>1254</v>
      </c>
      <c r="M16" s="68">
        <v>0</v>
      </c>
      <c r="N16" s="65">
        <f t="shared" si="0"/>
        <v>2136</v>
      </c>
    </row>
    <row r="17" spans="1:14" ht="12.75">
      <c r="A17" s="66"/>
      <c r="B17" s="69" t="s">
        <v>4</v>
      </c>
      <c r="C17" s="68">
        <v>0</v>
      </c>
      <c r="D17" s="68">
        <v>0</v>
      </c>
      <c r="E17" s="68">
        <v>172</v>
      </c>
      <c r="F17" s="68">
        <v>1107</v>
      </c>
      <c r="G17" s="68">
        <v>46071</v>
      </c>
      <c r="H17" s="68">
        <v>35</v>
      </c>
      <c r="I17" s="68">
        <v>54</v>
      </c>
      <c r="J17" s="68">
        <v>0</v>
      </c>
      <c r="K17" s="68">
        <v>0</v>
      </c>
      <c r="L17" s="68">
        <v>0</v>
      </c>
      <c r="M17" s="68">
        <v>0</v>
      </c>
      <c r="N17" s="65">
        <f t="shared" si="0"/>
        <v>47439</v>
      </c>
    </row>
    <row r="18" spans="1:14" ht="12.75">
      <c r="A18" s="66"/>
      <c r="B18" s="69" t="s">
        <v>5</v>
      </c>
      <c r="C18" s="68">
        <v>0</v>
      </c>
      <c r="D18" s="68">
        <v>114</v>
      </c>
      <c r="E18" s="68">
        <v>3314</v>
      </c>
      <c r="F18" s="68">
        <v>0</v>
      </c>
      <c r="G18" s="68">
        <v>0</v>
      </c>
      <c r="H18" s="68">
        <v>0</v>
      </c>
      <c r="I18" s="68">
        <v>1</v>
      </c>
      <c r="J18" s="68">
        <v>0</v>
      </c>
      <c r="K18" s="68">
        <v>0</v>
      </c>
      <c r="L18" s="68">
        <v>6083</v>
      </c>
      <c r="M18" s="68">
        <v>0</v>
      </c>
      <c r="N18" s="65">
        <f t="shared" si="0"/>
        <v>9512</v>
      </c>
    </row>
    <row r="19" spans="1:14" ht="12.75">
      <c r="A19" s="66"/>
      <c r="B19" s="69" t="s">
        <v>6</v>
      </c>
      <c r="C19" s="68">
        <v>0</v>
      </c>
      <c r="D19" s="68">
        <v>46</v>
      </c>
      <c r="E19" s="68">
        <v>109</v>
      </c>
      <c r="F19" s="68">
        <v>0</v>
      </c>
      <c r="G19" s="68">
        <v>166</v>
      </c>
      <c r="H19" s="68">
        <v>0</v>
      </c>
      <c r="I19" s="68">
        <v>233</v>
      </c>
      <c r="J19" s="68">
        <v>0</v>
      </c>
      <c r="K19" s="68">
        <v>0</v>
      </c>
      <c r="L19" s="68">
        <v>1244</v>
      </c>
      <c r="M19" s="68">
        <v>0</v>
      </c>
      <c r="N19" s="65">
        <f t="shared" si="0"/>
        <v>1798</v>
      </c>
    </row>
    <row r="20" spans="1:14" ht="12.75">
      <c r="A20" s="66"/>
      <c r="B20" s="69" t="s">
        <v>7</v>
      </c>
      <c r="C20" s="68">
        <v>0</v>
      </c>
      <c r="D20" s="68">
        <v>60</v>
      </c>
      <c r="E20" s="68">
        <v>8297</v>
      </c>
      <c r="F20" s="68">
        <v>13</v>
      </c>
      <c r="G20" s="68">
        <v>0</v>
      </c>
      <c r="H20" s="68">
        <v>0</v>
      </c>
      <c r="I20" s="68">
        <v>775</v>
      </c>
      <c r="J20" s="68">
        <v>0</v>
      </c>
      <c r="K20" s="68">
        <v>0</v>
      </c>
      <c r="L20" s="68">
        <v>5537</v>
      </c>
      <c r="M20" s="68">
        <v>0</v>
      </c>
      <c r="N20" s="65">
        <f t="shared" si="0"/>
        <v>14682</v>
      </c>
    </row>
    <row r="21" spans="1:14" ht="12.75">
      <c r="A21" s="70"/>
      <c r="B21" s="69" t="s">
        <v>8</v>
      </c>
      <c r="C21" s="68">
        <v>0</v>
      </c>
      <c r="D21" s="68">
        <v>0</v>
      </c>
      <c r="E21" s="68">
        <v>167</v>
      </c>
      <c r="F21" s="68">
        <v>0</v>
      </c>
      <c r="G21" s="68">
        <v>7617</v>
      </c>
      <c r="H21" s="68">
        <v>0</v>
      </c>
      <c r="I21" s="68">
        <v>77</v>
      </c>
      <c r="J21" s="68">
        <v>0</v>
      </c>
      <c r="K21" s="68">
        <v>0</v>
      </c>
      <c r="L21" s="68">
        <v>1784</v>
      </c>
      <c r="M21" s="68">
        <v>0</v>
      </c>
      <c r="N21" s="65">
        <f t="shared" si="0"/>
        <v>9645</v>
      </c>
    </row>
    <row r="22" spans="1:14" ht="12.75">
      <c r="A22" s="71"/>
      <c r="B22" s="69" t="s">
        <v>9</v>
      </c>
      <c r="C22" s="68">
        <v>0</v>
      </c>
      <c r="D22" s="68">
        <v>0</v>
      </c>
      <c r="E22" s="68">
        <v>0</v>
      </c>
      <c r="F22" s="68">
        <v>4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17090</v>
      </c>
      <c r="M22" s="68">
        <v>0</v>
      </c>
      <c r="N22" s="65">
        <f t="shared" si="0"/>
        <v>17094</v>
      </c>
    </row>
    <row r="23" spans="1:14" ht="12.75">
      <c r="A23" s="71"/>
      <c r="B23" s="69" t="s">
        <v>10</v>
      </c>
      <c r="C23" s="68">
        <v>0</v>
      </c>
      <c r="D23" s="68">
        <v>0</v>
      </c>
      <c r="E23" s="68">
        <v>17</v>
      </c>
      <c r="F23" s="68">
        <v>0</v>
      </c>
      <c r="G23" s="68">
        <v>0</v>
      </c>
      <c r="H23" s="68">
        <v>5</v>
      </c>
      <c r="I23" s="68">
        <v>0</v>
      </c>
      <c r="J23" s="68">
        <v>0</v>
      </c>
      <c r="K23" s="68">
        <v>0</v>
      </c>
      <c r="L23" s="68">
        <v>7920</v>
      </c>
      <c r="M23" s="68">
        <v>0</v>
      </c>
      <c r="N23" s="65">
        <f t="shared" si="0"/>
        <v>7942</v>
      </c>
    </row>
    <row r="24" spans="1:14" ht="12.75">
      <c r="A24" s="71"/>
      <c r="B24" s="69" t="s">
        <v>11</v>
      </c>
      <c r="C24" s="68">
        <v>0</v>
      </c>
      <c r="D24" s="68">
        <v>7987</v>
      </c>
      <c r="E24" s="68">
        <v>60679</v>
      </c>
      <c r="F24" s="68">
        <v>299</v>
      </c>
      <c r="G24" s="68">
        <v>107</v>
      </c>
      <c r="H24" s="68">
        <v>5284</v>
      </c>
      <c r="I24" s="68">
        <v>5546</v>
      </c>
      <c r="J24" s="68">
        <v>5189</v>
      </c>
      <c r="K24" s="68">
        <v>0</v>
      </c>
      <c r="L24" s="68">
        <v>679</v>
      </c>
      <c r="M24" s="68">
        <v>2105</v>
      </c>
      <c r="N24" s="65">
        <f t="shared" si="0"/>
        <v>87875</v>
      </c>
    </row>
    <row r="25" spans="1:14" ht="12.75">
      <c r="A25" s="71"/>
      <c r="B25" s="69" t="s">
        <v>12</v>
      </c>
      <c r="C25" s="68">
        <v>3473</v>
      </c>
      <c r="D25" s="68">
        <v>132</v>
      </c>
      <c r="E25" s="68">
        <v>5694</v>
      </c>
      <c r="F25" s="68">
        <v>29</v>
      </c>
      <c r="G25" s="68">
        <v>2723</v>
      </c>
      <c r="H25" s="68">
        <v>237</v>
      </c>
      <c r="I25" s="68">
        <v>185</v>
      </c>
      <c r="J25" s="68">
        <v>391</v>
      </c>
      <c r="K25" s="68">
        <v>630</v>
      </c>
      <c r="L25" s="68">
        <v>8313</v>
      </c>
      <c r="M25" s="68">
        <v>30716</v>
      </c>
      <c r="N25" s="65">
        <f t="shared" si="0"/>
        <v>52523</v>
      </c>
    </row>
    <row r="26" spans="1:14" ht="12.75">
      <c r="A26" s="71"/>
      <c r="B26" s="69" t="s">
        <v>13</v>
      </c>
      <c r="C26" s="68">
        <v>0</v>
      </c>
      <c r="D26" s="68">
        <v>0</v>
      </c>
      <c r="E26" s="68">
        <v>0</v>
      </c>
      <c r="F26" s="68">
        <v>7</v>
      </c>
      <c r="G26" s="68">
        <v>0</v>
      </c>
      <c r="H26" s="68">
        <v>0</v>
      </c>
      <c r="I26" s="68">
        <v>12</v>
      </c>
      <c r="J26" s="68">
        <v>0</v>
      </c>
      <c r="K26" s="68">
        <v>0</v>
      </c>
      <c r="L26" s="68">
        <v>20919</v>
      </c>
      <c r="M26" s="68">
        <v>0</v>
      </c>
      <c r="N26" s="65">
        <f t="shared" si="0"/>
        <v>20938</v>
      </c>
    </row>
    <row r="27" spans="1:14" ht="12.75">
      <c r="A27" s="71"/>
      <c r="B27" s="69" t="s">
        <v>50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5">
        <f t="shared" si="0"/>
        <v>0</v>
      </c>
    </row>
    <row r="28" spans="1:14" ht="12.75">
      <c r="A28" s="71"/>
      <c r="B28" s="69" t="s">
        <v>14</v>
      </c>
      <c r="C28" s="68">
        <v>0</v>
      </c>
      <c r="D28" s="68">
        <v>7</v>
      </c>
      <c r="E28" s="68">
        <v>0</v>
      </c>
      <c r="F28" s="68">
        <v>0</v>
      </c>
      <c r="G28" s="68">
        <v>0</v>
      </c>
      <c r="H28" s="68">
        <v>0</v>
      </c>
      <c r="I28" s="68">
        <v>11652</v>
      </c>
      <c r="J28" s="68">
        <v>0</v>
      </c>
      <c r="K28" s="68">
        <v>0</v>
      </c>
      <c r="L28" s="68">
        <v>134</v>
      </c>
      <c r="M28" s="68">
        <v>0</v>
      </c>
      <c r="N28" s="65">
        <f t="shared" si="0"/>
        <v>11793</v>
      </c>
    </row>
    <row r="29" spans="1:14" ht="12.75">
      <c r="A29" s="71"/>
      <c r="B29" s="87" t="s">
        <v>44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5</v>
      </c>
      <c r="J29" s="68">
        <v>0</v>
      </c>
      <c r="K29" s="68">
        <v>0</v>
      </c>
      <c r="L29" s="68">
        <v>0</v>
      </c>
      <c r="M29" s="68">
        <v>0</v>
      </c>
      <c r="N29" s="65">
        <f t="shared" si="0"/>
        <v>5</v>
      </c>
    </row>
    <row r="30" spans="1:14" ht="12.75">
      <c r="A30" s="71"/>
      <c r="B30" s="69" t="s">
        <v>87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1193</v>
      </c>
      <c r="M30" s="68">
        <v>0</v>
      </c>
      <c r="N30" s="65">
        <f t="shared" si="0"/>
        <v>1193</v>
      </c>
    </row>
    <row r="31" spans="1:14" ht="12.75">
      <c r="A31" s="72"/>
      <c r="B31" s="69" t="s">
        <v>15</v>
      </c>
      <c r="C31" s="68">
        <v>0</v>
      </c>
      <c r="D31" s="68">
        <v>6</v>
      </c>
      <c r="E31" s="68">
        <v>13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5</v>
      </c>
      <c r="M31" s="68">
        <v>0</v>
      </c>
      <c r="N31" s="65">
        <f t="shared" si="0"/>
        <v>24</v>
      </c>
    </row>
    <row r="32" spans="1:14" ht="12.75">
      <c r="A32" s="58"/>
      <c r="B32" s="69" t="s">
        <v>16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160</v>
      </c>
      <c r="J32" s="68">
        <v>62</v>
      </c>
      <c r="K32" s="68">
        <v>0</v>
      </c>
      <c r="L32" s="68">
        <v>28570</v>
      </c>
      <c r="M32" s="68">
        <v>0</v>
      </c>
      <c r="N32" s="65">
        <f t="shared" si="0"/>
        <v>28792</v>
      </c>
    </row>
    <row r="33" spans="1:14" ht="12.75">
      <c r="A33" s="73"/>
      <c r="B33" s="63" t="s">
        <v>88</v>
      </c>
      <c r="C33" s="68">
        <v>0</v>
      </c>
      <c r="D33" s="68">
        <v>0</v>
      </c>
      <c r="E33" s="68">
        <v>56053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338</v>
      </c>
      <c r="M33" s="68">
        <v>0</v>
      </c>
      <c r="N33" s="65">
        <f t="shared" si="0"/>
        <v>56391</v>
      </c>
    </row>
    <row r="34" spans="1:14" ht="12.75">
      <c r="A34" s="33"/>
      <c r="B34" s="85" t="s">
        <v>45</v>
      </c>
      <c r="C34" s="68">
        <v>0</v>
      </c>
      <c r="D34" s="68">
        <v>20</v>
      </c>
      <c r="E34" s="68">
        <v>64</v>
      </c>
      <c r="F34" s="68">
        <v>0</v>
      </c>
      <c r="G34" s="68">
        <v>0</v>
      </c>
      <c r="H34" s="68">
        <v>0</v>
      </c>
      <c r="I34" s="68">
        <v>1</v>
      </c>
      <c r="J34" s="68">
        <v>0</v>
      </c>
      <c r="K34" s="68">
        <v>0</v>
      </c>
      <c r="L34" s="68">
        <v>416</v>
      </c>
      <c r="M34" s="68">
        <v>0</v>
      </c>
      <c r="N34" s="65">
        <f t="shared" si="0"/>
        <v>501</v>
      </c>
    </row>
    <row r="35" spans="1:14" ht="12.75">
      <c r="A35" s="33"/>
      <c r="B35" s="63" t="s">
        <v>89</v>
      </c>
      <c r="C35" s="68">
        <v>0</v>
      </c>
      <c r="D35" s="68">
        <v>27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6</v>
      </c>
      <c r="M35" s="68">
        <v>0</v>
      </c>
      <c r="N35" s="65">
        <f t="shared" si="0"/>
        <v>33</v>
      </c>
    </row>
    <row r="36" spans="1:14" ht="12.75">
      <c r="A36" s="33"/>
      <c r="B36" s="63" t="s">
        <v>119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/>
      <c r="K36" s="68"/>
      <c r="L36" s="68">
        <v>9</v>
      </c>
      <c r="M36" s="68">
        <v>0</v>
      </c>
      <c r="N36" s="65">
        <f t="shared" si="0"/>
        <v>9</v>
      </c>
    </row>
    <row r="37" spans="1:14" ht="12.75">
      <c r="A37" s="58"/>
      <c r="B37" s="69" t="s">
        <v>18</v>
      </c>
      <c r="C37" s="68">
        <v>0</v>
      </c>
      <c r="D37" s="68">
        <v>1505</v>
      </c>
      <c r="E37" s="68">
        <v>3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4738</v>
      </c>
      <c r="M37" s="68">
        <v>0</v>
      </c>
      <c r="N37" s="65">
        <f t="shared" si="0"/>
        <v>6246</v>
      </c>
    </row>
    <row r="38" spans="1:14" ht="12.75">
      <c r="A38" s="58"/>
      <c r="B38" s="69" t="s">
        <v>107</v>
      </c>
      <c r="C38" s="68">
        <v>0</v>
      </c>
      <c r="D38" s="68">
        <v>1521</v>
      </c>
      <c r="E38" s="68">
        <v>27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5">
        <f t="shared" si="0"/>
        <v>1548</v>
      </c>
    </row>
    <row r="39" spans="1:14" ht="12.75">
      <c r="A39" s="58"/>
      <c r="B39" s="69" t="s">
        <v>20</v>
      </c>
      <c r="C39" s="68">
        <v>0</v>
      </c>
      <c r="D39" s="68">
        <v>184</v>
      </c>
      <c r="E39" s="68">
        <v>1316</v>
      </c>
      <c r="F39" s="68">
        <v>914</v>
      </c>
      <c r="G39" s="68">
        <v>0</v>
      </c>
      <c r="H39" s="68">
        <v>0</v>
      </c>
      <c r="I39" s="68">
        <v>730</v>
      </c>
      <c r="J39" s="68">
        <v>0</v>
      </c>
      <c r="K39" s="68">
        <v>338</v>
      </c>
      <c r="L39" s="68">
        <v>29202</v>
      </c>
      <c r="M39" s="68">
        <v>0</v>
      </c>
      <c r="N39" s="65">
        <f t="shared" si="0"/>
        <v>32684</v>
      </c>
    </row>
    <row r="40" spans="1:14" ht="12.75">
      <c r="A40" s="58"/>
      <c r="B40" s="86" t="s">
        <v>59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5">
        <f t="shared" si="0"/>
        <v>0</v>
      </c>
    </row>
    <row r="41" spans="1:14" ht="12.75">
      <c r="A41" s="58"/>
      <c r="B41" s="69" t="s">
        <v>90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5">
        <f t="shared" si="0"/>
        <v>0</v>
      </c>
    </row>
    <row r="42" spans="1:14" ht="12.75">
      <c r="A42" s="58"/>
      <c r="B42" s="63" t="s">
        <v>91</v>
      </c>
      <c r="C42" s="68">
        <v>0</v>
      </c>
      <c r="D42" s="68">
        <v>13</v>
      </c>
      <c r="E42" s="68">
        <v>6225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1641</v>
      </c>
      <c r="M42" s="68">
        <v>0</v>
      </c>
      <c r="N42" s="65">
        <f t="shared" si="0"/>
        <v>7879</v>
      </c>
    </row>
    <row r="43" spans="1:14" ht="12.75">
      <c r="A43" s="58"/>
      <c r="B43" s="63" t="s">
        <v>92</v>
      </c>
      <c r="C43" s="68">
        <v>0</v>
      </c>
      <c r="D43" s="68">
        <v>6</v>
      </c>
      <c r="E43" s="68">
        <v>50499</v>
      </c>
      <c r="F43" s="68">
        <v>0</v>
      </c>
      <c r="G43" s="68">
        <v>0</v>
      </c>
      <c r="H43" s="68">
        <v>0</v>
      </c>
      <c r="I43" s="68">
        <v>44</v>
      </c>
      <c r="J43" s="68">
        <v>0</v>
      </c>
      <c r="K43" s="68">
        <v>0</v>
      </c>
      <c r="L43" s="68">
        <v>0</v>
      </c>
      <c r="M43" s="68">
        <v>0</v>
      </c>
      <c r="N43" s="65">
        <f t="shared" si="0"/>
        <v>50549</v>
      </c>
    </row>
    <row r="44" spans="1:14" ht="12.75">
      <c r="A44" s="58"/>
      <c r="B44" s="69" t="s">
        <v>47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312</v>
      </c>
      <c r="I44" s="68">
        <v>2016</v>
      </c>
      <c r="J44" s="68">
        <v>0</v>
      </c>
      <c r="K44" s="68">
        <v>0</v>
      </c>
      <c r="L44" s="68">
        <v>1</v>
      </c>
      <c r="M44" s="68">
        <v>0</v>
      </c>
      <c r="N44" s="65">
        <f t="shared" si="0"/>
        <v>2329</v>
      </c>
    </row>
    <row r="45" spans="1:14" ht="12.75">
      <c r="A45" s="58"/>
      <c r="B45" s="69" t="s">
        <v>22</v>
      </c>
      <c r="C45" s="68">
        <v>0</v>
      </c>
      <c r="D45" s="68">
        <v>0</v>
      </c>
      <c r="E45" s="68">
        <v>0</v>
      </c>
      <c r="F45" s="68">
        <v>219</v>
      </c>
      <c r="G45" s="68">
        <v>0</v>
      </c>
      <c r="H45" s="68">
        <v>0</v>
      </c>
      <c r="I45" s="68">
        <v>136</v>
      </c>
      <c r="J45" s="68">
        <v>0</v>
      </c>
      <c r="K45" s="68">
        <v>0</v>
      </c>
      <c r="L45" s="68">
        <v>17409</v>
      </c>
      <c r="M45" s="68">
        <v>0</v>
      </c>
      <c r="N45" s="65">
        <f t="shared" si="0"/>
        <v>17764</v>
      </c>
    </row>
    <row r="46" spans="1:14" ht="12.75">
      <c r="A46" s="58"/>
      <c r="B46" s="69" t="s">
        <v>23</v>
      </c>
      <c r="C46" s="68">
        <v>0</v>
      </c>
      <c r="D46" s="68">
        <v>27</v>
      </c>
      <c r="E46" s="68">
        <v>0</v>
      </c>
      <c r="F46" s="68">
        <v>0</v>
      </c>
      <c r="G46" s="68">
        <v>0</v>
      </c>
      <c r="H46" s="68">
        <v>0</v>
      </c>
      <c r="I46" s="68">
        <v>3</v>
      </c>
      <c r="J46" s="68">
        <v>0</v>
      </c>
      <c r="K46" s="68">
        <v>0</v>
      </c>
      <c r="L46" s="68">
        <v>1502</v>
      </c>
      <c r="M46" s="68">
        <v>0</v>
      </c>
      <c r="N46" s="65">
        <f t="shared" si="0"/>
        <v>1532</v>
      </c>
    </row>
    <row r="47" spans="1:14" ht="12.75">
      <c r="A47" s="58"/>
      <c r="B47" s="85" t="s">
        <v>112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5">
        <f t="shared" si="0"/>
        <v>0</v>
      </c>
    </row>
    <row r="48" spans="1:14" ht="12.75">
      <c r="A48" s="58"/>
      <c r="B48" s="69" t="s">
        <v>120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/>
      <c r="K48" s="68"/>
      <c r="L48" s="68">
        <v>2</v>
      </c>
      <c r="M48" s="68">
        <v>0</v>
      </c>
      <c r="N48" s="65">
        <f t="shared" si="0"/>
        <v>2</v>
      </c>
    </row>
    <row r="49" spans="1:14" ht="12.75">
      <c r="A49" s="58"/>
      <c r="B49" s="63" t="s">
        <v>93</v>
      </c>
      <c r="C49" s="68">
        <v>0</v>
      </c>
      <c r="D49" s="68">
        <v>148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5">
        <f t="shared" si="0"/>
        <v>148</v>
      </c>
    </row>
    <row r="50" spans="1:14" ht="12.75">
      <c r="A50" s="58"/>
      <c r="B50" s="86" t="s">
        <v>55</v>
      </c>
      <c r="C50" s="68">
        <v>0</v>
      </c>
      <c r="D50" s="68">
        <v>104</v>
      </c>
      <c r="E50" s="68">
        <v>0</v>
      </c>
      <c r="F50" s="68">
        <v>0</v>
      </c>
      <c r="G50" s="68">
        <v>0</v>
      </c>
      <c r="H50" s="68">
        <v>0</v>
      </c>
      <c r="I50" s="68">
        <v>1</v>
      </c>
      <c r="J50" s="68">
        <v>0</v>
      </c>
      <c r="K50" s="68">
        <v>0</v>
      </c>
      <c r="L50" s="68">
        <v>1</v>
      </c>
      <c r="M50" s="68">
        <v>0</v>
      </c>
      <c r="N50" s="65">
        <f t="shared" si="0"/>
        <v>106</v>
      </c>
    </row>
    <row r="51" spans="1:14" ht="12.75">
      <c r="A51" s="58"/>
      <c r="B51" s="63" t="s">
        <v>94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41</v>
      </c>
      <c r="J51" s="68">
        <v>0</v>
      </c>
      <c r="K51" s="68">
        <v>0</v>
      </c>
      <c r="L51" s="68">
        <v>0</v>
      </c>
      <c r="M51" s="68">
        <v>0</v>
      </c>
      <c r="N51" s="65">
        <f t="shared" si="0"/>
        <v>41</v>
      </c>
    </row>
    <row r="52" spans="1:14" ht="12.75">
      <c r="A52" s="58"/>
      <c r="B52" s="63" t="s">
        <v>32</v>
      </c>
      <c r="C52" s="68">
        <v>0</v>
      </c>
      <c r="D52" s="68">
        <v>16</v>
      </c>
      <c r="E52" s="68">
        <v>32427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1085</v>
      </c>
      <c r="M52" s="68">
        <v>0</v>
      </c>
      <c r="N52" s="65">
        <f t="shared" si="0"/>
        <v>33528</v>
      </c>
    </row>
    <row r="53" spans="1:14" ht="12.75">
      <c r="A53" s="58"/>
      <c r="B53" s="69" t="s">
        <v>24</v>
      </c>
      <c r="C53" s="68">
        <v>0</v>
      </c>
      <c r="D53" s="68">
        <v>23587</v>
      </c>
      <c r="E53" s="68">
        <v>519</v>
      </c>
      <c r="F53" s="68">
        <v>0</v>
      </c>
      <c r="G53" s="68">
        <v>0</v>
      </c>
      <c r="H53" s="68">
        <v>27</v>
      </c>
      <c r="I53" s="68">
        <v>438</v>
      </c>
      <c r="J53" s="68">
        <v>0</v>
      </c>
      <c r="K53" s="68">
        <v>0</v>
      </c>
      <c r="L53" s="68">
        <v>10447</v>
      </c>
      <c r="M53" s="68">
        <v>0</v>
      </c>
      <c r="N53" s="65">
        <f t="shared" si="0"/>
        <v>35018</v>
      </c>
    </row>
    <row r="54" spans="1:14" ht="12.75">
      <c r="A54" s="58"/>
      <c r="B54" s="69" t="s">
        <v>118</v>
      </c>
      <c r="C54" s="68">
        <v>0</v>
      </c>
      <c r="D54" s="68">
        <v>86137</v>
      </c>
      <c r="E54" s="68">
        <v>7374</v>
      </c>
      <c r="F54" s="68">
        <v>22384</v>
      </c>
      <c r="G54" s="68">
        <v>6217</v>
      </c>
      <c r="H54" s="68">
        <v>3274</v>
      </c>
      <c r="I54" s="68">
        <v>25243</v>
      </c>
      <c r="J54" s="68"/>
      <c r="K54" s="68"/>
      <c r="L54" s="68">
        <v>71494</v>
      </c>
      <c r="M54" s="68">
        <v>142</v>
      </c>
      <c r="N54" s="65">
        <f t="shared" si="0"/>
        <v>222265</v>
      </c>
    </row>
    <row r="55" spans="1:14" ht="12.75">
      <c r="A55" s="58"/>
      <c r="B55" s="69" t="s">
        <v>25</v>
      </c>
      <c r="C55" s="68">
        <v>0</v>
      </c>
      <c r="D55" s="68">
        <v>0</v>
      </c>
      <c r="E55" s="68">
        <v>3572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10</v>
      </c>
      <c r="M55" s="68">
        <v>0</v>
      </c>
      <c r="N55" s="65">
        <f t="shared" si="0"/>
        <v>3582</v>
      </c>
    </row>
    <row r="56" spans="1:14" ht="12.75">
      <c r="A56" s="58"/>
      <c r="B56" s="69" t="s">
        <v>49</v>
      </c>
      <c r="C56" s="68">
        <v>0</v>
      </c>
      <c r="D56" s="68">
        <v>11</v>
      </c>
      <c r="E56" s="68">
        <v>0</v>
      </c>
      <c r="F56" s="68">
        <v>0</v>
      </c>
      <c r="G56" s="68">
        <v>0</v>
      </c>
      <c r="H56" s="68">
        <v>0</v>
      </c>
      <c r="I56" s="68">
        <v>32</v>
      </c>
      <c r="J56" s="68">
        <v>0</v>
      </c>
      <c r="K56" s="68">
        <v>0</v>
      </c>
      <c r="L56" s="68">
        <v>5</v>
      </c>
      <c r="M56" s="68">
        <v>0</v>
      </c>
      <c r="N56" s="65">
        <f t="shared" si="0"/>
        <v>48</v>
      </c>
    </row>
    <row r="57" spans="1:14" ht="12.75">
      <c r="A57" s="58"/>
      <c r="B57" s="69" t="s">
        <v>26</v>
      </c>
      <c r="C57" s="68">
        <v>0</v>
      </c>
      <c r="D57" s="68">
        <v>1805</v>
      </c>
      <c r="E57" s="68">
        <v>39743</v>
      </c>
      <c r="F57" s="68">
        <v>5120</v>
      </c>
      <c r="G57" s="68">
        <v>10685</v>
      </c>
      <c r="H57" s="68">
        <v>8</v>
      </c>
      <c r="I57" s="68">
        <v>114010</v>
      </c>
      <c r="J57" s="68">
        <v>0</v>
      </c>
      <c r="K57" s="68">
        <v>0</v>
      </c>
      <c r="L57" s="68">
        <v>4762</v>
      </c>
      <c r="M57" s="68">
        <v>0</v>
      </c>
      <c r="N57" s="65">
        <f t="shared" si="0"/>
        <v>176133</v>
      </c>
    </row>
    <row r="58" spans="1:14" ht="12.75">
      <c r="A58" s="58"/>
      <c r="B58" s="86" t="s">
        <v>58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9</v>
      </c>
      <c r="M58" s="68">
        <v>0</v>
      </c>
      <c r="N58" s="65">
        <f t="shared" si="0"/>
        <v>9</v>
      </c>
    </row>
    <row r="59" spans="1:14" ht="12.75">
      <c r="A59" s="58"/>
      <c r="B59" s="69" t="s">
        <v>95</v>
      </c>
      <c r="C59" s="68">
        <v>0</v>
      </c>
      <c r="D59" s="68">
        <v>6</v>
      </c>
      <c r="E59" s="68">
        <v>1319</v>
      </c>
      <c r="F59" s="68">
        <v>0</v>
      </c>
      <c r="G59" s="68">
        <v>0</v>
      </c>
      <c r="H59" s="68">
        <v>0</v>
      </c>
      <c r="I59" s="68">
        <v>286</v>
      </c>
      <c r="J59" s="68">
        <v>0</v>
      </c>
      <c r="K59" s="68">
        <v>0</v>
      </c>
      <c r="L59" s="68">
        <v>1238</v>
      </c>
      <c r="M59" s="68">
        <v>0</v>
      </c>
      <c r="N59" s="65">
        <f t="shared" si="0"/>
        <v>2849</v>
      </c>
    </row>
    <row r="60" spans="1:14" ht="12.75">
      <c r="A60" s="58"/>
      <c r="B60" s="86" t="s">
        <v>113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1</v>
      </c>
      <c r="J60" s="68">
        <v>0</v>
      </c>
      <c r="K60" s="68">
        <v>0</v>
      </c>
      <c r="L60" s="68">
        <v>0</v>
      </c>
      <c r="M60" s="68">
        <v>0</v>
      </c>
      <c r="N60" s="65">
        <f t="shared" si="0"/>
        <v>1</v>
      </c>
    </row>
    <row r="61" spans="1:14" ht="12.75">
      <c r="A61" s="58"/>
      <c r="B61" s="85" t="s">
        <v>34</v>
      </c>
      <c r="C61" s="68">
        <v>0</v>
      </c>
      <c r="D61" s="68">
        <v>216</v>
      </c>
      <c r="E61" s="68">
        <v>150</v>
      </c>
      <c r="F61" s="68">
        <v>0</v>
      </c>
      <c r="G61" s="68">
        <v>6754</v>
      </c>
      <c r="H61" s="68">
        <v>0</v>
      </c>
      <c r="I61" s="68">
        <v>1</v>
      </c>
      <c r="J61" s="68">
        <v>0</v>
      </c>
      <c r="K61" s="68">
        <v>0</v>
      </c>
      <c r="L61" s="68">
        <v>9</v>
      </c>
      <c r="M61" s="68">
        <v>0</v>
      </c>
      <c r="N61" s="65">
        <f t="shared" si="0"/>
        <v>7130</v>
      </c>
    </row>
    <row r="62" spans="1:14" ht="12.75">
      <c r="A62" s="58"/>
      <c r="B62" s="69" t="s">
        <v>96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25</v>
      </c>
      <c r="M62" s="68">
        <v>0</v>
      </c>
      <c r="N62" s="65">
        <f t="shared" si="0"/>
        <v>25</v>
      </c>
    </row>
    <row r="63" spans="1:14" ht="12.75">
      <c r="A63" s="58"/>
      <c r="B63" s="69" t="s">
        <v>27</v>
      </c>
      <c r="C63" s="68">
        <v>0</v>
      </c>
      <c r="D63" s="68">
        <v>11</v>
      </c>
      <c r="E63" s="68">
        <v>9201</v>
      </c>
      <c r="F63" s="68">
        <v>0</v>
      </c>
      <c r="G63" s="68">
        <v>0</v>
      </c>
      <c r="H63" s="68">
        <v>0</v>
      </c>
      <c r="I63" s="68">
        <v>8261</v>
      </c>
      <c r="J63" s="68">
        <v>0</v>
      </c>
      <c r="K63" s="68">
        <v>0</v>
      </c>
      <c r="L63" s="68">
        <v>291</v>
      </c>
      <c r="M63" s="68">
        <v>0</v>
      </c>
      <c r="N63" s="65">
        <f t="shared" si="0"/>
        <v>17764</v>
      </c>
    </row>
    <row r="64" spans="1:14" ht="12.75">
      <c r="A64" s="58"/>
      <c r="B64" s="69" t="s">
        <v>97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154</v>
      </c>
      <c r="M64" s="68">
        <v>0</v>
      </c>
      <c r="N64" s="65">
        <f t="shared" si="0"/>
        <v>154</v>
      </c>
    </row>
    <row r="65" spans="1:14" ht="12.75">
      <c r="A65" s="58"/>
      <c r="B65" s="69" t="s">
        <v>98</v>
      </c>
      <c r="C65" s="68">
        <v>0</v>
      </c>
      <c r="D65" s="68">
        <v>3</v>
      </c>
      <c r="E65" s="68">
        <v>0</v>
      </c>
      <c r="F65" s="68">
        <v>0</v>
      </c>
      <c r="G65" s="68">
        <v>348</v>
      </c>
      <c r="H65" s="68">
        <v>0</v>
      </c>
      <c r="I65" s="68">
        <v>1</v>
      </c>
      <c r="J65" s="68">
        <v>0</v>
      </c>
      <c r="K65" s="68">
        <v>0</v>
      </c>
      <c r="L65" s="68">
        <v>32</v>
      </c>
      <c r="M65" s="68">
        <v>22</v>
      </c>
      <c r="N65" s="65">
        <f t="shared" si="0"/>
        <v>406</v>
      </c>
    </row>
    <row r="66" spans="1:14" ht="12.75">
      <c r="A66" s="58"/>
      <c r="B66" s="69" t="s">
        <v>99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5">
        <f t="shared" si="0"/>
        <v>0</v>
      </c>
    </row>
    <row r="67" spans="1:14" ht="12.75">
      <c r="A67" s="58"/>
      <c r="B67" s="69" t="s">
        <v>29</v>
      </c>
      <c r="C67" s="68">
        <v>0</v>
      </c>
      <c r="D67" s="68">
        <v>1578</v>
      </c>
      <c r="E67" s="68">
        <v>1964</v>
      </c>
      <c r="F67" s="68">
        <v>0</v>
      </c>
      <c r="G67" s="68">
        <v>0</v>
      </c>
      <c r="H67" s="68">
        <v>0</v>
      </c>
      <c r="I67" s="68">
        <v>1</v>
      </c>
      <c r="J67" s="68">
        <v>0</v>
      </c>
      <c r="K67" s="68">
        <v>0</v>
      </c>
      <c r="L67" s="68">
        <v>197</v>
      </c>
      <c r="M67" s="68">
        <v>0</v>
      </c>
      <c r="N67" s="65">
        <f t="shared" si="0"/>
        <v>3740</v>
      </c>
    </row>
    <row r="68" spans="1:14" ht="12.75">
      <c r="A68" s="58"/>
      <c r="B68" s="69" t="s">
        <v>30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1</v>
      </c>
      <c r="I68" s="68">
        <v>0</v>
      </c>
      <c r="J68" s="68">
        <v>0</v>
      </c>
      <c r="K68" s="68">
        <v>0</v>
      </c>
      <c r="L68" s="68">
        <v>395</v>
      </c>
      <c r="M68" s="68">
        <v>0</v>
      </c>
      <c r="N68" s="65">
        <f t="shared" si="0"/>
        <v>396</v>
      </c>
    </row>
    <row r="69" spans="1:14" ht="12.75">
      <c r="A69" s="58"/>
      <c r="B69" s="69" t="s">
        <v>100</v>
      </c>
      <c r="C69" s="68">
        <v>0</v>
      </c>
      <c r="D69" s="68">
        <v>1926</v>
      </c>
      <c r="E69" s="68">
        <v>4042</v>
      </c>
      <c r="F69" s="68">
        <v>0</v>
      </c>
      <c r="G69" s="68">
        <v>270</v>
      </c>
      <c r="H69" s="68">
        <v>610</v>
      </c>
      <c r="I69" s="68">
        <v>123590</v>
      </c>
      <c r="J69" s="68">
        <v>0</v>
      </c>
      <c r="K69" s="68">
        <v>0</v>
      </c>
      <c r="L69" s="68">
        <v>346323</v>
      </c>
      <c r="M69" s="68">
        <v>0</v>
      </c>
      <c r="N69" s="65">
        <f t="shared" si="0"/>
        <v>476761</v>
      </c>
    </row>
    <row r="70" spans="1:14" ht="12.75">
      <c r="A70" s="58"/>
      <c r="B70" s="69" t="s">
        <v>122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/>
      <c r="K70" s="68"/>
      <c r="L70" s="68">
        <v>108</v>
      </c>
      <c r="M70" s="68">
        <v>0</v>
      </c>
      <c r="N70" s="65">
        <f t="shared" si="0"/>
        <v>108</v>
      </c>
    </row>
    <row r="71" spans="1:15" ht="12.75">
      <c r="A71" s="58"/>
      <c r="B71" s="75" t="s">
        <v>35</v>
      </c>
      <c r="C71" s="68">
        <f>SUM(C11:C70)</f>
        <v>3472</v>
      </c>
      <c r="D71" s="68">
        <f aca="true" t="shared" si="1" ref="D71:I71">SUM(D11:D70)</f>
        <v>127356</v>
      </c>
      <c r="E71" s="68">
        <f t="shared" si="1"/>
        <v>292960</v>
      </c>
      <c r="F71" s="68">
        <f t="shared" si="1"/>
        <v>31893</v>
      </c>
      <c r="G71" s="68">
        <f t="shared" si="1"/>
        <v>81136</v>
      </c>
      <c r="H71" s="68">
        <f t="shared" si="1"/>
        <v>9793</v>
      </c>
      <c r="I71" s="68">
        <f t="shared" si="1"/>
        <v>294491</v>
      </c>
      <c r="J71" s="64">
        <f>SUM(J11:J70)</f>
        <v>5642</v>
      </c>
      <c r="K71" s="68">
        <f>SUM(K11:K70)</f>
        <v>968</v>
      </c>
      <c r="L71" s="68">
        <f>SUM(L11:L70)</f>
        <v>592672</v>
      </c>
      <c r="M71" s="68">
        <f>SUM(M11:M70)</f>
        <v>32985</v>
      </c>
      <c r="N71" s="84">
        <f aca="true" t="shared" si="2" ref="N71:N76">SUM(C71:M71)</f>
        <v>1473368</v>
      </c>
      <c r="O71" s="104"/>
    </row>
    <row r="72" spans="1:16" ht="12.75">
      <c r="A72" s="58"/>
      <c r="B72" s="59"/>
      <c r="C72" s="68">
        <f>3473-0</f>
        <v>3473</v>
      </c>
      <c r="D72" s="130">
        <f>825876-698520</f>
        <v>127356</v>
      </c>
      <c r="E72" s="68">
        <f>447800-154840</f>
        <v>292960</v>
      </c>
      <c r="F72" s="68">
        <f>930750-898857</f>
        <v>31893</v>
      </c>
      <c r="G72" s="68">
        <f>294279-213143</f>
        <v>81136</v>
      </c>
      <c r="H72" s="68">
        <f>247589-237796</f>
        <v>9793</v>
      </c>
      <c r="I72" s="68">
        <f>502449-207958</f>
        <v>294491</v>
      </c>
      <c r="J72" s="68">
        <f>8576-2934</f>
        <v>5642</v>
      </c>
      <c r="K72" s="68">
        <f>11269-10301</f>
        <v>968</v>
      </c>
      <c r="L72" s="68">
        <f>694641-101969</f>
        <v>592672</v>
      </c>
      <c r="M72" s="130">
        <f>34272-1287</f>
        <v>32985</v>
      </c>
      <c r="N72" s="68"/>
      <c r="O72" s="101"/>
      <c r="P72" s="101"/>
    </row>
    <row r="73" spans="1:15" ht="12.75">
      <c r="A73" s="58"/>
      <c r="B73" s="75" t="s">
        <v>108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84"/>
      <c r="O73" s="102"/>
    </row>
    <row r="74" spans="1:15" ht="12.75">
      <c r="A74" s="58"/>
      <c r="B74" s="69" t="s">
        <v>12</v>
      </c>
      <c r="C74" s="64">
        <v>0</v>
      </c>
      <c r="D74" s="64">
        <v>0</v>
      </c>
      <c r="E74" s="64">
        <v>2233</v>
      </c>
      <c r="F74" s="64">
        <v>748</v>
      </c>
      <c r="G74" s="64">
        <v>0</v>
      </c>
      <c r="H74" s="64">
        <v>1034</v>
      </c>
      <c r="I74" s="64">
        <v>2206</v>
      </c>
      <c r="J74" s="64">
        <v>5523</v>
      </c>
      <c r="K74" s="68">
        <v>4575</v>
      </c>
      <c r="L74" s="68">
        <v>0</v>
      </c>
      <c r="M74" s="68">
        <v>177</v>
      </c>
      <c r="N74" s="84">
        <f t="shared" si="2"/>
        <v>16496</v>
      </c>
      <c r="O74" s="103"/>
    </row>
    <row r="75" spans="1:15" ht="12.75">
      <c r="A75" s="58"/>
      <c r="B75" s="69" t="s">
        <v>14</v>
      </c>
      <c r="C75" s="64">
        <v>0</v>
      </c>
      <c r="D75" s="64">
        <v>4414</v>
      </c>
      <c r="E75" s="64">
        <v>113754</v>
      </c>
      <c r="F75" s="64">
        <v>26255</v>
      </c>
      <c r="G75" s="64">
        <v>3841</v>
      </c>
      <c r="H75" s="64">
        <v>52797</v>
      </c>
      <c r="I75" s="64">
        <v>180455</v>
      </c>
      <c r="J75" s="64">
        <v>53092</v>
      </c>
      <c r="K75" s="68">
        <v>151709</v>
      </c>
      <c r="L75" s="68">
        <v>9554</v>
      </c>
      <c r="M75" s="68">
        <v>20316</v>
      </c>
      <c r="N75" s="65">
        <f t="shared" si="2"/>
        <v>616187</v>
      </c>
      <c r="O75" s="102"/>
    </row>
    <row r="76" spans="1:14" ht="12.75">
      <c r="A76" s="58"/>
      <c r="B76" s="75" t="s">
        <v>35</v>
      </c>
      <c r="C76" s="64">
        <f aca="true" t="shared" si="3" ref="C76:K76">SUM(C74:C75)</f>
        <v>0</v>
      </c>
      <c r="D76" s="64">
        <f t="shared" si="3"/>
        <v>4414</v>
      </c>
      <c r="E76" s="64">
        <f t="shared" si="3"/>
        <v>115987</v>
      </c>
      <c r="F76" s="64">
        <f t="shared" si="3"/>
        <v>27003</v>
      </c>
      <c r="G76" s="64">
        <f t="shared" si="3"/>
        <v>3841</v>
      </c>
      <c r="H76" s="64">
        <f t="shared" si="3"/>
        <v>53831</v>
      </c>
      <c r="I76" s="64">
        <f t="shared" si="3"/>
        <v>182661</v>
      </c>
      <c r="J76" s="64">
        <f t="shared" si="3"/>
        <v>58615</v>
      </c>
      <c r="K76" s="64">
        <f t="shared" si="3"/>
        <v>156284</v>
      </c>
      <c r="L76" s="64">
        <f>SUM(L74:L75)</f>
        <v>9554</v>
      </c>
      <c r="M76" s="129">
        <f>SUM(M74:M75)</f>
        <v>20493</v>
      </c>
      <c r="N76" s="65">
        <f t="shared" si="2"/>
        <v>632683</v>
      </c>
    </row>
    <row r="77" spans="1:15" ht="12.75">
      <c r="A77" s="58"/>
      <c r="B77" s="75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102"/>
    </row>
    <row r="78" spans="1:14" ht="12.75">
      <c r="A78" s="58"/>
      <c r="B78" s="75" t="s">
        <v>109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5"/>
    </row>
    <row r="79" spans="1:14" ht="12.75">
      <c r="A79" s="58"/>
      <c r="B79" s="69" t="s">
        <v>114</v>
      </c>
      <c r="C79" s="131">
        <v>-1</v>
      </c>
      <c r="D79" s="64">
        <v>186484</v>
      </c>
      <c r="E79" s="64">
        <v>8</v>
      </c>
      <c r="F79" s="64">
        <v>0</v>
      </c>
      <c r="G79" s="64">
        <v>0</v>
      </c>
      <c r="H79" s="64">
        <v>0</v>
      </c>
      <c r="I79" s="64">
        <v>2091</v>
      </c>
      <c r="J79" s="64">
        <v>95</v>
      </c>
      <c r="K79" s="64">
        <v>568</v>
      </c>
      <c r="L79" s="64">
        <v>0</v>
      </c>
      <c r="M79" s="64"/>
      <c r="N79" s="84">
        <f>SUM(C79:M79)</f>
        <v>189245</v>
      </c>
    </row>
    <row r="80" spans="1:14" ht="12.75">
      <c r="A80" s="58"/>
      <c r="B80" s="67" t="s">
        <v>3</v>
      </c>
      <c r="C80" s="64">
        <v>0</v>
      </c>
      <c r="D80" s="64">
        <v>0</v>
      </c>
      <c r="E80" s="64">
        <v>0</v>
      </c>
      <c r="F80" s="64">
        <v>260295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/>
      <c r="N80" s="65">
        <f aca="true" t="shared" si="4" ref="N80:N99">SUM(C80:M80)</f>
        <v>260295</v>
      </c>
    </row>
    <row r="81" spans="1:14" ht="12.75">
      <c r="A81" s="58"/>
      <c r="B81" s="69" t="s">
        <v>4</v>
      </c>
      <c r="C81" s="64">
        <v>0</v>
      </c>
      <c r="D81" s="64">
        <v>0</v>
      </c>
      <c r="E81" s="64">
        <v>2742</v>
      </c>
      <c r="F81" s="64">
        <v>872</v>
      </c>
      <c r="G81" s="64">
        <v>0</v>
      </c>
      <c r="H81" s="64">
        <v>16521</v>
      </c>
      <c r="I81" s="64">
        <v>4929</v>
      </c>
      <c r="J81" s="64">
        <v>0</v>
      </c>
      <c r="K81" s="64">
        <v>0</v>
      </c>
      <c r="L81" s="64">
        <v>0</v>
      </c>
      <c r="M81" s="64">
        <v>460</v>
      </c>
      <c r="N81" s="65">
        <f t="shared" si="4"/>
        <v>25524</v>
      </c>
    </row>
    <row r="82" spans="1:14" ht="12.75">
      <c r="A82" s="58"/>
      <c r="B82" s="69" t="s">
        <v>5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31</v>
      </c>
      <c r="L82" s="64">
        <v>0</v>
      </c>
      <c r="M82" s="64"/>
      <c r="N82" s="65">
        <f t="shared" si="4"/>
        <v>31</v>
      </c>
    </row>
    <row r="83" spans="1:14" ht="12.75">
      <c r="A83" s="58"/>
      <c r="B83" s="69" t="s">
        <v>7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12</v>
      </c>
      <c r="L83" s="64">
        <v>0</v>
      </c>
      <c r="M83" s="64">
        <v>0</v>
      </c>
      <c r="N83" s="65">
        <f t="shared" si="4"/>
        <v>12</v>
      </c>
    </row>
    <row r="84" spans="1:14" ht="12.75">
      <c r="A84" s="58"/>
      <c r="B84" s="69" t="s">
        <v>8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/>
      <c r="N84" s="65">
        <f t="shared" si="4"/>
        <v>0</v>
      </c>
    </row>
    <row r="85" spans="1:14" ht="12.75">
      <c r="A85" s="58"/>
      <c r="B85" s="69" t="s">
        <v>11</v>
      </c>
      <c r="C85" s="64">
        <v>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160</v>
      </c>
      <c r="J85" s="64">
        <v>0</v>
      </c>
      <c r="K85" s="64"/>
      <c r="L85" s="64"/>
      <c r="M85" s="64"/>
      <c r="N85" s="65">
        <f t="shared" si="4"/>
        <v>160</v>
      </c>
    </row>
    <row r="86" spans="1:14" ht="12.75">
      <c r="A86" s="58"/>
      <c r="B86" s="69" t="s">
        <v>12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f>74082+748968</f>
        <v>823050</v>
      </c>
      <c r="N86" s="65">
        <f t="shared" si="4"/>
        <v>823050</v>
      </c>
    </row>
    <row r="87" spans="1:14" ht="12.75">
      <c r="A87" s="58"/>
      <c r="B87" s="69" t="s">
        <v>13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/>
      <c r="N87" s="65">
        <f t="shared" si="4"/>
        <v>0</v>
      </c>
    </row>
    <row r="88" spans="1:14" ht="12.75">
      <c r="A88" s="58"/>
      <c r="B88" s="69" t="s">
        <v>18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/>
      <c r="N88" s="65">
        <f t="shared" si="4"/>
        <v>0</v>
      </c>
    </row>
    <row r="89" spans="1:14" ht="12.75">
      <c r="A89" s="58"/>
      <c r="B89" s="69" t="s">
        <v>102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1898</v>
      </c>
      <c r="J89" s="64">
        <v>0</v>
      </c>
      <c r="K89" s="64">
        <v>209</v>
      </c>
      <c r="L89" s="64">
        <v>0</v>
      </c>
      <c r="M89" s="64"/>
      <c r="N89" s="65">
        <f t="shared" si="4"/>
        <v>2107</v>
      </c>
    </row>
    <row r="90" spans="1:14" ht="12.75">
      <c r="A90" s="58"/>
      <c r="B90" s="69" t="s">
        <v>23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179</v>
      </c>
      <c r="L90" s="64">
        <v>0</v>
      </c>
      <c r="M90" s="64"/>
      <c r="N90" s="65">
        <f t="shared" si="4"/>
        <v>179</v>
      </c>
    </row>
    <row r="91" spans="1:14" ht="12.75">
      <c r="A91" s="58"/>
      <c r="B91" s="69" t="s">
        <v>24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5647</v>
      </c>
      <c r="J91" s="64"/>
      <c r="K91" s="64"/>
      <c r="L91" s="64"/>
      <c r="M91" s="64"/>
      <c r="N91" s="65">
        <f t="shared" si="4"/>
        <v>5647</v>
      </c>
    </row>
    <row r="92" spans="1:14" ht="12.75">
      <c r="A92" s="58"/>
      <c r="B92" s="69" t="s">
        <v>118</v>
      </c>
      <c r="C92" s="64"/>
      <c r="D92" s="64">
        <v>4523</v>
      </c>
      <c r="E92" s="64"/>
      <c r="F92" s="64"/>
      <c r="G92" s="64"/>
      <c r="H92" s="64"/>
      <c r="I92" s="64"/>
      <c r="J92" s="64"/>
      <c r="K92" s="64"/>
      <c r="L92" s="64"/>
      <c r="M92" s="64"/>
      <c r="N92" s="65">
        <f t="shared" si="4"/>
        <v>4523</v>
      </c>
    </row>
    <row r="93" spans="1:14" ht="12.75">
      <c r="A93" s="58"/>
      <c r="B93" s="69" t="s">
        <v>25</v>
      </c>
      <c r="C93" s="64">
        <v>0</v>
      </c>
      <c r="D93" s="64">
        <v>0</v>
      </c>
      <c r="E93" s="64">
        <v>50</v>
      </c>
      <c r="F93" s="64">
        <v>0</v>
      </c>
      <c r="G93" s="64">
        <v>0</v>
      </c>
      <c r="H93" s="64">
        <v>150</v>
      </c>
      <c r="I93" s="64">
        <v>0</v>
      </c>
      <c r="J93" s="64">
        <v>0</v>
      </c>
      <c r="K93" s="64">
        <v>0</v>
      </c>
      <c r="L93" s="64">
        <v>0</v>
      </c>
      <c r="M93" s="64"/>
      <c r="N93" s="65">
        <f t="shared" si="4"/>
        <v>200</v>
      </c>
    </row>
    <row r="94" spans="1:14" ht="12.75">
      <c r="A94" s="58"/>
      <c r="B94" s="69" t="s">
        <v>26</v>
      </c>
      <c r="C94" s="64">
        <v>0</v>
      </c>
      <c r="D94" s="64">
        <v>0</v>
      </c>
      <c r="E94" s="64">
        <v>0</v>
      </c>
      <c r="F94" s="64">
        <v>0</v>
      </c>
      <c r="G94" s="64">
        <v>19624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/>
      <c r="N94" s="65">
        <f t="shared" si="4"/>
        <v>19624</v>
      </c>
    </row>
    <row r="95" spans="1:14" ht="12.75">
      <c r="A95" s="58"/>
      <c r="B95" s="69" t="s">
        <v>95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/>
      <c r="N95" s="65">
        <f t="shared" si="4"/>
        <v>0</v>
      </c>
    </row>
    <row r="96" spans="1:14" ht="12.75">
      <c r="A96" s="58"/>
      <c r="B96" s="69" t="s">
        <v>27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/>
      <c r="N96" s="65">
        <f t="shared" si="4"/>
        <v>0</v>
      </c>
    </row>
    <row r="97" spans="1:14" ht="12.75">
      <c r="A97" s="58"/>
      <c r="B97" s="69" t="s">
        <v>29</v>
      </c>
      <c r="C97" s="64">
        <v>0</v>
      </c>
      <c r="D97" s="64">
        <v>0</v>
      </c>
      <c r="E97" s="64">
        <v>40805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/>
      <c r="N97" s="65">
        <f t="shared" si="4"/>
        <v>40805</v>
      </c>
    </row>
    <row r="98" spans="1:14" ht="12.75">
      <c r="A98" s="58"/>
      <c r="B98" s="69" t="s">
        <v>100</v>
      </c>
      <c r="C98" s="64">
        <v>0</v>
      </c>
      <c r="D98" s="64">
        <v>0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183</v>
      </c>
      <c r="K98" s="64">
        <v>1205</v>
      </c>
      <c r="L98" s="64">
        <v>0</v>
      </c>
      <c r="M98" s="64"/>
      <c r="N98" s="65">
        <f t="shared" si="4"/>
        <v>1388</v>
      </c>
    </row>
    <row r="99" spans="1:14" ht="12.75">
      <c r="A99" s="58"/>
      <c r="B99" s="75" t="s">
        <v>35</v>
      </c>
      <c r="C99" s="64">
        <f aca="true" t="shared" si="5" ref="C99:J99">SUM(C79:C98)</f>
        <v>-1</v>
      </c>
      <c r="D99" s="64">
        <f t="shared" si="5"/>
        <v>191007</v>
      </c>
      <c r="E99" s="64">
        <f t="shared" si="5"/>
        <v>43605</v>
      </c>
      <c r="F99" s="64">
        <f t="shared" si="5"/>
        <v>261167</v>
      </c>
      <c r="G99" s="64">
        <f t="shared" si="5"/>
        <v>19624</v>
      </c>
      <c r="H99" s="64">
        <f t="shared" si="5"/>
        <v>16671</v>
      </c>
      <c r="I99" s="64">
        <f t="shared" si="5"/>
        <v>14725</v>
      </c>
      <c r="J99" s="64">
        <f t="shared" si="5"/>
        <v>278</v>
      </c>
      <c r="K99" s="64">
        <f>SUM(K79:K98)</f>
        <v>2204</v>
      </c>
      <c r="L99" s="64">
        <f>SUM(L79:L98)</f>
        <v>0</v>
      </c>
      <c r="M99" s="64">
        <f>SUM(M79:M98)</f>
        <v>823510</v>
      </c>
      <c r="N99" s="65">
        <f t="shared" si="4"/>
        <v>1372790</v>
      </c>
    </row>
    <row r="100" spans="1:14" ht="12.75">
      <c r="A100" s="58"/>
      <c r="B100" s="75"/>
      <c r="C100" s="64"/>
      <c r="D100" s="64"/>
      <c r="E100" s="64">
        <f>107155-63550</f>
        <v>43605</v>
      </c>
      <c r="F100" s="64"/>
      <c r="G100" s="64">
        <f>226779-207155</f>
        <v>19624</v>
      </c>
      <c r="H100" s="64"/>
      <c r="I100" s="64">
        <f>54785-40060</f>
        <v>14725</v>
      </c>
      <c r="J100" s="64"/>
      <c r="K100" s="64">
        <f>2227-23</f>
        <v>2204</v>
      </c>
      <c r="L100" s="64"/>
      <c r="M100" s="64">
        <f>74121+749428-39</f>
        <v>823510</v>
      </c>
      <c r="N100" s="65"/>
    </row>
    <row r="101" spans="1:14" ht="12.75">
      <c r="A101" s="58"/>
      <c r="B101" s="75" t="s">
        <v>110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5"/>
    </row>
    <row r="102" spans="1:14" ht="12.75">
      <c r="A102" s="58"/>
      <c r="B102" s="67" t="s">
        <v>85</v>
      </c>
      <c r="C102" s="68">
        <v>0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/>
      <c r="N102" s="65">
        <f>SUM(C102:M102)*-1</f>
        <v>0</v>
      </c>
    </row>
    <row r="103" spans="1:14" ht="12.75">
      <c r="A103" s="58"/>
      <c r="B103" s="69" t="s">
        <v>4</v>
      </c>
      <c r="C103" s="68">
        <v>0</v>
      </c>
      <c r="D103" s="68">
        <v>0</v>
      </c>
      <c r="E103" s="68">
        <v>196</v>
      </c>
      <c r="F103" s="68">
        <v>0</v>
      </c>
      <c r="G103" s="68">
        <v>0</v>
      </c>
      <c r="H103" s="68">
        <v>240</v>
      </c>
      <c r="I103" s="68">
        <v>39</v>
      </c>
      <c r="J103" s="68">
        <v>0</v>
      </c>
      <c r="K103" s="68">
        <v>0</v>
      </c>
      <c r="L103" s="68">
        <v>0</v>
      </c>
      <c r="M103" s="68"/>
      <c r="N103" s="65">
        <f aca="true" t="shared" si="6" ref="N103:N119">SUM(C103:M103)*-1</f>
        <v>-475</v>
      </c>
    </row>
    <row r="104" spans="1:14" ht="12.75">
      <c r="A104" s="58"/>
      <c r="B104" s="69" t="s">
        <v>7</v>
      </c>
      <c r="C104" s="68">
        <v>27</v>
      </c>
      <c r="D104" s="68">
        <v>532</v>
      </c>
      <c r="E104" s="68"/>
      <c r="F104" s="68"/>
      <c r="G104" s="68"/>
      <c r="H104" s="68"/>
      <c r="I104" s="68"/>
      <c r="J104" s="68"/>
      <c r="K104" s="68"/>
      <c r="L104" s="68"/>
      <c r="M104" s="68"/>
      <c r="N104" s="65">
        <f t="shared" si="6"/>
        <v>-559</v>
      </c>
    </row>
    <row r="105" spans="1:14" ht="12.75">
      <c r="A105" s="58"/>
      <c r="B105" s="69" t="s">
        <v>9</v>
      </c>
      <c r="C105" s="68">
        <v>0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/>
      <c r="N105" s="65">
        <f t="shared" si="6"/>
        <v>0</v>
      </c>
    </row>
    <row r="106" spans="1:14" ht="12.75">
      <c r="A106" s="58"/>
      <c r="B106" s="69" t="s">
        <v>10</v>
      </c>
      <c r="C106" s="68">
        <v>6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/>
      <c r="N106" s="65">
        <f t="shared" si="6"/>
        <v>-6</v>
      </c>
    </row>
    <row r="107" spans="1:14" ht="12.75">
      <c r="A107" s="58"/>
      <c r="B107" s="69" t="s">
        <v>101</v>
      </c>
      <c r="C107" s="68">
        <v>0</v>
      </c>
      <c r="D107" s="68">
        <v>0</v>
      </c>
      <c r="E107" s="68">
        <v>749</v>
      </c>
      <c r="F107" s="68">
        <v>0</v>
      </c>
      <c r="G107" s="68">
        <v>0</v>
      </c>
      <c r="H107" s="68">
        <v>21</v>
      </c>
      <c r="I107" s="68">
        <v>265</v>
      </c>
      <c r="J107" s="68">
        <v>0</v>
      </c>
      <c r="K107" s="68">
        <v>0</v>
      </c>
      <c r="L107" s="68">
        <v>0</v>
      </c>
      <c r="M107" s="68"/>
      <c r="N107" s="65">
        <f t="shared" si="6"/>
        <v>-1035</v>
      </c>
    </row>
    <row r="108" spans="1:14" ht="12.75">
      <c r="A108" s="58"/>
      <c r="B108" s="69" t="s">
        <v>12</v>
      </c>
      <c r="C108" s="68">
        <v>26</v>
      </c>
      <c r="D108" s="68">
        <v>0</v>
      </c>
      <c r="E108" s="68">
        <v>0</v>
      </c>
      <c r="F108" s="68">
        <v>0</v>
      </c>
      <c r="G108" s="68">
        <v>0</v>
      </c>
      <c r="H108" s="68">
        <v>16284</v>
      </c>
      <c r="I108" s="68">
        <v>0</v>
      </c>
      <c r="J108" s="68">
        <v>0</v>
      </c>
      <c r="K108" s="68">
        <v>0</v>
      </c>
      <c r="L108" s="68">
        <v>0</v>
      </c>
      <c r="M108" s="68"/>
      <c r="N108" s="65">
        <f t="shared" si="6"/>
        <v>-16310</v>
      </c>
    </row>
    <row r="109" spans="1:14" ht="12.75">
      <c r="A109" s="58"/>
      <c r="B109" s="69" t="s">
        <v>15</v>
      </c>
      <c r="C109" s="68">
        <v>27</v>
      </c>
      <c r="D109" s="68"/>
      <c r="E109" s="68"/>
      <c r="F109" s="68"/>
      <c r="G109" s="68"/>
      <c r="H109" s="68"/>
      <c r="I109" s="68">
        <v>0</v>
      </c>
      <c r="J109" s="68"/>
      <c r="K109" s="68"/>
      <c r="L109" s="68"/>
      <c r="M109" s="68"/>
      <c r="N109" s="65">
        <f t="shared" si="6"/>
        <v>-27</v>
      </c>
    </row>
    <row r="110" spans="1:14" ht="12.75">
      <c r="A110" s="58"/>
      <c r="B110" s="69" t="s">
        <v>102</v>
      </c>
      <c r="C110" s="68">
        <v>0</v>
      </c>
      <c r="D110" s="68">
        <v>0</v>
      </c>
      <c r="E110" s="68">
        <v>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/>
      <c r="N110" s="65">
        <f t="shared" si="6"/>
        <v>0</v>
      </c>
    </row>
    <row r="111" spans="1:14" ht="12.75">
      <c r="A111" s="58"/>
      <c r="B111" s="69" t="s">
        <v>57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/>
      <c r="N111" s="65">
        <f t="shared" si="6"/>
        <v>0</v>
      </c>
    </row>
    <row r="112" spans="1:14" ht="12.75">
      <c r="A112" s="58"/>
      <c r="B112" s="69" t="s">
        <v>22</v>
      </c>
      <c r="C112" s="68">
        <v>0</v>
      </c>
      <c r="D112" s="68">
        <v>0</v>
      </c>
      <c r="E112" s="68">
        <v>0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/>
      <c r="N112" s="65">
        <f t="shared" si="6"/>
        <v>0</v>
      </c>
    </row>
    <row r="113" spans="1:14" ht="12.75">
      <c r="A113" s="58"/>
      <c r="B113" s="63" t="s">
        <v>32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/>
      <c r="N113" s="65">
        <f t="shared" si="6"/>
        <v>0</v>
      </c>
    </row>
    <row r="114" spans="1:14" ht="12.75">
      <c r="A114" s="58"/>
      <c r="B114" s="69" t="s">
        <v>118</v>
      </c>
      <c r="C114" s="68">
        <v>258</v>
      </c>
      <c r="D114" s="68">
        <v>68000</v>
      </c>
      <c r="E114" s="68">
        <v>19179</v>
      </c>
      <c r="F114" s="68"/>
      <c r="G114" s="68">
        <v>1675089</v>
      </c>
      <c r="H114" s="68"/>
      <c r="I114" s="68">
        <v>39351</v>
      </c>
      <c r="J114" s="68">
        <f>5000+4034849+44765</f>
        <v>4084614</v>
      </c>
      <c r="K114" s="68"/>
      <c r="L114" s="68"/>
      <c r="M114" s="68"/>
      <c r="N114" s="65">
        <f t="shared" si="6"/>
        <v>-5886491</v>
      </c>
    </row>
    <row r="115" spans="1:14" ht="12.75">
      <c r="A115" s="58"/>
      <c r="B115" s="69" t="s">
        <v>25</v>
      </c>
      <c r="C115" s="68">
        <v>0</v>
      </c>
      <c r="D115" s="68">
        <v>0</v>
      </c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/>
      <c r="N115" s="65">
        <f t="shared" si="6"/>
        <v>0</v>
      </c>
    </row>
    <row r="116" spans="1:14" ht="12.75">
      <c r="A116" s="58"/>
      <c r="B116" s="69" t="s">
        <v>26</v>
      </c>
      <c r="C116" s="68">
        <v>0</v>
      </c>
      <c r="D116" s="68">
        <v>0</v>
      </c>
      <c r="E116" s="68">
        <v>41</v>
      </c>
      <c r="F116" s="68">
        <v>0</v>
      </c>
      <c r="G116" s="68">
        <v>19624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/>
      <c r="N116" s="65">
        <f t="shared" si="6"/>
        <v>-19665</v>
      </c>
    </row>
    <row r="117" spans="1:14" ht="12.75">
      <c r="A117" s="58"/>
      <c r="B117" s="69" t="s">
        <v>114</v>
      </c>
      <c r="C117" s="68"/>
      <c r="D117" s="68"/>
      <c r="E117" s="68">
        <v>1763</v>
      </c>
      <c r="F117" s="68"/>
      <c r="G117" s="68">
        <v>2149</v>
      </c>
      <c r="H117" s="68">
        <v>2472</v>
      </c>
      <c r="I117" s="68">
        <v>56914</v>
      </c>
      <c r="J117" s="68">
        <v>85000</v>
      </c>
      <c r="K117" s="68">
        <v>15100</v>
      </c>
      <c r="L117" s="68"/>
      <c r="M117" s="68">
        <v>27000</v>
      </c>
      <c r="N117" s="65">
        <f t="shared" si="6"/>
        <v>-190398</v>
      </c>
    </row>
    <row r="118" spans="1:14" ht="12.75">
      <c r="A118" s="58"/>
      <c r="B118" s="69" t="s">
        <v>122</v>
      </c>
      <c r="C118" s="68">
        <v>0</v>
      </c>
      <c r="D118" s="68">
        <v>0</v>
      </c>
      <c r="E118" s="68">
        <v>0</v>
      </c>
      <c r="F118" s="68">
        <v>0</v>
      </c>
      <c r="G118" s="68">
        <v>0</v>
      </c>
      <c r="H118" s="68">
        <v>0</v>
      </c>
      <c r="I118" s="68">
        <v>13810</v>
      </c>
      <c r="J118" s="68"/>
      <c r="K118" s="68"/>
      <c r="L118" s="68"/>
      <c r="M118" s="68"/>
      <c r="N118" s="65">
        <f t="shared" si="6"/>
        <v>-13810</v>
      </c>
    </row>
    <row r="119" spans="1:14" ht="12.75">
      <c r="A119" s="58"/>
      <c r="B119" s="75" t="s">
        <v>35</v>
      </c>
      <c r="C119" s="68">
        <f aca="true" t="shared" si="7" ref="C119:H119">SUM(C102:C118)</f>
        <v>344</v>
      </c>
      <c r="D119" s="68">
        <f t="shared" si="7"/>
        <v>68532</v>
      </c>
      <c r="E119" s="68">
        <f t="shared" si="7"/>
        <v>21928</v>
      </c>
      <c r="F119" s="68">
        <f t="shared" si="7"/>
        <v>0</v>
      </c>
      <c r="G119" s="68">
        <f t="shared" si="7"/>
        <v>1696862</v>
      </c>
      <c r="H119" s="68">
        <f t="shared" si="7"/>
        <v>19017</v>
      </c>
      <c r="I119" s="68">
        <f>SUM(I102:I118)</f>
        <v>110379</v>
      </c>
      <c r="J119" s="68">
        <f>SUM(J102:J118)</f>
        <v>4169614</v>
      </c>
      <c r="K119" s="68">
        <f>SUM(K102:K118)</f>
        <v>15100</v>
      </c>
      <c r="L119" s="68">
        <f>SUM(L102:L118)</f>
        <v>0</v>
      </c>
      <c r="M119" s="68">
        <f>SUM(M102:M118)</f>
        <v>27000</v>
      </c>
      <c r="N119" s="65">
        <f t="shared" si="6"/>
        <v>-6128776</v>
      </c>
    </row>
    <row r="120" spans="1:14" ht="12.75">
      <c r="A120" s="58"/>
      <c r="B120" s="69"/>
      <c r="C120" s="68">
        <f>20102-19758</f>
        <v>344</v>
      </c>
      <c r="D120" s="68">
        <f>157689-89156</f>
        <v>68533</v>
      </c>
      <c r="E120" s="68">
        <f>804914-782986</f>
        <v>21928</v>
      </c>
      <c r="F120" s="68"/>
      <c r="G120" s="68">
        <v>1696862</v>
      </c>
      <c r="H120" s="68">
        <f>20583-1566</f>
        <v>19017</v>
      </c>
      <c r="I120" s="68">
        <f>114243-3864</f>
        <v>110379</v>
      </c>
      <c r="J120" s="68"/>
      <c r="K120" s="68"/>
      <c r="L120" s="68"/>
      <c r="M120" s="68">
        <v>27000</v>
      </c>
      <c r="N120" s="65"/>
    </row>
    <row r="121" spans="1:14" ht="12.75">
      <c r="A121" s="58"/>
      <c r="B121" s="83" t="s">
        <v>111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5"/>
    </row>
    <row r="122" spans="1:14" ht="12.75">
      <c r="A122" s="58"/>
      <c r="B122" s="69" t="s">
        <v>12</v>
      </c>
      <c r="C122" s="68">
        <v>12691</v>
      </c>
      <c r="D122" s="68">
        <v>0</v>
      </c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/>
      <c r="N122" s="65">
        <f>SUM(C122:M122)</f>
        <v>12691</v>
      </c>
    </row>
    <row r="123" spans="1:14" ht="12.75">
      <c r="A123" s="58"/>
      <c r="B123" s="59"/>
      <c r="C123" s="64">
        <f aca="true" t="shared" si="8" ref="C123:M123">SUM(C121:C122)</f>
        <v>12691</v>
      </c>
      <c r="D123" s="64">
        <f t="shared" si="8"/>
        <v>0</v>
      </c>
      <c r="E123" s="64">
        <f t="shared" si="8"/>
        <v>0</v>
      </c>
      <c r="F123" s="64">
        <f t="shared" si="8"/>
        <v>0</v>
      </c>
      <c r="G123" s="64">
        <f t="shared" si="8"/>
        <v>0</v>
      </c>
      <c r="H123" s="64">
        <f t="shared" si="8"/>
        <v>0</v>
      </c>
      <c r="I123" s="64">
        <f t="shared" si="8"/>
        <v>0</v>
      </c>
      <c r="J123" s="64">
        <f t="shared" si="8"/>
        <v>0</v>
      </c>
      <c r="K123" s="64">
        <f t="shared" si="8"/>
        <v>0</v>
      </c>
      <c r="L123" s="64">
        <f t="shared" si="8"/>
        <v>0</v>
      </c>
      <c r="M123" s="64">
        <f t="shared" si="8"/>
        <v>0</v>
      </c>
      <c r="N123" s="65">
        <f>SUM(C123:M123)</f>
        <v>12691</v>
      </c>
    </row>
    <row r="124" spans="1:14" ht="13.5" thickBot="1">
      <c r="A124" s="76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2.75">
      <c r="A125" s="59"/>
      <c r="B125" s="59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80"/>
    </row>
    <row r="126" spans="1:14" ht="12.75">
      <c r="A126" s="59"/>
      <c r="B126" s="59"/>
      <c r="C126" s="64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</row>
    <row r="127" spans="9:11" ht="12.75">
      <c r="I127" s="81"/>
      <c r="K127" s="81"/>
    </row>
  </sheetData>
  <mergeCells count="4">
    <mergeCell ref="A1:N1"/>
    <mergeCell ref="A2:N2"/>
    <mergeCell ref="A3:N3"/>
    <mergeCell ref="A4:N4"/>
  </mergeCells>
  <printOptions/>
  <pageMargins left="0.47" right="0.45" top="0.52" bottom="0.52" header="0.5" footer="0.5"/>
  <pageSetup horizontalDpi="1200" verticalDpi="12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27">
      <selection activeCell="A39" sqref="A1:A16384"/>
    </sheetView>
  </sheetViews>
  <sheetFormatPr defaultColWidth="9.140625" defaultRowHeight="12.75"/>
  <cols>
    <col min="1" max="1" width="44.7109375" style="2" bestFit="1" customWidth="1"/>
    <col min="2" max="2" width="2.7109375" style="2" customWidth="1"/>
    <col min="3" max="3" width="14.421875" style="2" customWidth="1"/>
    <col min="4" max="4" width="2.7109375" style="2" customWidth="1"/>
    <col min="5" max="5" width="14.421875" style="2" customWidth="1"/>
    <col min="6" max="6" width="2.7109375" style="2" customWidth="1"/>
    <col min="7" max="7" width="14.421875" style="2" customWidth="1"/>
    <col min="8" max="8" width="2.7109375" style="2" customWidth="1"/>
    <col min="9" max="9" width="14.421875" style="2" customWidth="1"/>
    <col min="10" max="10" width="2.7109375" style="2" customWidth="1"/>
    <col min="11" max="11" width="14.421875" style="1" customWidth="1"/>
    <col min="12" max="12" width="11.7109375" style="1" bestFit="1" customWidth="1"/>
    <col min="13" max="16384" width="9.140625" style="1" customWidth="1"/>
  </cols>
  <sheetData>
    <row r="1" spans="1:11" ht="15.7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75">
      <c r="A2" s="139" t="s">
        <v>37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.75">
      <c r="A3" s="139" t="s">
        <v>56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.75">
      <c r="A4" s="139" t="s">
        <v>71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5.75">
      <c r="A5" s="7"/>
      <c r="B5" s="7"/>
      <c r="C5" s="7"/>
      <c r="D5" s="7"/>
      <c r="E5" s="7"/>
      <c r="F5" s="7"/>
      <c r="G5" s="7"/>
      <c r="H5" s="7"/>
      <c r="I5" s="18"/>
      <c r="J5" s="18"/>
      <c r="K5" s="37"/>
    </row>
    <row r="6" spans="1:11" ht="12.75">
      <c r="A6" s="10" t="s">
        <v>40</v>
      </c>
      <c r="B6" s="11"/>
      <c r="C6" s="11"/>
      <c r="D6" s="11"/>
      <c r="E6" s="12" t="s">
        <v>2</v>
      </c>
      <c r="F6" s="12"/>
      <c r="G6" s="11"/>
      <c r="H6" s="11"/>
      <c r="I6" s="13" t="s">
        <v>2</v>
      </c>
      <c r="J6" s="12"/>
      <c r="K6" s="38"/>
    </row>
    <row r="7" spans="1:11" ht="12.75">
      <c r="A7" s="14"/>
      <c r="B7" s="14"/>
      <c r="C7" s="14"/>
      <c r="D7" s="14"/>
      <c r="E7" s="14"/>
      <c r="F7" s="14"/>
      <c r="G7" s="14"/>
      <c r="H7" s="14"/>
      <c r="I7" s="16"/>
      <c r="J7" s="15"/>
      <c r="K7" s="37"/>
    </row>
    <row r="8" spans="1:11" ht="51">
      <c r="A8" s="39" t="s">
        <v>0</v>
      </c>
      <c r="B8" s="43"/>
      <c r="C8" s="40" t="s">
        <v>36</v>
      </c>
      <c r="D8" s="40"/>
      <c r="E8" s="40" t="s">
        <v>63</v>
      </c>
      <c r="F8" s="40"/>
      <c r="G8" s="40" t="s">
        <v>70</v>
      </c>
      <c r="H8" s="40"/>
      <c r="I8" s="40" t="s">
        <v>69</v>
      </c>
      <c r="J8" s="40"/>
      <c r="K8" s="41" t="s">
        <v>64</v>
      </c>
    </row>
    <row r="9" spans="1:11" ht="12.75">
      <c r="A9" s="17"/>
      <c r="B9" s="14"/>
      <c r="C9" s="14"/>
      <c r="D9" s="14"/>
      <c r="E9" s="14"/>
      <c r="F9" s="14"/>
      <c r="G9" s="14"/>
      <c r="H9" s="14"/>
      <c r="I9" s="15"/>
      <c r="J9" s="15"/>
      <c r="K9" s="32"/>
    </row>
    <row r="10" spans="1:11" ht="12.75">
      <c r="A10" s="42" t="s">
        <v>42</v>
      </c>
      <c r="B10" s="44"/>
      <c r="C10" s="96">
        <v>2</v>
      </c>
      <c r="D10" s="96"/>
      <c r="E10" s="96">
        <v>0</v>
      </c>
      <c r="F10" s="96"/>
      <c r="G10" s="96">
        <v>0</v>
      </c>
      <c r="H10" s="96"/>
      <c r="I10" s="96">
        <v>0</v>
      </c>
      <c r="J10" s="96"/>
      <c r="K10" s="21">
        <v>0</v>
      </c>
    </row>
    <row r="11" spans="1:11" ht="12.75">
      <c r="A11" s="42" t="s">
        <v>85</v>
      </c>
      <c r="B11" s="45"/>
      <c r="C11" s="97">
        <v>1</v>
      </c>
      <c r="D11" s="97"/>
      <c r="E11" s="97">
        <v>0</v>
      </c>
      <c r="F11" s="97"/>
      <c r="G11" s="97">
        <v>0</v>
      </c>
      <c r="H11" s="97"/>
      <c r="I11" s="97">
        <v>0</v>
      </c>
      <c r="J11" s="97"/>
      <c r="K11" s="23">
        <v>0</v>
      </c>
    </row>
    <row r="12" spans="1:11" ht="12.75">
      <c r="A12" s="42" t="s">
        <v>86</v>
      </c>
      <c r="B12" s="45"/>
      <c r="C12" s="97">
        <f>'Intra_Gov_Rev_02-Detail'!N14</f>
        <v>110</v>
      </c>
      <c r="D12" s="97"/>
      <c r="E12" s="97">
        <v>0</v>
      </c>
      <c r="F12" s="97"/>
      <c r="G12" s="97">
        <v>0</v>
      </c>
      <c r="H12" s="97"/>
      <c r="I12" s="97">
        <v>0</v>
      </c>
      <c r="J12" s="97"/>
      <c r="K12" s="23">
        <v>0</v>
      </c>
    </row>
    <row r="13" spans="1:11" ht="12.75">
      <c r="A13" s="42" t="s">
        <v>129</v>
      </c>
      <c r="B13" s="44"/>
      <c r="C13" s="97">
        <f>'Intra_Gov_Rev_02-Detail'!N15</f>
        <v>4</v>
      </c>
      <c r="D13" s="97"/>
      <c r="E13" s="97">
        <v>0</v>
      </c>
      <c r="F13" s="97"/>
      <c r="G13" s="97">
        <v>0</v>
      </c>
      <c r="H13" s="97"/>
      <c r="I13" s="97">
        <v>0</v>
      </c>
      <c r="J13" s="97"/>
      <c r="K13" s="23">
        <v>0</v>
      </c>
    </row>
    <row r="14" spans="1:11" ht="12.75">
      <c r="A14" s="42" t="s">
        <v>3</v>
      </c>
      <c r="B14" s="27"/>
      <c r="C14" s="97">
        <v>4130</v>
      </c>
      <c r="D14" s="97"/>
      <c r="E14" s="97">
        <v>0</v>
      </c>
      <c r="F14" s="97"/>
      <c r="G14" s="97">
        <v>277295</v>
      </c>
      <c r="H14" s="97"/>
      <c r="I14" s="97">
        <v>0</v>
      </c>
      <c r="J14" s="97"/>
      <c r="K14" s="23">
        <v>0</v>
      </c>
    </row>
    <row r="15" spans="1:11" ht="12.75">
      <c r="A15" s="28" t="s">
        <v>4</v>
      </c>
      <c r="B15" s="27"/>
      <c r="C15" s="97">
        <v>59899</v>
      </c>
      <c r="D15" s="97"/>
      <c r="E15" s="97">
        <v>0</v>
      </c>
      <c r="F15" s="97"/>
      <c r="G15" s="97">
        <v>110262</v>
      </c>
      <c r="H15" s="97"/>
      <c r="I15" s="97">
        <f>'Intra_Gov_Rev_02-Detail'!N95</f>
        <v>-364</v>
      </c>
      <c r="J15" s="97"/>
      <c r="K15" s="23">
        <v>0</v>
      </c>
    </row>
    <row r="16" spans="1:11" ht="12.75">
      <c r="A16" s="28" t="s">
        <v>5</v>
      </c>
      <c r="B16" s="27"/>
      <c r="C16" s="97">
        <v>12435</v>
      </c>
      <c r="D16" s="97"/>
      <c r="E16" s="97">
        <v>0</v>
      </c>
      <c r="F16" s="97"/>
      <c r="G16" s="97">
        <f>'Intra_Gov_Rev_02-Detail'!N78</f>
        <v>556</v>
      </c>
      <c r="H16" s="97"/>
      <c r="I16" s="97">
        <v>0</v>
      </c>
      <c r="J16" s="97"/>
      <c r="K16" s="23">
        <v>0</v>
      </c>
    </row>
    <row r="17" spans="1:11" ht="12.75">
      <c r="A17" s="28" t="s">
        <v>6</v>
      </c>
      <c r="B17" s="27"/>
      <c r="C17" s="97">
        <v>1638</v>
      </c>
      <c r="D17" s="97"/>
      <c r="E17" s="97">
        <v>0</v>
      </c>
      <c r="F17" s="97"/>
      <c r="G17" s="97">
        <v>0</v>
      </c>
      <c r="H17" s="97"/>
      <c r="I17" s="97">
        <v>0</v>
      </c>
      <c r="J17" s="97"/>
      <c r="K17" s="23">
        <v>0</v>
      </c>
    </row>
    <row r="18" spans="1:11" ht="12.75">
      <c r="A18" s="28" t="s">
        <v>7</v>
      </c>
      <c r="B18" s="27"/>
      <c r="C18" s="97">
        <v>9377</v>
      </c>
      <c r="D18" s="97"/>
      <c r="E18" s="97">
        <v>0</v>
      </c>
      <c r="F18" s="97"/>
      <c r="G18" s="97">
        <v>0</v>
      </c>
      <c r="H18" s="97"/>
      <c r="I18" s="97">
        <v>0</v>
      </c>
      <c r="J18" s="97"/>
      <c r="K18" s="23">
        <v>0</v>
      </c>
    </row>
    <row r="19" spans="1:11" ht="12.75">
      <c r="A19" s="28" t="s">
        <v>8</v>
      </c>
      <c r="B19" s="27"/>
      <c r="C19" s="97">
        <v>3542</v>
      </c>
      <c r="D19" s="97"/>
      <c r="E19" s="97">
        <v>0</v>
      </c>
      <c r="F19" s="97"/>
      <c r="G19" s="97">
        <f>'Intra_Gov_Rev_02-Detail'!N79</f>
        <v>1</v>
      </c>
      <c r="H19" s="97"/>
      <c r="I19" s="97">
        <v>0</v>
      </c>
      <c r="J19" s="97"/>
      <c r="K19" s="23">
        <v>0</v>
      </c>
    </row>
    <row r="20" spans="1:11" ht="12.75">
      <c r="A20" s="28" t="s">
        <v>130</v>
      </c>
      <c r="B20" s="27"/>
      <c r="C20" s="97">
        <f>'Intra_Gov_Rev_02-Detail'!N22</f>
        <v>31710</v>
      </c>
      <c r="D20" s="97"/>
      <c r="E20" s="97">
        <v>0</v>
      </c>
      <c r="F20" s="97"/>
      <c r="G20" s="97">
        <v>0</v>
      </c>
      <c r="H20" s="97"/>
      <c r="I20" s="97">
        <f>'Intra_Gov_Rev_02-Detail'!N96</f>
        <v>-58</v>
      </c>
      <c r="J20" s="97"/>
      <c r="K20" s="23">
        <v>0</v>
      </c>
    </row>
    <row r="21" spans="1:11" ht="12.75">
      <c r="A21" s="28" t="s">
        <v>10</v>
      </c>
      <c r="B21" s="27"/>
      <c r="C21" s="97">
        <v>14833</v>
      </c>
      <c r="D21" s="97"/>
      <c r="E21" s="97">
        <v>0</v>
      </c>
      <c r="F21" s="97"/>
      <c r="G21" s="97">
        <v>0</v>
      </c>
      <c r="H21" s="97"/>
      <c r="I21" s="97">
        <f>'Intra_Gov_Rev_02-Detail'!N97</f>
        <v>-51</v>
      </c>
      <c r="J21" s="97"/>
      <c r="K21" s="23">
        <v>0</v>
      </c>
    </row>
    <row r="22" spans="1:11" ht="12.75">
      <c r="A22" s="28" t="s">
        <v>11</v>
      </c>
      <c r="B22" s="27"/>
      <c r="C22" s="97">
        <v>92627</v>
      </c>
      <c r="D22" s="97"/>
      <c r="E22" s="97">
        <v>0</v>
      </c>
      <c r="F22" s="97"/>
      <c r="G22" s="97">
        <v>0</v>
      </c>
      <c r="H22" s="97"/>
      <c r="I22" s="97">
        <f>'Intra_Gov_Rev_02-Detail'!N98</f>
        <v>-545</v>
      </c>
      <c r="J22" s="97"/>
      <c r="K22" s="23">
        <v>0</v>
      </c>
    </row>
    <row r="23" spans="1:11" ht="12.75">
      <c r="A23" s="28" t="s">
        <v>131</v>
      </c>
      <c r="B23" s="27"/>
      <c r="C23" s="97">
        <v>44364</v>
      </c>
      <c r="D23" s="97"/>
      <c r="E23" s="97">
        <f>'Intra_Gov_Rev_02-Detail'!N70</f>
        <v>30696</v>
      </c>
      <c r="F23" s="97"/>
      <c r="G23" s="97">
        <f>'Intra_Gov_Rev_02-Detail'!N80</f>
        <v>2953</v>
      </c>
      <c r="H23" s="97"/>
      <c r="I23" s="97">
        <f>'Intra_Gov_Rev_02-Detail'!N99</f>
        <v>-44122</v>
      </c>
      <c r="J23" s="97"/>
      <c r="K23" s="23">
        <f>'Intra_Gov_Rev_02-Detail'!N109</f>
        <v>20520</v>
      </c>
    </row>
    <row r="24" spans="1:11" ht="12.75">
      <c r="A24" s="28" t="s">
        <v>132</v>
      </c>
      <c r="B24" s="27"/>
      <c r="C24" s="97">
        <v>37257</v>
      </c>
      <c r="D24" s="97"/>
      <c r="E24" s="97">
        <v>0</v>
      </c>
      <c r="F24" s="97"/>
      <c r="G24" s="97">
        <f>'Intra_Gov_Rev_02-Detail'!N81</f>
        <v>668</v>
      </c>
      <c r="H24" s="97"/>
      <c r="I24" s="97">
        <v>0</v>
      </c>
      <c r="J24" s="97"/>
      <c r="K24" s="23">
        <v>0</v>
      </c>
    </row>
    <row r="25" spans="1:11" ht="12.75" hidden="1">
      <c r="A25" s="28" t="s">
        <v>50</v>
      </c>
      <c r="B25" s="27"/>
      <c r="C25" s="97">
        <f>'Intra_Gov_Rev_02-Detail'!N27</f>
        <v>0</v>
      </c>
      <c r="D25" s="97"/>
      <c r="E25" s="97">
        <v>0</v>
      </c>
      <c r="F25" s="97"/>
      <c r="G25" s="97">
        <v>0</v>
      </c>
      <c r="H25" s="97"/>
      <c r="I25" s="97">
        <v>0</v>
      </c>
      <c r="J25" s="97"/>
      <c r="K25" s="23">
        <v>0</v>
      </c>
    </row>
    <row r="26" spans="1:11" ht="12.75">
      <c r="A26" s="28" t="s">
        <v>14</v>
      </c>
      <c r="B26" s="27"/>
      <c r="C26" s="97">
        <v>17178</v>
      </c>
      <c r="D26" s="97"/>
      <c r="E26" s="97">
        <f>'Intra_Gov_Rev_02-Detail'!N71</f>
        <v>554175</v>
      </c>
      <c r="F26" s="97"/>
      <c r="G26" s="97">
        <v>0</v>
      </c>
      <c r="H26" s="97"/>
      <c r="I26" s="97">
        <v>0</v>
      </c>
      <c r="J26" s="97"/>
      <c r="K26" s="23">
        <v>0</v>
      </c>
    </row>
    <row r="27" spans="1:11" ht="12.75">
      <c r="A27" s="28" t="s">
        <v>44</v>
      </c>
      <c r="B27" s="27"/>
      <c r="C27" s="97">
        <v>4</v>
      </c>
      <c r="D27" s="97"/>
      <c r="E27" s="97">
        <v>0</v>
      </c>
      <c r="F27" s="97"/>
      <c r="G27" s="97">
        <v>0</v>
      </c>
      <c r="H27" s="97"/>
      <c r="I27" s="97">
        <v>0</v>
      </c>
      <c r="J27" s="97"/>
      <c r="K27" s="23">
        <v>0</v>
      </c>
    </row>
    <row r="28" spans="1:11" ht="12.75" hidden="1">
      <c r="A28" s="28" t="s">
        <v>87</v>
      </c>
      <c r="B28" s="27"/>
      <c r="C28" s="97">
        <f>'Intra_Gov_Rev_02-Detail'!N30</f>
        <v>0</v>
      </c>
      <c r="D28" s="97"/>
      <c r="E28" s="97">
        <v>0</v>
      </c>
      <c r="F28" s="97"/>
      <c r="G28" s="97">
        <v>0</v>
      </c>
      <c r="H28" s="97"/>
      <c r="I28" s="97">
        <v>0</v>
      </c>
      <c r="J28" s="97"/>
      <c r="K28" s="23">
        <v>0</v>
      </c>
    </row>
    <row r="29" spans="1:11" ht="12.75">
      <c r="A29" s="28" t="s">
        <v>15</v>
      </c>
      <c r="B29" s="27"/>
      <c r="C29" s="97">
        <v>40</v>
      </c>
      <c r="D29" s="97"/>
      <c r="E29" s="97">
        <v>0</v>
      </c>
      <c r="F29" s="97"/>
      <c r="G29" s="97">
        <v>0</v>
      </c>
      <c r="H29" s="97"/>
      <c r="I29" s="97">
        <v>0</v>
      </c>
      <c r="J29" s="97"/>
      <c r="K29" s="23">
        <v>0</v>
      </c>
    </row>
    <row r="30" spans="1:11" ht="12.75">
      <c r="A30" s="28" t="s">
        <v>16</v>
      </c>
      <c r="B30" s="27"/>
      <c r="C30" s="97">
        <v>38531</v>
      </c>
      <c r="D30" s="97"/>
      <c r="E30" s="97">
        <v>0</v>
      </c>
      <c r="F30" s="97"/>
      <c r="G30" s="97">
        <v>0</v>
      </c>
      <c r="H30" s="97"/>
      <c r="I30" s="97">
        <v>0</v>
      </c>
      <c r="J30" s="97"/>
      <c r="K30" s="23">
        <v>0</v>
      </c>
    </row>
    <row r="31" spans="1:11" ht="12.75">
      <c r="A31" s="89" t="s">
        <v>17</v>
      </c>
      <c r="B31" s="27"/>
      <c r="C31" s="97">
        <v>68273</v>
      </c>
      <c r="D31" s="97"/>
      <c r="E31" s="97">
        <v>0</v>
      </c>
      <c r="F31" s="97"/>
      <c r="G31" s="97">
        <v>0</v>
      </c>
      <c r="H31" s="97"/>
      <c r="I31" s="97">
        <v>0</v>
      </c>
      <c r="J31" s="97"/>
      <c r="K31" s="23">
        <v>0</v>
      </c>
    </row>
    <row r="32" spans="1:11" ht="12.75">
      <c r="A32" s="28" t="s">
        <v>134</v>
      </c>
      <c r="B32" s="27"/>
      <c r="C32" s="97">
        <v>138</v>
      </c>
      <c r="D32" s="97"/>
      <c r="E32" s="97">
        <v>0</v>
      </c>
      <c r="F32" s="97"/>
      <c r="G32" s="97">
        <v>0</v>
      </c>
      <c r="H32" s="97"/>
      <c r="I32" s="97">
        <v>0</v>
      </c>
      <c r="J32" s="97"/>
      <c r="K32" s="23">
        <v>0</v>
      </c>
    </row>
    <row r="33" spans="1:11" ht="12.75">
      <c r="A33" s="89" t="s">
        <v>133</v>
      </c>
      <c r="B33" s="27"/>
      <c r="C33" s="97">
        <f>'Intra_Gov_Rev_02-Detail'!N35</f>
        <v>31</v>
      </c>
      <c r="D33" s="97"/>
      <c r="E33" s="97">
        <v>0</v>
      </c>
      <c r="F33" s="97"/>
      <c r="G33" s="97">
        <v>0</v>
      </c>
      <c r="H33" s="97"/>
      <c r="I33" s="97">
        <v>0</v>
      </c>
      <c r="J33" s="97"/>
      <c r="K33" s="23">
        <v>0</v>
      </c>
    </row>
    <row r="34" spans="1:11" ht="12.75">
      <c r="A34" s="28" t="s">
        <v>18</v>
      </c>
      <c r="B34" s="46"/>
      <c r="C34" s="97">
        <v>8050</v>
      </c>
      <c r="D34" s="97"/>
      <c r="E34" s="97">
        <v>0</v>
      </c>
      <c r="F34" s="97"/>
      <c r="G34" s="97">
        <f>'Intra_Gov_Rev_02-Detail'!N82</f>
        <v>17</v>
      </c>
      <c r="H34" s="97"/>
      <c r="I34" s="97">
        <v>0</v>
      </c>
      <c r="J34" s="97"/>
      <c r="K34" s="23">
        <v>0</v>
      </c>
    </row>
    <row r="35" spans="1:11" ht="12.75">
      <c r="A35" s="28" t="s">
        <v>107</v>
      </c>
      <c r="B35" s="27"/>
      <c r="C35" s="97">
        <v>3515</v>
      </c>
      <c r="D35" s="97"/>
      <c r="E35" s="97">
        <v>0</v>
      </c>
      <c r="F35" s="97"/>
      <c r="G35" s="97">
        <v>0</v>
      </c>
      <c r="H35" s="97"/>
      <c r="I35" s="97">
        <v>0</v>
      </c>
      <c r="J35" s="97"/>
      <c r="K35" s="23">
        <v>0</v>
      </c>
    </row>
    <row r="36" spans="1:11" ht="12.75">
      <c r="A36" s="28" t="s">
        <v>20</v>
      </c>
      <c r="B36" s="27"/>
      <c r="C36" s="97">
        <v>37524</v>
      </c>
      <c r="D36" s="97"/>
      <c r="E36" s="97">
        <v>0</v>
      </c>
      <c r="F36" s="97"/>
      <c r="G36" s="97">
        <v>363</v>
      </c>
      <c r="H36" s="97"/>
      <c r="I36" s="97">
        <f>'Intra_Gov_Rev_02-Detail'!N100</f>
        <v>-301</v>
      </c>
      <c r="J36" s="97"/>
      <c r="K36" s="23">
        <v>0</v>
      </c>
    </row>
    <row r="37" spans="1:11" ht="13.5" customHeight="1">
      <c r="A37" s="26" t="s">
        <v>59</v>
      </c>
      <c r="B37" s="27"/>
      <c r="C37" s="97">
        <f>'Intra_Gov_Rev_02-Detail'!N39</f>
        <v>211</v>
      </c>
      <c r="D37" s="97"/>
      <c r="E37" s="97">
        <v>0</v>
      </c>
      <c r="F37" s="97"/>
      <c r="G37" s="97">
        <v>0</v>
      </c>
      <c r="H37" s="97"/>
      <c r="I37" s="97">
        <v>0</v>
      </c>
      <c r="J37" s="97"/>
      <c r="K37" s="23">
        <v>0</v>
      </c>
    </row>
    <row r="38" spans="1:11" ht="12.75">
      <c r="A38" s="89" t="s">
        <v>21</v>
      </c>
      <c r="B38" s="46"/>
      <c r="C38" s="97">
        <v>1366</v>
      </c>
      <c r="D38" s="97"/>
      <c r="E38" s="97">
        <v>0</v>
      </c>
      <c r="F38" s="97"/>
      <c r="G38" s="97">
        <v>0</v>
      </c>
      <c r="H38" s="97"/>
      <c r="I38" s="97">
        <v>0</v>
      </c>
      <c r="J38" s="97"/>
      <c r="K38" s="23">
        <v>0</v>
      </c>
    </row>
    <row r="39" spans="1:11" ht="12.75">
      <c r="A39" s="89" t="s">
        <v>46</v>
      </c>
      <c r="B39" s="46"/>
      <c r="C39" s="97">
        <v>62712</v>
      </c>
      <c r="D39" s="97"/>
      <c r="E39" s="97">
        <v>0</v>
      </c>
      <c r="F39" s="97"/>
      <c r="G39" s="97">
        <v>0</v>
      </c>
      <c r="H39" s="97"/>
      <c r="I39" s="97">
        <v>0</v>
      </c>
      <c r="J39" s="97"/>
      <c r="K39" s="23">
        <v>0</v>
      </c>
    </row>
    <row r="40" spans="1:11" ht="12.75">
      <c r="A40" s="28" t="s">
        <v>47</v>
      </c>
      <c r="B40" s="27"/>
      <c r="C40" s="97">
        <v>2224</v>
      </c>
      <c r="D40" s="97"/>
      <c r="E40" s="97">
        <v>0</v>
      </c>
      <c r="F40" s="97"/>
      <c r="G40" s="97">
        <v>0</v>
      </c>
      <c r="H40" s="97"/>
      <c r="I40" s="97">
        <v>0</v>
      </c>
      <c r="J40" s="97"/>
      <c r="K40" s="23">
        <v>0</v>
      </c>
    </row>
    <row r="41" spans="1:11" ht="12.75">
      <c r="A41" s="28" t="s">
        <v>135</v>
      </c>
      <c r="B41" s="27"/>
      <c r="C41" s="97">
        <v>43047</v>
      </c>
      <c r="D41" s="97"/>
      <c r="E41" s="97">
        <v>0</v>
      </c>
      <c r="F41" s="97"/>
      <c r="G41" s="97">
        <v>0</v>
      </c>
      <c r="H41" s="97"/>
      <c r="I41" s="97">
        <f>'Intra_Gov_Rev_02-Detail'!N102</f>
        <v>-11</v>
      </c>
      <c r="J41" s="97"/>
      <c r="K41" s="23">
        <v>0</v>
      </c>
    </row>
    <row r="42" spans="1:11" ht="12.75">
      <c r="A42" s="28" t="s">
        <v>23</v>
      </c>
      <c r="B42" s="27"/>
      <c r="C42" s="97">
        <v>1204</v>
      </c>
      <c r="D42" s="97"/>
      <c r="E42" s="97">
        <v>0</v>
      </c>
      <c r="F42" s="97"/>
      <c r="G42" s="97">
        <f>'Intra_Gov_Rev_02-Detail'!N84</f>
        <v>117</v>
      </c>
      <c r="H42" s="97"/>
      <c r="I42" s="97">
        <v>0</v>
      </c>
      <c r="J42" s="97"/>
      <c r="K42" s="23">
        <v>0</v>
      </c>
    </row>
    <row r="43" spans="1:11" ht="12.75">
      <c r="A43" s="28" t="s">
        <v>138</v>
      </c>
      <c r="B43" s="27"/>
      <c r="C43" s="97">
        <f>'Intra_Gov_Rev_02-Detail'!N46</f>
        <v>67</v>
      </c>
      <c r="D43" s="97"/>
      <c r="E43" s="97">
        <v>0</v>
      </c>
      <c r="F43" s="97"/>
      <c r="G43" s="97">
        <v>0</v>
      </c>
      <c r="H43" s="97"/>
      <c r="I43" s="97">
        <v>0</v>
      </c>
      <c r="J43" s="97"/>
      <c r="K43" s="23">
        <v>0</v>
      </c>
    </row>
    <row r="44" spans="1:11" ht="12.75">
      <c r="A44" s="89" t="s">
        <v>93</v>
      </c>
      <c r="B44" s="27"/>
      <c r="C44" s="97">
        <f>'Intra_Gov_Rev_02-Detail'!N47</f>
        <v>198</v>
      </c>
      <c r="D44" s="97"/>
      <c r="E44" s="97">
        <v>0</v>
      </c>
      <c r="F44" s="97"/>
      <c r="G44" s="97">
        <v>0</v>
      </c>
      <c r="H44" s="97"/>
      <c r="I44" s="97">
        <v>0</v>
      </c>
      <c r="J44" s="97"/>
      <c r="K44" s="23">
        <v>0</v>
      </c>
    </row>
    <row r="45" spans="1:11" ht="12.75">
      <c r="A45" s="26" t="s">
        <v>124</v>
      </c>
      <c r="B45" s="27"/>
      <c r="C45" s="97">
        <f>'Intra_Gov_Rev_02-Detail'!N48</f>
        <v>133</v>
      </c>
      <c r="D45" s="97"/>
      <c r="E45" s="97">
        <v>0</v>
      </c>
      <c r="F45" s="97"/>
      <c r="G45" s="97">
        <v>0</v>
      </c>
      <c r="H45" s="97"/>
      <c r="I45" s="97">
        <v>0</v>
      </c>
      <c r="J45" s="97"/>
      <c r="K45" s="23">
        <v>0</v>
      </c>
    </row>
    <row r="46" spans="1:11" ht="12.75">
      <c r="A46" s="89" t="s">
        <v>48</v>
      </c>
      <c r="B46" s="46"/>
      <c r="C46" s="97">
        <v>44</v>
      </c>
      <c r="D46" s="97"/>
      <c r="E46" s="97">
        <v>0</v>
      </c>
      <c r="F46" s="97"/>
      <c r="G46" s="97">
        <v>0</v>
      </c>
      <c r="H46" s="97"/>
      <c r="I46" s="97">
        <v>0</v>
      </c>
      <c r="J46" s="97"/>
      <c r="K46" s="23">
        <v>0</v>
      </c>
    </row>
    <row r="47" spans="1:11" ht="12.75">
      <c r="A47" s="89" t="s">
        <v>32</v>
      </c>
      <c r="B47" s="46"/>
      <c r="C47" s="97">
        <v>32927</v>
      </c>
      <c r="D47" s="97"/>
      <c r="E47" s="97">
        <v>0</v>
      </c>
      <c r="F47" s="97"/>
      <c r="G47" s="97">
        <v>0</v>
      </c>
      <c r="H47" s="97"/>
      <c r="I47" s="97">
        <f>'Intra_Gov_Rev_02-Detail'!N103</f>
        <v>-213</v>
      </c>
      <c r="J47" s="97"/>
      <c r="K47" s="23">
        <v>0</v>
      </c>
    </row>
    <row r="48" spans="1:11" ht="12.75">
      <c r="A48" s="28" t="s">
        <v>24</v>
      </c>
      <c r="B48" s="27"/>
      <c r="C48" s="97">
        <v>19970</v>
      </c>
      <c r="D48" s="97"/>
      <c r="E48" s="97">
        <v>0</v>
      </c>
      <c r="F48" s="97"/>
      <c r="G48" s="97">
        <v>0</v>
      </c>
      <c r="H48" s="97"/>
      <c r="I48" s="97">
        <v>0</v>
      </c>
      <c r="J48" s="97"/>
      <c r="K48" s="23">
        <v>0</v>
      </c>
    </row>
    <row r="49" spans="1:11" ht="12.75">
      <c r="A49" s="28" t="s">
        <v>25</v>
      </c>
      <c r="B49" s="27"/>
      <c r="C49" s="97">
        <v>5837</v>
      </c>
      <c r="D49" s="97"/>
      <c r="E49" s="97">
        <v>0</v>
      </c>
      <c r="F49" s="97"/>
      <c r="G49" s="97">
        <v>4725</v>
      </c>
      <c r="H49" s="97"/>
      <c r="I49" s="97">
        <f>'Intra_Gov_Rev_02-Detail'!N104</f>
        <v>-100</v>
      </c>
      <c r="J49" s="97"/>
      <c r="K49" s="23">
        <v>0</v>
      </c>
    </row>
    <row r="50" spans="1:11" ht="12.75">
      <c r="A50" s="28" t="s">
        <v>49</v>
      </c>
      <c r="B50" s="27"/>
      <c r="C50" s="97">
        <v>36</v>
      </c>
      <c r="D50" s="97"/>
      <c r="E50" s="97">
        <v>0</v>
      </c>
      <c r="F50" s="97"/>
      <c r="G50" s="97">
        <v>0</v>
      </c>
      <c r="H50" s="97"/>
      <c r="I50" s="97">
        <v>0</v>
      </c>
      <c r="J50" s="97"/>
      <c r="K50" s="23">
        <v>0</v>
      </c>
    </row>
    <row r="51" spans="1:11" ht="12.75">
      <c r="A51" s="28" t="s">
        <v>26</v>
      </c>
      <c r="B51" s="27"/>
      <c r="C51" s="97">
        <v>117439</v>
      </c>
      <c r="D51" s="97"/>
      <c r="E51" s="97">
        <v>0</v>
      </c>
      <c r="F51" s="97"/>
      <c r="G51" s="97">
        <f>'Intra_Gov_Rev_02-Detail'!N86</f>
        <v>72221</v>
      </c>
      <c r="H51" s="97"/>
      <c r="I51" s="97">
        <f>'Intra_Gov_Rev_02-Detail'!N105</f>
        <v>-17020</v>
      </c>
      <c r="J51" s="97"/>
      <c r="K51" s="23">
        <v>0</v>
      </c>
    </row>
    <row r="52" spans="1:11" ht="12.75">
      <c r="A52" s="26" t="s">
        <v>136</v>
      </c>
      <c r="B52" s="27"/>
      <c r="C52" s="97">
        <f>'Intra_Gov_Rev_02-Detail'!N55</f>
        <v>8</v>
      </c>
      <c r="D52" s="97"/>
      <c r="E52" s="97">
        <v>0</v>
      </c>
      <c r="F52" s="97"/>
      <c r="G52" s="97">
        <v>0</v>
      </c>
      <c r="H52" s="97"/>
      <c r="I52" s="97">
        <v>0</v>
      </c>
      <c r="J52" s="97"/>
      <c r="K52" s="23">
        <v>0</v>
      </c>
    </row>
    <row r="53" spans="1:11" ht="12.75">
      <c r="A53" s="28" t="s">
        <v>33</v>
      </c>
      <c r="B53" s="27"/>
      <c r="C53" s="97">
        <v>882</v>
      </c>
      <c r="D53" s="97"/>
      <c r="E53" s="97">
        <v>0</v>
      </c>
      <c r="F53" s="97"/>
      <c r="G53" s="97">
        <f>'Intra_Gov_Rev_02-Detail'!N87</f>
        <v>8</v>
      </c>
      <c r="H53" s="97"/>
      <c r="I53" s="97">
        <v>0</v>
      </c>
      <c r="J53" s="97"/>
      <c r="K53" s="23">
        <v>0</v>
      </c>
    </row>
    <row r="54" spans="1:11" ht="12.75">
      <c r="A54" s="26" t="s">
        <v>137</v>
      </c>
      <c r="B54" s="27"/>
      <c r="C54" s="97">
        <v>1</v>
      </c>
      <c r="D54" s="97"/>
      <c r="E54" s="97">
        <v>0</v>
      </c>
      <c r="F54" s="97"/>
      <c r="G54" s="97">
        <v>0</v>
      </c>
      <c r="H54" s="97"/>
      <c r="I54" s="97">
        <v>0</v>
      </c>
      <c r="J54" s="97"/>
      <c r="K54" s="23">
        <v>0</v>
      </c>
    </row>
    <row r="55" spans="1:11" ht="12.75">
      <c r="A55" s="28" t="s">
        <v>34</v>
      </c>
      <c r="B55" s="46"/>
      <c r="C55" s="97">
        <v>3134</v>
      </c>
      <c r="D55" s="97"/>
      <c r="E55" s="97">
        <v>0</v>
      </c>
      <c r="F55" s="97"/>
      <c r="G55" s="97">
        <v>0</v>
      </c>
      <c r="H55" s="97"/>
      <c r="I55" s="97">
        <v>0</v>
      </c>
      <c r="J55" s="97"/>
      <c r="K55" s="23">
        <v>0</v>
      </c>
    </row>
    <row r="56" spans="1:11" ht="12.75">
      <c r="A56" s="28" t="s">
        <v>126</v>
      </c>
      <c r="B56" s="27"/>
      <c r="C56" s="97">
        <v>78</v>
      </c>
      <c r="D56" s="97"/>
      <c r="E56" s="97">
        <v>0</v>
      </c>
      <c r="F56" s="97"/>
      <c r="G56" s="97">
        <v>0</v>
      </c>
      <c r="H56" s="97"/>
      <c r="I56" s="97">
        <v>0</v>
      </c>
      <c r="J56" s="97"/>
      <c r="K56" s="23">
        <v>0</v>
      </c>
    </row>
    <row r="57" spans="1:11" ht="12.75">
      <c r="A57" s="28" t="s">
        <v>27</v>
      </c>
      <c r="B57" s="46"/>
      <c r="C57" s="97">
        <v>7679</v>
      </c>
      <c r="D57" s="97"/>
      <c r="E57" s="97">
        <v>0</v>
      </c>
      <c r="F57" s="97"/>
      <c r="G57" s="97">
        <f>'Intra_Gov_Rev_02-Detail'!N88</f>
        <v>3</v>
      </c>
      <c r="H57" s="97"/>
      <c r="I57" s="97">
        <v>0</v>
      </c>
      <c r="J57" s="97"/>
      <c r="K57" s="23">
        <v>0</v>
      </c>
    </row>
    <row r="58" spans="1:11" ht="12.75">
      <c r="A58" s="28" t="s">
        <v>53</v>
      </c>
      <c r="B58" s="27"/>
      <c r="C58" s="97">
        <f>'Intra_Gov_Rev_02-Detail'!N61</f>
        <v>204</v>
      </c>
      <c r="D58" s="97"/>
      <c r="E58" s="97">
        <v>0</v>
      </c>
      <c r="F58" s="97"/>
      <c r="G58" s="97">
        <v>0</v>
      </c>
      <c r="H58" s="97"/>
      <c r="I58" s="97">
        <v>0</v>
      </c>
      <c r="J58" s="97"/>
      <c r="K58" s="23">
        <v>0</v>
      </c>
    </row>
    <row r="59" spans="1:11" ht="12.75">
      <c r="A59" s="28" t="s">
        <v>28</v>
      </c>
      <c r="B59" s="47"/>
      <c r="C59" s="97">
        <v>2566</v>
      </c>
      <c r="D59" s="97"/>
      <c r="E59" s="97">
        <v>0</v>
      </c>
      <c r="F59" s="97"/>
      <c r="G59" s="97">
        <v>0</v>
      </c>
      <c r="H59" s="97"/>
      <c r="I59" s="97">
        <v>0</v>
      </c>
      <c r="J59" s="97"/>
      <c r="K59" s="23">
        <v>0</v>
      </c>
    </row>
    <row r="60" spans="1:11" ht="12.75">
      <c r="A60" s="28" t="s">
        <v>29</v>
      </c>
      <c r="B60" s="27"/>
      <c r="C60" s="97">
        <v>753</v>
      </c>
      <c r="D60" s="97"/>
      <c r="E60" s="97">
        <v>0</v>
      </c>
      <c r="F60" s="97"/>
      <c r="G60" s="97">
        <f>'Intra_Gov_Rev_02-Detail'!N89</f>
        <v>42752</v>
      </c>
      <c r="H60" s="97"/>
      <c r="I60" s="97">
        <v>0</v>
      </c>
      <c r="J60" s="97"/>
      <c r="K60" s="23">
        <v>0</v>
      </c>
    </row>
    <row r="61" spans="1:11" ht="12.75" customHeight="1">
      <c r="A61" s="28" t="s">
        <v>30</v>
      </c>
      <c r="B61" s="27"/>
      <c r="C61" s="97">
        <v>0</v>
      </c>
      <c r="D61" s="97"/>
      <c r="E61" s="97">
        <v>0</v>
      </c>
      <c r="F61" s="97"/>
      <c r="G61" s="97">
        <f>'Intra_Gov_Rev_02-Detail'!N65</f>
        <v>0</v>
      </c>
      <c r="H61" s="97"/>
      <c r="I61" s="97">
        <v>0</v>
      </c>
      <c r="J61" s="97"/>
      <c r="K61" s="23">
        <v>0</v>
      </c>
    </row>
    <row r="62" spans="1:11" ht="12.75">
      <c r="A62" s="133" t="s">
        <v>31</v>
      </c>
      <c r="B62" s="27"/>
      <c r="C62" s="97">
        <v>484253</v>
      </c>
      <c r="D62" s="97"/>
      <c r="E62" s="97">
        <v>0</v>
      </c>
      <c r="F62" s="97"/>
      <c r="G62" s="97">
        <f>'Intra_Gov_Rev_02-Detail'!N90</f>
        <v>24196</v>
      </c>
      <c r="H62" s="97"/>
      <c r="I62" s="97">
        <v>0</v>
      </c>
      <c r="J62" s="97"/>
      <c r="K62" s="23">
        <v>0</v>
      </c>
    </row>
    <row r="63" spans="1:11" ht="12.75">
      <c r="A63" s="28" t="s">
        <v>123</v>
      </c>
      <c r="B63" s="27"/>
      <c r="C63" s="97">
        <v>-36521</v>
      </c>
      <c r="D63" s="97"/>
      <c r="E63" s="97">
        <v>0</v>
      </c>
      <c r="F63" s="97"/>
      <c r="G63" s="97">
        <f>'Intra_Gov_Rev_02-Detail'!N75</f>
        <v>2833</v>
      </c>
      <c r="H63" s="97"/>
      <c r="I63" s="97">
        <v>0</v>
      </c>
      <c r="J63" s="97"/>
      <c r="K63" s="23">
        <v>0</v>
      </c>
    </row>
    <row r="64" spans="1:11" ht="13.5" thickBot="1">
      <c r="A64" s="49" t="s">
        <v>35</v>
      </c>
      <c r="B64" s="50"/>
      <c r="C64" s="98">
        <f>SUM(C10:C63)</f>
        <v>1235665</v>
      </c>
      <c r="D64" s="98"/>
      <c r="E64" s="98">
        <f>SUM(E10:E63)</f>
        <v>584871</v>
      </c>
      <c r="F64" s="98"/>
      <c r="G64" s="98">
        <f>SUM(G10:G63)</f>
        <v>538970</v>
      </c>
      <c r="H64" s="98"/>
      <c r="I64" s="98">
        <f>SUM(I10:I63)</f>
        <v>-62785</v>
      </c>
      <c r="J64" s="98"/>
      <c r="K64" s="99">
        <f>SUM(K10:K63)</f>
        <v>20520</v>
      </c>
    </row>
    <row r="65" spans="1:11" ht="13.5" thickTop="1">
      <c r="A65" s="49"/>
      <c r="B65" s="50"/>
      <c r="C65" s="123"/>
      <c r="D65" s="123"/>
      <c r="E65" s="123"/>
      <c r="F65" s="123"/>
      <c r="G65" s="123"/>
      <c r="H65" s="123"/>
      <c r="I65" s="123"/>
      <c r="J65" s="123"/>
      <c r="K65" s="127"/>
    </row>
    <row r="66" spans="1:11" ht="12.75">
      <c r="A66" s="128"/>
      <c r="B66" s="50"/>
      <c r="C66" s="123"/>
      <c r="D66" s="123"/>
      <c r="E66" s="123"/>
      <c r="F66" s="123"/>
      <c r="G66" s="123"/>
      <c r="H66" s="123"/>
      <c r="I66" s="123"/>
      <c r="J66" s="123"/>
      <c r="K66" s="127"/>
    </row>
    <row r="67" spans="1:12" ht="12.75">
      <c r="A67" s="17"/>
      <c r="B67" s="14"/>
      <c r="C67" s="14"/>
      <c r="D67" s="14"/>
      <c r="E67" s="14"/>
      <c r="F67" s="14"/>
      <c r="G67" s="14"/>
      <c r="H67" s="14"/>
      <c r="I67" s="15"/>
      <c r="J67" s="15"/>
      <c r="K67" s="32"/>
      <c r="L67" s="3"/>
    </row>
    <row r="68" spans="1:12" ht="12.75">
      <c r="A68" s="17" t="s">
        <v>60</v>
      </c>
      <c r="B68" s="14"/>
      <c r="C68" s="33" t="s">
        <v>38</v>
      </c>
      <c r="D68" s="14"/>
      <c r="E68" s="14"/>
      <c r="F68" s="14"/>
      <c r="G68" s="90"/>
      <c r="H68" s="14"/>
      <c r="I68" s="15"/>
      <c r="J68" s="15"/>
      <c r="K68" s="32"/>
      <c r="L68" s="3"/>
    </row>
    <row r="69" spans="1:12" ht="12.75">
      <c r="A69" s="17" t="s">
        <v>61</v>
      </c>
      <c r="B69" s="14"/>
      <c r="C69" s="33" t="s">
        <v>39</v>
      </c>
      <c r="D69" s="14"/>
      <c r="E69" s="14"/>
      <c r="F69" s="14"/>
      <c r="G69" s="14"/>
      <c r="H69" s="14"/>
      <c r="I69" s="15"/>
      <c r="J69" s="15"/>
      <c r="K69" s="32"/>
      <c r="L69" s="3"/>
    </row>
    <row r="70" spans="1:12" ht="12.75">
      <c r="A70" s="17"/>
      <c r="B70" s="14"/>
      <c r="C70" s="33"/>
      <c r="D70" s="33"/>
      <c r="E70" s="14"/>
      <c r="F70" s="14"/>
      <c r="G70" s="14"/>
      <c r="H70" s="14"/>
      <c r="I70" s="15"/>
      <c r="J70" s="15"/>
      <c r="K70" s="32"/>
      <c r="L70" s="3"/>
    </row>
    <row r="71" spans="1:12" ht="13.5" thickBot="1">
      <c r="A71" s="17" t="s">
        <v>62</v>
      </c>
      <c r="B71" s="14"/>
      <c r="C71" s="34">
        <f>C64</f>
        <v>1235665</v>
      </c>
      <c r="D71" s="20"/>
      <c r="E71" s="14"/>
      <c r="F71" s="14"/>
      <c r="G71" s="14"/>
      <c r="H71" s="14"/>
      <c r="I71" s="15"/>
      <c r="J71" s="15"/>
      <c r="K71" s="23"/>
      <c r="L71" s="3"/>
    </row>
    <row r="72" spans="1:12" ht="13.5" thickTop="1">
      <c r="A72" s="35"/>
      <c r="B72" s="36"/>
      <c r="C72" s="117"/>
      <c r="D72" s="117"/>
      <c r="E72" s="36"/>
      <c r="F72" s="36"/>
      <c r="G72" s="36"/>
      <c r="H72" s="36"/>
      <c r="I72" s="16"/>
      <c r="J72" s="16"/>
      <c r="K72" s="118"/>
      <c r="L72" s="3"/>
    </row>
    <row r="73" spans="1:12" ht="12.75">
      <c r="A73" s="14"/>
      <c r="B73" s="14"/>
      <c r="C73" s="20"/>
      <c r="D73" s="20"/>
      <c r="E73" s="14"/>
      <c r="F73" s="14"/>
      <c r="G73" s="14"/>
      <c r="H73" s="14"/>
      <c r="I73" s="15"/>
      <c r="J73" s="15"/>
      <c r="K73" s="97"/>
      <c r="L73" s="3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L75" s="3"/>
    </row>
    <row r="77" spans="5:6" ht="12.75">
      <c r="E77" s="4"/>
      <c r="F77" s="4"/>
    </row>
  </sheetData>
  <mergeCells count="4">
    <mergeCell ref="A1:K1"/>
    <mergeCell ref="A2:K2"/>
    <mergeCell ref="A3:K3"/>
    <mergeCell ref="A4:K4"/>
  </mergeCells>
  <printOptions horizontalCentered="1"/>
  <pageMargins left="0.7" right="0.7" top="0.7" bottom="0.75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workbookViewId="0" topLeftCell="A71">
      <selection activeCell="D76" sqref="D76"/>
    </sheetView>
  </sheetViews>
  <sheetFormatPr defaultColWidth="9.140625" defaultRowHeight="12.75"/>
  <cols>
    <col min="1" max="1" width="3.140625" style="1" customWidth="1"/>
    <col min="2" max="2" width="40.8515625" style="1" bestFit="1" customWidth="1"/>
    <col min="3" max="3" width="11.28125" style="1" customWidth="1"/>
    <col min="4" max="4" width="9.7109375" style="1" customWidth="1"/>
    <col min="5" max="5" width="11.28125" style="1" customWidth="1"/>
    <col min="6" max="6" width="9.7109375" style="1" customWidth="1"/>
    <col min="7" max="7" width="11.28125" style="1" customWidth="1"/>
    <col min="8" max="8" width="9.7109375" style="1" customWidth="1"/>
    <col min="9" max="11" width="11.28125" style="1" customWidth="1"/>
    <col min="12" max="12" width="10.28125" style="1" bestFit="1" customWidth="1"/>
    <col min="13" max="13" width="9.7109375" style="1" customWidth="1"/>
    <col min="14" max="14" width="11.28125" style="1" customWidth="1"/>
    <col min="15" max="15" width="9.7109375" style="1" bestFit="1" customWidth="1"/>
    <col min="16" max="16384" width="9.140625" style="1" customWidth="1"/>
  </cols>
  <sheetData>
    <row r="1" spans="1:14" s="2" customFormat="1" ht="15.75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s="2" customFormat="1" ht="15.75">
      <c r="A2" s="138" t="s">
        <v>37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2" customFormat="1" ht="15.75">
      <c r="A3" s="138" t="s">
        <v>106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2" customFormat="1" ht="15.75">
      <c r="A4" s="138" t="s">
        <v>72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2" ht="12.75">
      <c r="A5" s="51"/>
      <c r="B5" s="51" t="s">
        <v>116</v>
      </c>
    </row>
    <row r="6" spans="1:14" ht="12.75">
      <c r="A6" s="52"/>
      <c r="B6" s="52" t="s">
        <v>40</v>
      </c>
      <c r="C6" s="53" t="s">
        <v>73</v>
      </c>
      <c r="D6" s="53" t="s">
        <v>74</v>
      </c>
      <c r="E6" s="53" t="s">
        <v>75</v>
      </c>
      <c r="F6" s="53" t="s">
        <v>76</v>
      </c>
      <c r="G6" s="53" t="s">
        <v>77</v>
      </c>
      <c r="H6" s="53" t="s">
        <v>78</v>
      </c>
      <c r="I6" s="53" t="s">
        <v>79</v>
      </c>
      <c r="J6" s="53" t="s">
        <v>80</v>
      </c>
      <c r="K6" s="53" t="s">
        <v>81</v>
      </c>
      <c r="L6" s="53" t="s">
        <v>82</v>
      </c>
      <c r="M6" s="53" t="s">
        <v>115</v>
      </c>
      <c r="N6" s="53" t="s">
        <v>83</v>
      </c>
    </row>
    <row r="7" ht="13.5" thickBot="1"/>
    <row r="8" spans="1:14" ht="14.25">
      <c r="A8" s="54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4" ht="12.75">
      <c r="A9" s="58"/>
      <c r="B9" s="75" t="s">
        <v>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4" ht="14.25">
      <c r="A10" s="62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4.25">
      <c r="A11" s="62"/>
      <c r="B11" s="63" t="s">
        <v>84</v>
      </c>
      <c r="C11" s="64">
        <v>0</v>
      </c>
      <c r="D11" s="64">
        <v>0</v>
      </c>
      <c r="E11" s="64">
        <v>0</v>
      </c>
      <c r="F11" s="64">
        <v>0</v>
      </c>
      <c r="G11" s="64">
        <v>-36742</v>
      </c>
      <c r="H11" s="64">
        <v>0</v>
      </c>
      <c r="I11" s="64">
        <v>324</v>
      </c>
      <c r="J11" s="64">
        <v>0</v>
      </c>
      <c r="K11" s="64">
        <v>-102</v>
      </c>
      <c r="L11" s="64">
        <v>0</v>
      </c>
      <c r="M11" s="64">
        <v>0</v>
      </c>
      <c r="N11" s="65">
        <f>SUM(C11:M11)</f>
        <v>-36520</v>
      </c>
    </row>
    <row r="12" spans="1:14" ht="12.75">
      <c r="A12" s="66"/>
      <c r="B12" s="67" t="s">
        <v>42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2</v>
      </c>
      <c r="J12" s="68">
        <v>0</v>
      </c>
      <c r="K12" s="68">
        <v>0</v>
      </c>
      <c r="L12" s="68">
        <v>0</v>
      </c>
      <c r="M12" s="68"/>
      <c r="N12" s="65">
        <f>SUM(C12:M12)</f>
        <v>2</v>
      </c>
    </row>
    <row r="13" spans="1:14" ht="12.75">
      <c r="A13" s="66"/>
      <c r="B13" s="67" t="s">
        <v>85</v>
      </c>
      <c r="C13" s="68">
        <v>0</v>
      </c>
      <c r="D13" s="68">
        <v>1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/>
      <c r="N13" s="65">
        <f aca="true" t="shared" si="0" ref="N13:N66">SUM(C13:M13)</f>
        <v>1</v>
      </c>
    </row>
    <row r="14" spans="1:14" ht="12.75">
      <c r="A14" s="66"/>
      <c r="B14" s="67" t="s">
        <v>86</v>
      </c>
      <c r="C14" s="68">
        <v>0</v>
      </c>
      <c r="D14" s="68">
        <v>103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7</v>
      </c>
      <c r="M14" s="68"/>
      <c r="N14" s="65">
        <f t="shared" si="0"/>
        <v>110</v>
      </c>
    </row>
    <row r="15" spans="1:14" ht="12.75">
      <c r="A15" s="66"/>
      <c r="B15" s="88" t="s">
        <v>43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4</v>
      </c>
      <c r="M15" s="68"/>
      <c r="N15" s="65">
        <f t="shared" si="0"/>
        <v>4</v>
      </c>
    </row>
    <row r="16" spans="1:14" ht="12.75">
      <c r="A16" s="66"/>
      <c r="B16" s="67" t="s">
        <v>3</v>
      </c>
      <c r="C16" s="68">
        <v>0</v>
      </c>
      <c r="D16" s="68">
        <v>0</v>
      </c>
      <c r="E16" s="68">
        <v>2</v>
      </c>
      <c r="F16" s="68">
        <v>5</v>
      </c>
      <c r="G16" s="68">
        <v>0</v>
      </c>
      <c r="H16" s="68">
        <v>0</v>
      </c>
      <c r="I16" s="68">
        <v>2693</v>
      </c>
      <c r="J16" s="68">
        <v>0</v>
      </c>
      <c r="K16" s="68">
        <v>0</v>
      </c>
      <c r="L16" s="68">
        <v>1430</v>
      </c>
      <c r="M16" s="68"/>
      <c r="N16" s="65">
        <f t="shared" si="0"/>
        <v>4130</v>
      </c>
    </row>
    <row r="17" spans="1:14" ht="12.75">
      <c r="A17" s="66"/>
      <c r="B17" s="69" t="s">
        <v>4</v>
      </c>
      <c r="C17" s="68">
        <v>0</v>
      </c>
      <c r="D17" s="68">
        <v>0</v>
      </c>
      <c r="E17" s="68">
        <v>4313</v>
      </c>
      <c r="F17" s="68">
        <v>1100</v>
      </c>
      <c r="G17" s="68">
        <v>54239</v>
      </c>
      <c r="H17" s="68">
        <v>176</v>
      </c>
      <c r="I17" s="68">
        <v>70</v>
      </c>
      <c r="J17" s="68">
        <v>0</v>
      </c>
      <c r="K17" s="68">
        <v>0</v>
      </c>
      <c r="L17" s="68">
        <v>1</v>
      </c>
      <c r="M17" s="68"/>
      <c r="N17" s="65">
        <f t="shared" si="0"/>
        <v>59899</v>
      </c>
    </row>
    <row r="18" spans="1:14" ht="12.75">
      <c r="A18" s="66"/>
      <c r="B18" s="69" t="s">
        <v>5</v>
      </c>
      <c r="C18" s="68">
        <v>0</v>
      </c>
      <c r="D18" s="68">
        <v>121</v>
      </c>
      <c r="E18" s="68">
        <v>2919</v>
      </c>
      <c r="F18" s="68">
        <v>0</v>
      </c>
      <c r="G18" s="68">
        <v>0</v>
      </c>
      <c r="H18" s="68">
        <v>0</v>
      </c>
      <c r="I18" s="68">
        <v>0</v>
      </c>
      <c r="J18" s="68">
        <v>122</v>
      </c>
      <c r="K18" s="68">
        <v>0</v>
      </c>
      <c r="L18" s="68">
        <v>9273</v>
      </c>
      <c r="M18" s="68"/>
      <c r="N18" s="65">
        <f t="shared" si="0"/>
        <v>12435</v>
      </c>
    </row>
    <row r="19" spans="1:14" ht="12.75">
      <c r="A19" s="66"/>
      <c r="B19" s="69" t="s">
        <v>6</v>
      </c>
      <c r="C19" s="68">
        <v>0</v>
      </c>
      <c r="D19" s="68">
        <v>27</v>
      </c>
      <c r="E19" s="68">
        <v>96</v>
      </c>
      <c r="F19" s="68">
        <v>0</v>
      </c>
      <c r="G19" s="68">
        <v>0</v>
      </c>
      <c r="H19" s="68">
        <v>0</v>
      </c>
      <c r="I19" s="68">
        <v>10</v>
      </c>
      <c r="J19" s="68">
        <v>0</v>
      </c>
      <c r="K19" s="68">
        <v>0</v>
      </c>
      <c r="L19" s="68">
        <v>1505</v>
      </c>
      <c r="M19" s="68"/>
      <c r="N19" s="65">
        <f t="shared" si="0"/>
        <v>1638</v>
      </c>
    </row>
    <row r="20" spans="1:14" ht="12.75">
      <c r="A20" s="66"/>
      <c r="B20" s="69" t="s">
        <v>7</v>
      </c>
      <c r="C20" s="68">
        <v>0</v>
      </c>
      <c r="D20" s="68">
        <v>279</v>
      </c>
      <c r="E20" s="68">
        <v>3040</v>
      </c>
      <c r="F20" s="68">
        <v>14</v>
      </c>
      <c r="G20" s="68">
        <v>0</v>
      </c>
      <c r="H20" s="68">
        <v>0</v>
      </c>
      <c r="I20" s="68">
        <v>621</v>
      </c>
      <c r="J20" s="68">
        <v>0</v>
      </c>
      <c r="K20" s="68">
        <v>0</v>
      </c>
      <c r="L20" s="68">
        <v>5423</v>
      </c>
      <c r="M20" s="68"/>
      <c r="N20" s="65">
        <f t="shared" si="0"/>
        <v>9377</v>
      </c>
    </row>
    <row r="21" spans="1:14" ht="12.75">
      <c r="A21" s="70"/>
      <c r="B21" s="69" t="s">
        <v>8</v>
      </c>
      <c r="C21" s="68">
        <v>0</v>
      </c>
      <c r="D21" s="68">
        <v>0</v>
      </c>
      <c r="E21" s="68">
        <v>0</v>
      </c>
      <c r="F21" s="68">
        <v>0</v>
      </c>
      <c r="G21" s="68">
        <v>2432</v>
      </c>
      <c r="H21" s="68">
        <v>0</v>
      </c>
      <c r="I21" s="68">
        <v>86</v>
      </c>
      <c r="J21" s="68">
        <v>0</v>
      </c>
      <c r="K21" s="68">
        <v>0</v>
      </c>
      <c r="L21" s="68">
        <v>1024</v>
      </c>
      <c r="M21" s="68"/>
      <c r="N21" s="65">
        <f t="shared" si="0"/>
        <v>3542</v>
      </c>
    </row>
    <row r="22" spans="1:14" ht="12.75">
      <c r="A22" s="71"/>
      <c r="B22" s="69" t="s">
        <v>9</v>
      </c>
      <c r="C22" s="68">
        <v>0</v>
      </c>
      <c r="D22" s="68">
        <v>0</v>
      </c>
      <c r="E22" s="68">
        <v>0</v>
      </c>
      <c r="F22" s="68">
        <v>10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31700</v>
      </c>
      <c r="M22" s="68"/>
      <c r="N22" s="65">
        <f t="shared" si="0"/>
        <v>31710</v>
      </c>
    </row>
    <row r="23" spans="1:14" ht="12.75">
      <c r="A23" s="71"/>
      <c r="B23" s="69" t="s">
        <v>10</v>
      </c>
      <c r="C23" s="68">
        <v>0</v>
      </c>
      <c r="D23" s="68">
        <v>0</v>
      </c>
      <c r="E23" s="68">
        <v>50</v>
      </c>
      <c r="F23" s="68">
        <v>0</v>
      </c>
      <c r="G23" s="68">
        <v>0</v>
      </c>
      <c r="H23" s="68">
        <v>3</v>
      </c>
      <c r="I23" s="68">
        <v>0</v>
      </c>
      <c r="J23" s="68">
        <v>0</v>
      </c>
      <c r="K23" s="68">
        <v>0</v>
      </c>
      <c r="L23" s="68">
        <v>14780</v>
      </c>
      <c r="M23" s="68"/>
      <c r="N23" s="65">
        <f t="shared" si="0"/>
        <v>14833</v>
      </c>
    </row>
    <row r="24" spans="1:14" ht="12.75">
      <c r="A24" s="71"/>
      <c r="B24" s="69" t="s">
        <v>11</v>
      </c>
      <c r="C24" s="68">
        <v>0</v>
      </c>
      <c r="D24" s="68">
        <v>10136</v>
      </c>
      <c r="E24" s="68">
        <v>43698</v>
      </c>
      <c r="F24" s="68">
        <v>609</v>
      </c>
      <c r="G24" s="68">
        <v>259</v>
      </c>
      <c r="H24" s="68">
        <v>6739</v>
      </c>
      <c r="I24" s="68">
        <v>6001</v>
      </c>
      <c r="J24" s="68">
        <v>24452</v>
      </c>
      <c r="K24" s="68">
        <v>0</v>
      </c>
      <c r="L24" s="68">
        <v>733</v>
      </c>
      <c r="M24" s="68"/>
      <c r="N24" s="65">
        <f t="shared" si="0"/>
        <v>92627</v>
      </c>
    </row>
    <row r="25" spans="1:14" ht="12.75">
      <c r="A25" s="71"/>
      <c r="B25" s="69" t="s">
        <v>12</v>
      </c>
      <c r="C25" s="68">
        <v>3661</v>
      </c>
      <c r="D25" s="68">
        <v>3683</v>
      </c>
      <c r="E25" s="68">
        <v>13092</v>
      </c>
      <c r="F25" s="68">
        <v>715</v>
      </c>
      <c r="G25" s="68">
        <v>2964</v>
      </c>
      <c r="H25" s="68">
        <v>1511</v>
      </c>
      <c r="I25" s="68">
        <v>768</v>
      </c>
      <c r="J25" s="68">
        <v>5046</v>
      </c>
      <c r="K25" s="68">
        <v>2011</v>
      </c>
      <c r="L25" s="68">
        <v>10913</v>
      </c>
      <c r="M25" s="68"/>
      <c r="N25" s="65">
        <f t="shared" si="0"/>
        <v>44364</v>
      </c>
    </row>
    <row r="26" spans="1:14" ht="12.75">
      <c r="A26" s="71"/>
      <c r="B26" s="69" t="s">
        <v>13</v>
      </c>
      <c r="C26" s="68">
        <v>0</v>
      </c>
      <c r="D26" s="68">
        <v>0</v>
      </c>
      <c r="E26" s="68">
        <v>0</v>
      </c>
      <c r="F26" s="68">
        <v>14</v>
      </c>
      <c r="G26" s="68">
        <v>0</v>
      </c>
      <c r="H26" s="68">
        <v>0</v>
      </c>
      <c r="I26" s="68">
        <v>11</v>
      </c>
      <c r="J26" s="68">
        <v>1</v>
      </c>
      <c r="K26" s="68">
        <v>0</v>
      </c>
      <c r="L26" s="68">
        <v>37231</v>
      </c>
      <c r="M26" s="68"/>
      <c r="N26" s="65">
        <f t="shared" si="0"/>
        <v>37257</v>
      </c>
    </row>
    <row r="27" spans="1:14" ht="12.75">
      <c r="A27" s="71"/>
      <c r="B27" s="69" t="s">
        <v>50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/>
      <c r="N27" s="65">
        <f t="shared" si="0"/>
        <v>0</v>
      </c>
    </row>
    <row r="28" spans="1:14" ht="12.75">
      <c r="A28" s="71"/>
      <c r="B28" s="69" t="s">
        <v>14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15894</v>
      </c>
      <c r="J28" s="68">
        <v>0</v>
      </c>
      <c r="K28" s="68">
        <v>0</v>
      </c>
      <c r="L28" s="68">
        <v>1284</v>
      </c>
      <c r="M28" s="68"/>
      <c r="N28" s="65">
        <f t="shared" si="0"/>
        <v>17178</v>
      </c>
    </row>
    <row r="29" spans="1:14" ht="12.75">
      <c r="A29" s="71"/>
      <c r="B29" s="87" t="s">
        <v>44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4</v>
      </c>
      <c r="J29" s="68">
        <v>0</v>
      </c>
      <c r="K29" s="68">
        <v>0</v>
      </c>
      <c r="L29" s="68">
        <v>0</v>
      </c>
      <c r="M29" s="68"/>
      <c r="N29" s="65">
        <f t="shared" si="0"/>
        <v>4</v>
      </c>
    </row>
    <row r="30" spans="1:14" ht="12.75">
      <c r="A30" s="71"/>
      <c r="B30" s="69" t="s">
        <v>87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/>
      <c r="N30" s="65">
        <f t="shared" si="0"/>
        <v>0</v>
      </c>
    </row>
    <row r="31" spans="1:14" ht="12.75">
      <c r="A31" s="72"/>
      <c r="B31" s="69" t="s">
        <v>15</v>
      </c>
      <c r="C31" s="68">
        <v>0</v>
      </c>
      <c r="D31" s="68">
        <v>5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35</v>
      </c>
      <c r="M31" s="68"/>
      <c r="N31" s="65">
        <f t="shared" si="0"/>
        <v>40</v>
      </c>
    </row>
    <row r="32" spans="1:14" ht="12.75">
      <c r="A32" s="58"/>
      <c r="B32" s="69" t="s">
        <v>16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89</v>
      </c>
      <c r="J32" s="68">
        <v>302</v>
      </c>
      <c r="K32" s="68">
        <v>0</v>
      </c>
      <c r="L32" s="68">
        <v>38140</v>
      </c>
      <c r="M32" s="68"/>
      <c r="N32" s="65">
        <f t="shared" si="0"/>
        <v>38531</v>
      </c>
    </row>
    <row r="33" spans="1:14" ht="12.75">
      <c r="A33" s="73"/>
      <c r="B33" s="63" t="s">
        <v>88</v>
      </c>
      <c r="C33" s="68">
        <v>0</v>
      </c>
      <c r="D33" s="68">
        <v>0</v>
      </c>
      <c r="E33" s="68">
        <v>68102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171</v>
      </c>
      <c r="M33" s="68"/>
      <c r="N33" s="65">
        <f t="shared" si="0"/>
        <v>68273</v>
      </c>
    </row>
    <row r="34" spans="1:14" ht="12.75">
      <c r="A34" s="33"/>
      <c r="B34" s="85" t="s">
        <v>45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1</v>
      </c>
      <c r="J34" s="68">
        <v>0</v>
      </c>
      <c r="K34" s="68">
        <v>0</v>
      </c>
      <c r="L34" s="68">
        <v>137</v>
      </c>
      <c r="M34" s="68"/>
      <c r="N34" s="65">
        <f t="shared" si="0"/>
        <v>138</v>
      </c>
    </row>
    <row r="35" spans="1:14" ht="12.75">
      <c r="A35" s="33"/>
      <c r="B35" s="63" t="s">
        <v>89</v>
      </c>
      <c r="C35" s="68">
        <v>0</v>
      </c>
      <c r="D35" s="68">
        <v>17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14</v>
      </c>
      <c r="M35" s="68"/>
      <c r="N35" s="65">
        <f t="shared" si="0"/>
        <v>31</v>
      </c>
    </row>
    <row r="36" spans="1:14" ht="12.75">
      <c r="A36" s="58"/>
      <c r="B36" s="69" t="s">
        <v>18</v>
      </c>
      <c r="C36" s="68">
        <v>0</v>
      </c>
      <c r="D36" s="68">
        <v>0</v>
      </c>
      <c r="E36" s="68">
        <v>3060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4990</v>
      </c>
      <c r="M36" s="68"/>
      <c r="N36" s="65">
        <f t="shared" si="0"/>
        <v>8050</v>
      </c>
    </row>
    <row r="37" spans="1:14" ht="12.75">
      <c r="A37" s="58"/>
      <c r="B37" s="69" t="s">
        <v>107</v>
      </c>
      <c r="C37" s="68">
        <v>0</v>
      </c>
      <c r="D37" s="68">
        <v>3446</v>
      </c>
      <c r="E37" s="68">
        <v>69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/>
      <c r="N37" s="65">
        <f t="shared" si="0"/>
        <v>3515</v>
      </c>
    </row>
    <row r="38" spans="1:14" ht="12.75">
      <c r="A38" s="58"/>
      <c r="B38" s="69" t="s">
        <v>20</v>
      </c>
      <c r="C38" s="68">
        <v>0</v>
      </c>
      <c r="D38" s="68">
        <v>354</v>
      </c>
      <c r="E38" s="68">
        <v>3109</v>
      </c>
      <c r="F38" s="68">
        <v>856</v>
      </c>
      <c r="G38" s="68">
        <v>15</v>
      </c>
      <c r="H38" s="68">
        <v>0</v>
      </c>
      <c r="I38" s="68">
        <v>822</v>
      </c>
      <c r="J38" s="68">
        <v>0</v>
      </c>
      <c r="K38" s="68">
        <v>247</v>
      </c>
      <c r="L38" s="68">
        <v>32121</v>
      </c>
      <c r="M38" s="68"/>
      <c r="N38" s="65">
        <f t="shared" si="0"/>
        <v>37524</v>
      </c>
    </row>
    <row r="39" spans="1:14" ht="12.75">
      <c r="A39" s="58"/>
      <c r="B39" s="86" t="s">
        <v>59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211</v>
      </c>
      <c r="M39" s="68"/>
      <c r="N39" s="65">
        <f t="shared" si="0"/>
        <v>211</v>
      </c>
    </row>
    <row r="40" spans="1:14" ht="12.75">
      <c r="A40" s="58"/>
      <c r="B40" s="69" t="s">
        <v>90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/>
      <c r="N40" s="65">
        <f t="shared" si="0"/>
        <v>0</v>
      </c>
    </row>
    <row r="41" spans="1:14" ht="12.75">
      <c r="A41" s="58"/>
      <c r="B41" s="63" t="s">
        <v>91</v>
      </c>
      <c r="C41" s="68">
        <v>0</v>
      </c>
      <c r="D41" s="68">
        <v>0</v>
      </c>
      <c r="E41" s="68">
        <v>1345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21</v>
      </c>
      <c r="M41" s="68"/>
      <c r="N41" s="65">
        <f t="shared" si="0"/>
        <v>1366</v>
      </c>
    </row>
    <row r="42" spans="1:14" ht="12.75">
      <c r="A42" s="58"/>
      <c r="B42" s="63" t="s">
        <v>92</v>
      </c>
      <c r="C42" s="68">
        <v>0</v>
      </c>
      <c r="D42" s="68">
        <v>9</v>
      </c>
      <c r="E42" s="68">
        <v>62674</v>
      </c>
      <c r="F42" s="68">
        <v>0</v>
      </c>
      <c r="G42" s="68">
        <v>0</v>
      </c>
      <c r="H42" s="68">
        <v>0</v>
      </c>
      <c r="I42" s="68">
        <v>29</v>
      </c>
      <c r="J42" s="68">
        <v>0</v>
      </c>
      <c r="K42" s="68">
        <v>0</v>
      </c>
      <c r="L42" s="68">
        <v>0</v>
      </c>
      <c r="M42" s="68"/>
      <c r="N42" s="65">
        <f t="shared" si="0"/>
        <v>62712</v>
      </c>
    </row>
    <row r="43" spans="1:14" ht="12.75">
      <c r="A43" s="58"/>
      <c r="B43" s="69" t="s">
        <v>47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133</v>
      </c>
      <c r="I43" s="68">
        <v>2006</v>
      </c>
      <c r="J43" s="68">
        <v>85</v>
      </c>
      <c r="K43" s="68">
        <v>0</v>
      </c>
      <c r="L43" s="68">
        <v>0</v>
      </c>
      <c r="M43" s="68"/>
      <c r="N43" s="65">
        <f t="shared" si="0"/>
        <v>2224</v>
      </c>
    </row>
    <row r="44" spans="1:14" ht="12.75">
      <c r="A44" s="58"/>
      <c r="B44" s="69" t="s">
        <v>22</v>
      </c>
      <c r="C44" s="68">
        <v>0</v>
      </c>
      <c r="D44" s="68">
        <v>0</v>
      </c>
      <c r="E44" s="68">
        <v>0</v>
      </c>
      <c r="F44" s="68">
        <v>356</v>
      </c>
      <c r="G44" s="68">
        <v>0</v>
      </c>
      <c r="H44" s="68">
        <v>0</v>
      </c>
      <c r="I44" s="68">
        <v>7955</v>
      </c>
      <c r="J44" s="68">
        <v>0</v>
      </c>
      <c r="K44" s="68">
        <v>0</v>
      </c>
      <c r="L44" s="68">
        <v>34736</v>
      </c>
      <c r="M44" s="68"/>
      <c r="N44" s="65">
        <f t="shared" si="0"/>
        <v>43047</v>
      </c>
    </row>
    <row r="45" spans="1:14" ht="12.75">
      <c r="A45" s="58"/>
      <c r="B45" s="69" t="s">
        <v>23</v>
      </c>
      <c r="C45" s="68">
        <v>0</v>
      </c>
      <c r="D45" s="68">
        <v>31</v>
      </c>
      <c r="E45" s="68">
        <v>0</v>
      </c>
      <c r="F45" s="68">
        <v>562</v>
      </c>
      <c r="G45" s="68">
        <v>0</v>
      </c>
      <c r="H45" s="68">
        <v>0</v>
      </c>
      <c r="I45" s="68">
        <v>10</v>
      </c>
      <c r="J45" s="68">
        <v>0</v>
      </c>
      <c r="K45" s="68">
        <v>0</v>
      </c>
      <c r="L45" s="68">
        <v>601</v>
      </c>
      <c r="M45" s="68"/>
      <c r="N45" s="65">
        <f t="shared" si="0"/>
        <v>1204</v>
      </c>
    </row>
    <row r="46" spans="1:14" ht="12.75">
      <c r="A46" s="58"/>
      <c r="B46" s="85" t="s">
        <v>112</v>
      </c>
      <c r="C46" s="68">
        <v>0</v>
      </c>
      <c r="D46" s="68">
        <v>0</v>
      </c>
      <c r="E46" s="68">
        <v>0</v>
      </c>
      <c r="F46" s="68">
        <v>0</v>
      </c>
      <c r="G46" s="68">
        <v>67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/>
      <c r="N46" s="65">
        <f t="shared" si="0"/>
        <v>67</v>
      </c>
    </row>
    <row r="47" spans="1:14" ht="12.75">
      <c r="A47" s="58"/>
      <c r="B47" s="63" t="s">
        <v>93</v>
      </c>
      <c r="C47" s="68">
        <v>0</v>
      </c>
      <c r="D47" s="68">
        <v>198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/>
      <c r="N47" s="65">
        <f t="shared" si="0"/>
        <v>198</v>
      </c>
    </row>
    <row r="48" spans="1:14" ht="12.75">
      <c r="A48" s="58"/>
      <c r="B48" s="86" t="s">
        <v>55</v>
      </c>
      <c r="C48" s="68">
        <v>0</v>
      </c>
      <c r="D48" s="68">
        <v>108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25</v>
      </c>
      <c r="M48" s="68"/>
      <c r="N48" s="65">
        <f t="shared" si="0"/>
        <v>133</v>
      </c>
    </row>
    <row r="49" spans="1:14" ht="12.75">
      <c r="A49" s="58"/>
      <c r="B49" s="63" t="s">
        <v>94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44</v>
      </c>
      <c r="J49" s="68">
        <v>0</v>
      </c>
      <c r="K49" s="68">
        <v>0</v>
      </c>
      <c r="L49" s="68">
        <v>0</v>
      </c>
      <c r="M49" s="68"/>
      <c r="N49" s="65">
        <f t="shared" si="0"/>
        <v>44</v>
      </c>
    </row>
    <row r="50" spans="1:14" ht="12.75">
      <c r="A50" s="58"/>
      <c r="B50" s="63" t="s">
        <v>32</v>
      </c>
      <c r="C50" s="68">
        <v>0</v>
      </c>
      <c r="D50" s="68">
        <v>2</v>
      </c>
      <c r="E50" s="68">
        <v>30449</v>
      </c>
      <c r="F50" s="68">
        <v>0</v>
      </c>
      <c r="G50" s="68">
        <v>0</v>
      </c>
      <c r="H50" s="68">
        <v>0</v>
      </c>
      <c r="I50" s="68">
        <v>1</v>
      </c>
      <c r="J50" s="68">
        <v>0</v>
      </c>
      <c r="K50" s="68">
        <v>0</v>
      </c>
      <c r="L50" s="68">
        <v>2475</v>
      </c>
      <c r="M50" s="68"/>
      <c r="N50" s="65">
        <f t="shared" si="0"/>
        <v>32927</v>
      </c>
    </row>
    <row r="51" spans="1:14" ht="12.75">
      <c r="A51" s="58"/>
      <c r="B51" s="69" t="s">
        <v>24</v>
      </c>
      <c r="C51" s="68">
        <v>0</v>
      </c>
      <c r="D51" s="68">
        <v>2911</v>
      </c>
      <c r="E51" s="68">
        <v>68</v>
      </c>
      <c r="F51" s="68">
        <v>0</v>
      </c>
      <c r="G51" s="68">
        <v>119</v>
      </c>
      <c r="H51" s="68">
        <v>1296</v>
      </c>
      <c r="I51" s="68">
        <v>114</v>
      </c>
      <c r="J51" s="68">
        <v>0</v>
      </c>
      <c r="K51" s="68">
        <v>0</v>
      </c>
      <c r="L51" s="68">
        <v>15462</v>
      </c>
      <c r="M51" s="68"/>
      <c r="N51" s="65">
        <f t="shared" si="0"/>
        <v>19970</v>
      </c>
    </row>
    <row r="52" spans="1:14" ht="12.75">
      <c r="A52" s="58"/>
      <c r="B52" s="69" t="s">
        <v>25</v>
      </c>
      <c r="C52" s="68">
        <v>0</v>
      </c>
      <c r="D52" s="68">
        <v>0</v>
      </c>
      <c r="E52" s="68">
        <v>5836</v>
      </c>
      <c r="F52" s="68">
        <v>0</v>
      </c>
      <c r="G52" s="68">
        <v>0</v>
      </c>
      <c r="H52" s="68">
        <v>0</v>
      </c>
      <c r="I52" s="68">
        <v>1</v>
      </c>
      <c r="J52" s="68">
        <v>0</v>
      </c>
      <c r="K52" s="68">
        <v>0</v>
      </c>
      <c r="L52" s="68">
        <v>0</v>
      </c>
      <c r="M52" s="68"/>
      <c r="N52" s="65">
        <f t="shared" si="0"/>
        <v>5837</v>
      </c>
    </row>
    <row r="53" spans="1:14" ht="12.75">
      <c r="A53" s="58"/>
      <c r="B53" s="69" t="s">
        <v>49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31</v>
      </c>
      <c r="J53" s="68">
        <v>0</v>
      </c>
      <c r="K53" s="68">
        <v>0</v>
      </c>
      <c r="L53" s="68">
        <v>5</v>
      </c>
      <c r="M53" s="68"/>
      <c r="N53" s="65">
        <f t="shared" si="0"/>
        <v>36</v>
      </c>
    </row>
    <row r="54" spans="1:14" ht="12.75">
      <c r="A54" s="58"/>
      <c r="B54" s="69" t="s">
        <v>26</v>
      </c>
      <c r="C54" s="68">
        <v>0</v>
      </c>
      <c r="D54" s="68">
        <v>1838</v>
      </c>
      <c r="E54" s="68">
        <v>730</v>
      </c>
      <c r="F54" s="68">
        <v>60</v>
      </c>
      <c r="G54" s="68">
        <v>8848</v>
      </c>
      <c r="H54" s="68">
        <v>0</v>
      </c>
      <c r="I54" s="68">
        <v>101063</v>
      </c>
      <c r="J54" s="68">
        <v>0</v>
      </c>
      <c r="K54" s="68">
        <v>10</v>
      </c>
      <c r="L54" s="68">
        <v>4890</v>
      </c>
      <c r="M54" s="68"/>
      <c r="N54" s="65">
        <f t="shared" si="0"/>
        <v>117439</v>
      </c>
    </row>
    <row r="55" spans="1:14" ht="12.75">
      <c r="A55" s="58"/>
      <c r="B55" s="86" t="s">
        <v>58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8</v>
      </c>
      <c r="M55" s="68"/>
      <c r="N55" s="65">
        <f t="shared" si="0"/>
        <v>8</v>
      </c>
    </row>
    <row r="56" spans="1:14" ht="12.75">
      <c r="A56" s="58"/>
      <c r="B56" s="69" t="s">
        <v>95</v>
      </c>
      <c r="C56" s="68">
        <v>0</v>
      </c>
      <c r="D56" s="68">
        <v>16</v>
      </c>
      <c r="E56" s="68">
        <v>0</v>
      </c>
      <c r="F56" s="68">
        <v>0</v>
      </c>
      <c r="G56" s="68">
        <v>0</v>
      </c>
      <c r="H56" s="68">
        <v>0</v>
      </c>
      <c r="I56" s="68">
        <v>246</v>
      </c>
      <c r="J56" s="68">
        <v>0</v>
      </c>
      <c r="K56" s="68">
        <v>0</v>
      </c>
      <c r="L56" s="68">
        <v>620</v>
      </c>
      <c r="M56" s="68"/>
      <c r="N56" s="65">
        <f t="shared" si="0"/>
        <v>882</v>
      </c>
    </row>
    <row r="57" spans="1:14" ht="12.75">
      <c r="A57" s="58"/>
      <c r="B57" s="86" t="s">
        <v>113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1</v>
      </c>
      <c r="J57" s="68">
        <v>0</v>
      </c>
      <c r="K57" s="68">
        <v>0</v>
      </c>
      <c r="L57" s="68">
        <v>0</v>
      </c>
      <c r="M57" s="68"/>
      <c r="N57" s="65">
        <f t="shared" si="0"/>
        <v>1</v>
      </c>
    </row>
    <row r="58" spans="1:14" ht="12.75">
      <c r="A58" s="58"/>
      <c r="B58" s="85" t="s">
        <v>34</v>
      </c>
      <c r="C58" s="68">
        <v>0</v>
      </c>
      <c r="D58" s="68">
        <v>182</v>
      </c>
      <c r="E58" s="68">
        <v>233</v>
      </c>
      <c r="F58" s="68">
        <v>0</v>
      </c>
      <c r="G58" s="68">
        <v>2694</v>
      </c>
      <c r="H58" s="68">
        <v>14</v>
      </c>
      <c r="I58" s="68">
        <v>2</v>
      </c>
      <c r="J58" s="68">
        <v>0</v>
      </c>
      <c r="K58" s="68">
        <v>0</v>
      </c>
      <c r="L58" s="68">
        <v>9</v>
      </c>
      <c r="M58" s="68"/>
      <c r="N58" s="65">
        <f t="shared" si="0"/>
        <v>3134</v>
      </c>
    </row>
    <row r="59" spans="1:14" ht="12.75">
      <c r="A59" s="58"/>
      <c r="B59" s="69" t="s">
        <v>96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78</v>
      </c>
      <c r="M59" s="68"/>
      <c r="N59" s="65">
        <f t="shared" si="0"/>
        <v>78</v>
      </c>
    </row>
    <row r="60" spans="1:14" ht="12.75">
      <c r="A60" s="58"/>
      <c r="B60" s="69" t="s">
        <v>27</v>
      </c>
      <c r="C60" s="68">
        <v>0</v>
      </c>
      <c r="D60" s="68">
        <v>40</v>
      </c>
      <c r="E60" s="68">
        <v>23</v>
      </c>
      <c r="F60" s="68">
        <v>0</v>
      </c>
      <c r="G60" s="68">
        <v>0</v>
      </c>
      <c r="H60" s="68">
        <v>0</v>
      </c>
      <c r="I60" s="68">
        <v>7281</v>
      </c>
      <c r="J60" s="68">
        <v>0</v>
      </c>
      <c r="K60" s="68">
        <v>0</v>
      </c>
      <c r="L60" s="68">
        <v>335</v>
      </c>
      <c r="M60" s="68"/>
      <c r="N60" s="65">
        <f t="shared" si="0"/>
        <v>7679</v>
      </c>
    </row>
    <row r="61" spans="1:14" ht="12.75">
      <c r="A61" s="58"/>
      <c r="B61" s="69" t="s">
        <v>97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204</v>
      </c>
      <c r="M61" s="68"/>
      <c r="N61" s="65">
        <f t="shared" si="0"/>
        <v>204</v>
      </c>
    </row>
    <row r="62" spans="1:14" ht="12.75">
      <c r="A62" s="58"/>
      <c r="B62" s="69" t="s">
        <v>98</v>
      </c>
      <c r="C62" s="68">
        <v>0</v>
      </c>
      <c r="D62" s="68">
        <v>0</v>
      </c>
      <c r="E62" s="68">
        <v>131</v>
      </c>
      <c r="F62" s="68">
        <v>0</v>
      </c>
      <c r="G62" s="68">
        <v>2307</v>
      </c>
      <c r="H62" s="68">
        <v>0</v>
      </c>
      <c r="I62" s="68">
        <v>1</v>
      </c>
      <c r="J62" s="68">
        <v>0</v>
      </c>
      <c r="K62" s="68">
        <v>0</v>
      </c>
      <c r="L62" s="68">
        <v>127</v>
      </c>
      <c r="M62" s="68"/>
      <c r="N62" s="65">
        <f t="shared" si="0"/>
        <v>2566</v>
      </c>
    </row>
    <row r="63" spans="1:14" ht="12.75">
      <c r="A63" s="58"/>
      <c r="B63" s="69" t="s">
        <v>99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/>
      <c r="N63" s="65">
        <f t="shared" si="0"/>
        <v>0</v>
      </c>
    </row>
    <row r="64" spans="1:14" ht="12.75">
      <c r="A64" s="58"/>
      <c r="B64" s="69" t="s">
        <v>29</v>
      </c>
      <c r="C64" s="68">
        <v>0</v>
      </c>
      <c r="D64" s="68">
        <v>0</v>
      </c>
      <c r="E64" s="68">
        <v>0</v>
      </c>
      <c r="F64" s="68">
        <v>0</v>
      </c>
      <c r="G64" s="68">
        <v>98</v>
      </c>
      <c r="H64" s="68">
        <v>0</v>
      </c>
      <c r="I64" s="68">
        <v>1</v>
      </c>
      <c r="J64" s="68">
        <v>544</v>
      </c>
      <c r="K64" s="68">
        <v>0</v>
      </c>
      <c r="L64" s="68">
        <v>110</v>
      </c>
      <c r="M64" s="68"/>
      <c r="N64" s="65">
        <f t="shared" si="0"/>
        <v>753</v>
      </c>
    </row>
    <row r="65" spans="1:14" ht="12.75">
      <c r="A65" s="58"/>
      <c r="B65" s="69" t="s">
        <v>30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/>
      <c r="N65" s="65">
        <f t="shared" si="0"/>
        <v>0</v>
      </c>
    </row>
    <row r="66" spans="1:14" ht="12.75">
      <c r="A66" s="58"/>
      <c r="B66" s="69" t="s">
        <v>100</v>
      </c>
      <c r="C66" s="68">
        <v>0</v>
      </c>
      <c r="D66" s="68">
        <v>5197</v>
      </c>
      <c r="E66" s="68">
        <v>7616</v>
      </c>
      <c r="F66" s="68">
        <v>0</v>
      </c>
      <c r="G66" s="68">
        <v>7008</v>
      </c>
      <c r="H66" s="68">
        <v>1087</v>
      </c>
      <c r="I66" s="68">
        <v>124282</v>
      </c>
      <c r="J66" s="68">
        <v>0</v>
      </c>
      <c r="K66" s="68">
        <v>0</v>
      </c>
      <c r="L66" s="68">
        <v>339063</v>
      </c>
      <c r="M66" s="68"/>
      <c r="N66" s="65">
        <f t="shared" si="0"/>
        <v>484253</v>
      </c>
    </row>
    <row r="67" spans="1:14" ht="12.75">
      <c r="A67" s="58"/>
      <c r="B67" s="75" t="s">
        <v>35</v>
      </c>
      <c r="C67" s="64">
        <f>SUM(C11:C66)</f>
        <v>3661</v>
      </c>
      <c r="D67" s="64">
        <f>SUM(D11:D66)</f>
        <v>28704</v>
      </c>
      <c r="E67" s="64">
        <f>SUM(E11:E66)</f>
        <v>250655</v>
      </c>
      <c r="F67" s="64">
        <f aca="true" t="shared" si="1" ref="F67:L67">SUM(F11:F66)</f>
        <v>4301</v>
      </c>
      <c r="G67" s="64">
        <f>SUM(G11:G66)</f>
        <v>44308</v>
      </c>
      <c r="H67" s="64">
        <f t="shared" si="1"/>
        <v>10959</v>
      </c>
      <c r="I67" s="64">
        <f>SUM(I11:I66)</f>
        <v>270464</v>
      </c>
      <c r="J67" s="64">
        <f t="shared" si="1"/>
        <v>30552</v>
      </c>
      <c r="K67" s="64">
        <f t="shared" si="1"/>
        <v>2166</v>
      </c>
      <c r="L67" s="64">
        <f t="shared" si="1"/>
        <v>589896</v>
      </c>
      <c r="M67" s="64"/>
      <c r="N67" s="84">
        <f>SUM(C67:M67)</f>
        <v>1235666</v>
      </c>
    </row>
    <row r="68" spans="1:14" ht="12.75">
      <c r="A68" s="58"/>
      <c r="B68" s="59"/>
      <c r="C68" s="59"/>
      <c r="D68" s="91">
        <f>740937-712233</f>
        <v>28704</v>
      </c>
      <c r="E68" s="59">
        <f>380777-130122</f>
        <v>250655</v>
      </c>
      <c r="F68" s="91">
        <f>108550-104249</f>
        <v>4301</v>
      </c>
      <c r="G68" s="64">
        <f>234709-190401</f>
        <v>44308</v>
      </c>
      <c r="H68" s="64">
        <f>224875-213916</f>
        <v>10959</v>
      </c>
      <c r="I68" s="59">
        <f>518980-248516</f>
        <v>270464</v>
      </c>
      <c r="J68" s="64">
        <f>63967-33415</f>
        <v>30552</v>
      </c>
      <c r="K68" s="59">
        <f>11941-9775</f>
        <v>2166</v>
      </c>
      <c r="L68" s="64">
        <f>714462-124566</f>
        <v>589896</v>
      </c>
      <c r="M68" s="59"/>
      <c r="N68" s="74"/>
    </row>
    <row r="69" spans="1:14" ht="12.75">
      <c r="A69" s="58"/>
      <c r="B69" s="75" t="s">
        <v>108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4"/>
    </row>
    <row r="70" spans="1:14" ht="12.75">
      <c r="A70" s="58"/>
      <c r="B70" s="69" t="s">
        <v>12</v>
      </c>
      <c r="C70" s="68">
        <v>0</v>
      </c>
      <c r="D70" s="68">
        <v>0</v>
      </c>
      <c r="E70" s="68">
        <v>2729</v>
      </c>
      <c r="F70" s="68">
        <v>2458</v>
      </c>
      <c r="G70" s="68">
        <v>0</v>
      </c>
      <c r="H70" s="68">
        <v>4331</v>
      </c>
      <c r="I70" s="68">
        <v>5492</v>
      </c>
      <c r="J70" s="68">
        <v>10678</v>
      </c>
      <c r="K70" s="68">
        <v>5008</v>
      </c>
      <c r="L70" s="68">
        <v>0</v>
      </c>
      <c r="M70" s="68"/>
      <c r="N70" s="65">
        <f>SUM(C70:M70)</f>
        <v>30696</v>
      </c>
    </row>
    <row r="71" spans="1:14" ht="12.75">
      <c r="A71" s="58"/>
      <c r="B71" s="69" t="s">
        <v>14</v>
      </c>
      <c r="C71" s="68">
        <v>0</v>
      </c>
      <c r="D71" s="68">
        <v>3745</v>
      </c>
      <c r="E71" s="68">
        <v>88648</v>
      </c>
      <c r="F71" s="68">
        <v>21087</v>
      </c>
      <c r="G71" s="68">
        <v>3423</v>
      </c>
      <c r="H71" s="68">
        <v>42606</v>
      </c>
      <c r="I71" s="68">
        <v>129369</v>
      </c>
      <c r="J71" s="68">
        <v>134976</v>
      </c>
      <c r="K71" s="68">
        <v>122154</v>
      </c>
      <c r="L71" s="68">
        <v>8167</v>
      </c>
      <c r="M71" s="68"/>
      <c r="N71" s="65">
        <f>SUM(C71:M71)</f>
        <v>554175</v>
      </c>
    </row>
    <row r="72" spans="1:14" ht="12.75">
      <c r="A72" s="58"/>
      <c r="B72" s="75" t="s">
        <v>35</v>
      </c>
      <c r="C72" s="94">
        <f aca="true" t="shared" si="2" ref="C72:K72">SUM(C70:C71)</f>
        <v>0</v>
      </c>
      <c r="D72" s="94">
        <f t="shared" si="2"/>
        <v>3745</v>
      </c>
      <c r="E72" s="94">
        <f t="shared" si="2"/>
        <v>91377</v>
      </c>
      <c r="F72" s="94">
        <f t="shared" si="2"/>
        <v>23545</v>
      </c>
      <c r="G72" s="94">
        <f t="shared" si="2"/>
        <v>3423</v>
      </c>
      <c r="H72" s="94">
        <f t="shared" si="2"/>
        <v>46937</v>
      </c>
      <c r="I72" s="94">
        <f t="shared" si="2"/>
        <v>134861</v>
      </c>
      <c r="J72" s="94">
        <f t="shared" si="2"/>
        <v>145654</v>
      </c>
      <c r="K72" s="94">
        <f t="shared" si="2"/>
        <v>127162</v>
      </c>
      <c r="L72" s="94">
        <f>SUM(L70:L71)</f>
        <v>8167</v>
      </c>
      <c r="M72" s="94"/>
      <c r="N72" s="95">
        <f>SUM(C72:M72)</f>
        <v>584871</v>
      </c>
    </row>
    <row r="73" spans="1:14" ht="12.75">
      <c r="A73" s="58"/>
      <c r="B73" s="75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/>
    </row>
    <row r="74" spans="1:14" ht="12.75">
      <c r="A74" s="58"/>
      <c r="B74" s="75" t="s">
        <v>109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5"/>
    </row>
    <row r="75" spans="1:14" ht="12.75">
      <c r="A75" s="58"/>
      <c r="B75" s="69" t="s">
        <v>114</v>
      </c>
      <c r="C75" s="64">
        <v>0</v>
      </c>
      <c r="D75" s="64">
        <v>-2</v>
      </c>
      <c r="E75" s="64">
        <v>0</v>
      </c>
      <c r="F75" s="64">
        <v>0</v>
      </c>
      <c r="G75" s="64">
        <v>0</v>
      </c>
      <c r="H75" s="64">
        <v>0</v>
      </c>
      <c r="I75" s="64">
        <v>235</v>
      </c>
      <c r="J75" s="64">
        <v>0</v>
      </c>
      <c r="K75" s="64">
        <v>2600</v>
      </c>
      <c r="L75" s="64">
        <v>0</v>
      </c>
      <c r="M75" s="64"/>
      <c r="N75" s="84">
        <f>SUM(C75:M75)</f>
        <v>2833</v>
      </c>
    </row>
    <row r="76" spans="1:14" ht="12.75">
      <c r="A76" s="58"/>
      <c r="B76" s="67" t="s">
        <v>3</v>
      </c>
      <c r="C76" s="68">
        <v>0</v>
      </c>
      <c r="D76" s="68">
        <v>0</v>
      </c>
      <c r="E76" s="68">
        <v>0</v>
      </c>
      <c r="F76" s="68">
        <v>277295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/>
      <c r="N76" s="65">
        <f aca="true" t="shared" si="3" ref="N76:N91">SUM(C76:M76)</f>
        <v>277295</v>
      </c>
    </row>
    <row r="77" spans="1:14" ht="12.75">
      <c r="A77" s="58"/>
      <c r="B77" s="69" t="s">
        <v>4</v>
      </c>
      <c r="C77" s="68">
        <v>0</v>
      </c>
      <c r="D77" s="68">
        <v>0</v>
      </c>
      <c r="E77" s="68">
        <v>10141</v>
      </c>
      <c r="F77" s="68">
        <v>1209</v>
      </c>
      <c r="G77" s="68">
        <v>0</v>
      </c>
      <c r="H77" s="68">
        <v>17850</v>
      </c>
      <c r="I77" s="68">
        <v>45327</v>
      </c>
      <c r="J77" s="68">
        <v>35735</v>
      </c>
      <c r="K77" s="68">
        <v>0</v>
      </c>
      <c r="L77" s="68">
        <v>0</v>
      </c>
      <c r="M77" s="68"/>
      <c r="N77" s="65">
        <f t="shared" si="3"/>
        <v>110262</v>
      </c>
    </row>
    <row r="78" spans="1:14" ht="12.75">
      <c r="A78" s="58"/>
      <c r="B78" s="69" t="s">
        <v>5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556</v>
      </c>
      <c r="L78" s="68">
        <v>0</v>
      </c>
      <c r="M78" s="68"/>
      <c r="N78" s="65">
        <f t="shared" si="3"/>
        <v>556</v>
      </c>
    </row>
    <row r="79" spans="1:14" ht="12.75">
      <c r="A79" s="58"/>
      <c r="B79" s="69" t="s">
        <v>8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1</v>
      </c>
      <c r="L79" s="68">
        <v>0</v>
      </c>
      <c r="M79" s="68"/>
      <c r="N79" s="65">
        <f t="shared" si="3"/>
        <v>1</v>
      </c>
    </row>
    <row r="80" spans="1:14" ht="12.75">
      <c r="A80" s="58"/>
      <c r="B80" s="69" t="s">
        <v>12</v>
      </c>
      <c r="C80" s="68">
        <v>0</v>
      </c>
      <c r="D80" s="68">
        <v>0</v>
      </c>
      <c r="E80" s="68">
        <v>90</v>
      </c>
      <c r="F80" s="68">
        <v>0</v>
      </c>
      <c r="G80" s="68">
        <v>0</v>
      </c>
      <c r="H80" s="68">
        <v>0</v>
      </c>
      <c r="I80" s="68">
        <v>2853</v>
      </c>
      <c r="J80" s="68">
        <v>0</v>
      </c>
      <c r="K80" s="68">
        <v>10</v>
      </c>
      <c r="L80" s="68">
        <v>0</v>
      </c>
      <c r="M80" s="68"/>
      <c r="N80" s="65">
        <f t="shared" si="3"/>
        <v>2953</v>
      </c>
    </row>
    <row r="81" spans="1:14" ht="12.75">
      <c r="A81" s="58"/>
      <c r="B81" s="69" t="s">
        <v>13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68">
        <v>0</v>
      </c>
      <c r="I81" s="68">
        <v>668</v>
      </c>
      <c r="J81" s="68">
        <v>0</v>
      </c>
      <c r="K81" s="68">
        <v>0</v>
      </c>
      <c r="L81" s="68">
        <v>0</v>
      </c>
      <c r="M81" s="68"/>
      <c r="N81" s="65">
        <f t="shared" si="3"/>
        <v>668</v>
      </c>
    </row>
    <row r="82" spans="1:14" ht="12.75">
      <c r="A82" s="58"/>
      <c r="B82" s="69" t="s">
        <v>18</v>
      </c>
      <c r="C82" s="68">
        <v>0</v>
      </c>
      <c r="D82" s="68">
        <v>0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17</v>
      </c>
      <c r="L82" s="68">
        <v>0</v>
      </c>
      <c r="M82" s="68"/>
      <c r="N82" s="65">
        <f t="shared" si="3"/>
        <v>17</v>
      </c>
    </row>
    <row r="83" spans="1:14" ht="12.75">
      <c r="A83" s="58"/>
      <c r="B83" s="69" t="s">
        <v>102</v>
      </c>
      <c r="C83" s="68">
        <v>0</v>
      </c>
      <c r="D83" s="68">
        <v>0</v>
      </c>
      <c r="E83" s="68">
        <v>0</v>
      </c>
      <c r="F83" s="68">
        <v>0</v>
      </c>
      <c r="G83" s="68">
        <v>0</v>
      </c>
      <c r="H83" s="68">
        <v>113</v>
      </c>
      <c r="I83" s="68">
        <v>25</v>
      </c>
      <c r="J83" s="68">
        <v>0</v>
      </c>
      <c r="K83" s="68">
        <v>225</v>
      </c>
      <c r="L83" s="68">
        <v>0</v>
      </c>
      <c r="M83" s="68"/>
      <c r="N83" s="65">
        <f t="shared" si="3"/>
        <v>363</v>
      </c>
    </row>
    <row r="84" spans="1:14" ht="12.75">
      <c r="A84" s="58"/>
      <c r="B84" s="69" t="s">
        <v>23</v>
      </c>
      <c r="C84" s="68">
        <v>0</v>
      </c>
      <c r="D84" s="68">
        <v>0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117</v>
      </c>
      <c r="L84" s="68">
        <v>0</v>
      </c>
      <c r="M84" s="68"/>
      <c r="N84" s="65">
        <f t="shared" si="3"/>
        <v>117</v>
      </c>
    </row>
    <row r="85" spans="1:14" ht="12.75">
      <c r="A85" s="58"/>
      <c r="B85" s="69" t="s">
        <v>25</v>
      </c>
      <c r="C85" s="68">
        <v>0</v>
      </c>
      <c r="D85" s="68">
        <v>0</v>
      </c>
      <c r="E85" s="68">
        <v>3900</v>
      </c>
      <c r="F85" s="68">
        <v>0</v>
      </c>
      <c r="G85" s="68">
        <v>0</v>
      </c>
      <c r="H85" s="68">
        <v>275</v>
      </c>
      <c r="I85" s="68">
        <v>250</v>
      </c>
      <c r="J85" s="68">
        <v>300</v>
      </c>
      <c r="K85" s="68">
        <v>0</v>
      </c>
      <c r="L85" s="68">
        <v>0</v>
      </c>
      <c r="M85" s="68"/>
      <c r="N85" s="65">
        <f t="shared" si="3"/>
        <v>4725</v>
      </c>
    </row>
    <row r="86" spans="1:14" ht="12.75">
      <c r="A86" s="58"/>
      <c r="B86" s="69" t="s">
        <v>26</v>
      </c>
      <c r="C86" s="68">
        <v>0</v>
      </c>
      <c r="D86" s="68">
        <v>0</v>
      </c>
      <c r="E86" s="68">
        <v>55221</v>
      </c>
      <c r="F86" s="68">
        <v>0</v>
      </c>
      <c r="G86" s="68">
        <v>17000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/>
      <c r="N86" s="65">
        <f t="shared" si="3"/>
        <v>72221</v>
      </c>
    </row>
    <row r="87" spans="1:14" ht="12.75">
      <c r="A87" s="58"/>
      <c r="B87" s="69" t="s">
        <v>95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8</v>
      </c>
      <c r="L87" s="68">
        <v>0</v>
      </c>
      <c r="M87" s="68"/>
      <c r="N87" s="65">
        <f t="shared" si="3"/>
        <v>8</v>
      </c>
    </row>
    <row r="88" spans="1:14" ht="12.75">
      <c r="A88" s="58"/>
      <c r="B88" s="69" t="s">
        <v>27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3</v>
      </c>
      <c r="L88" s="68">
        <v>0</v>
      </c>
      <c r="M88" s="68"/>
      <c r="N88" s="65">
        <f t="shared" si="3"/>
        <v>3</v>
      </c>
    </row>
    <row r="89" spans="1:14" ht="12.75">
      <c r="A89" s="58"/>
      <c r="B89" s="69" t="s">
        <v>29</v>
      </c>
      <c r="C89" s="68">
        <v>0</v>
      </c>
      <c r="D89" s="68">
        <v>0</v>
      </c>
      <c r="E89" s="68">
        <v>42752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/>
      <c r="N89" s="65">
        <f t="shared" si="3"/>
        <v>42752</v>
      </c>
    </row>
    <row r="90" spans="1:14" ht="12.75">
      <c r="A90" s="58"/>
      <c r="B90" s="69" t="s">
        <v>100</v>
      </c>
      <c r="C90" s="68">
        <v>0</v>
      </c>
      <c r="D90" s="68">
        <v>0</v>
      </c>
      <c r="E90" s="68">
        <v>0</v>
      </c>
      <c r="F90" s="68">
        <v>0</v>
      </c>
      <c r="G90" s="68">
        <v>0</v>
      </c>
      <c r="H90" s="68">
        <v>0</v>
      </c>
      <c r="I90" s="68">
        <v>23000</v>
      </c>
      <c r="J90" s="68">
        <v>0</v>
      </c>
      <c r="K90" s="68">
        <v>1196</v>
      </c>
      <c r="L90" s="68">
        <v>0</v>
      </c>
      <c r="M90" s="68"/>
      <c r="N90" s="65">
        <f t="shared" si="3"/>
        <v>24196</v>
      </c>
    </row>
    <row r="91" spans="1:15" ht="12.75">
      <c r="A91" s="58"/>
      <c r="B91" s="75" t="s">
        <v>35</v>
      </c>
      <c r="C91" s="94">
        <f aca="true" t="shared" si="4" ref="C91:J91">SUM(C75:C90)</f>
        <v>0</v>
      </c>
      <c r="D91" s="94">
        <f t="shared" si="4"/>
        <v>-2</v>
      </c>
      <c r="E91" s="94">
        <f t="shared" si="4"/>
        <v>112104</v>
      </c>
      <c r="F91" s="94">
        <f t="shared" si="4"/>
        <v>278504</v>
      </c>
      <c r="G91" s="94">
        <f t="shared" si="4"/>
        <v>17000</v>
      </c>
      <c r="H91" s="94">
        <f t="shared" si="4"/>
        <v>18238</v>
      </c>
      <c r="I91" s="94">
        <f t="shared" si="4"/>
        <v>72358</v>
      </c>
      <c r="J91" s="94">
        <f t="shared" si="4"/>
        <v>36035</v>
      </c>
      <c r="K91" s="94">
        <f>SUM(K75:K90)</f>
        <v>4733</v>
      </c>
      <c r="L91" s="94">
        <f>SUM(L75:L90)</f>
        <v>0</v>
      </c>
      <c r="M91" s="94"/>
      <c r="N91" s="95">
        <f t="shared" si="3"/>
        <v>538970</v>
      </c>
      <c r="O91" s="104"/>
    </row>
    <row r="92" spans="1:15" ht="12.75">
      <c r="A92" s="58"/>
      <c r="B92" s="75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5"/>
      <c r="O92" s="104"/>
    </row>
    <row r="93" spans="1:14" ht="12.75">
      <c r="A93" s="58"/>
      <c r="B93" s="75" t="s">
        <v>110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5"/>
    </row>
    <row r="94" spans="1:14" ht="12.75">
      <c r="A94" s="58"/>
      <c r="B94" s="67" t="s">
        <v>85</v>
      </c>
      <c r="C94" s="68">
        <v>0</v>
      </c>
      <c r="D94" s="68">
        <v>0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/>
      <c r="N94" s="65">
        <f>SUM(C94:M94)*-1</f>
        <v>0</v>
      </c>
    </row>
    <row r="95" spans="1:14" ht="12.75">
      <c r="A95" s="58"/>
      <c r="B95" s="69" t="s">
        <v>4</v>
      </c>
      <c r="C95" s="68">
        <v>0</v>
      </c>
      <c r="D95" s="68">
        <v>0</v>
      </c>
      <c r="E95" s="68">
        <v>12</v>
      </c>
      <c r="F95" s="68">
        <v>0</v>
      </c>
      <c r="G95" s="68">
        <v>0</v>
      </c>
      <c r="H95" s="68">
        <v>0</v>
      </c>
      <c r="I95" s="68">
        <v>0</v>
      </c>
      <c r="J95" s="68">
        <v>352</v>
      </c>
      <c r="K95" s="68">
        <v>0</v>
      </c>
      <c r="L95" s="68">
        <v>0</v>
      </c>
      <c r="M95" s="68"/>
      <c r="N95" s="65">
        <f aca="true" t="shared" si="5" ref="N95:N106">SUM(C95:M95)*-1</f>
        <v>-364</v>
      </c>
    </row>
    <row r="96" spans="1:14" ht="12.75">
      <c r="A96" s="58"/>
      <c r="B96" s="69" t="s">
        <v>9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58</v>
      </c>
      <c r="L96" s="68">
        <v>0</v>
      </c>
      <c r="M96" s="68"/>
      <c r="N96" s="65">
        <f t="shared" si="5"/>
        <v>-58</v>
      </c>
    </row>
    <row r="97" spans="1:14" ht="12.75">
      <c r="A97" s="58"/>
      <c r="B97" s="69" t="s">
        <v>10</v>
      </c>
      <c r="C97" s="68">
        <v>51</v>
      </c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/>
      <c r="N97" s="65">
        <f t="shared" si="5"/>
        <v>-51</v>
      </c>
    </row>
    <row r="98" spans="1:14" ht="12.75">
      <c r="A98" s="58"/>
      <c r="B98" s="69" t="s">
        <v>101</v>
      </c>
      <c r="C98" s="68">
        <v>0</v>
      </c>
      <c r="D98" s="68">
        <v>0</v>
      </c>
      <c r="E98" s="68">
        <v>545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/>
      <c r="N98" s="65">
        <f t="shared" si="5"/>
        <v>-545</v>
      </c>
    </row>
    <row r="99" spans="1:14" ht="12.75">
      <c r="A99" s="58"/>
      <c r="B99" s="69" t="s">
        <v>12</v>
      </c>
      <c r="C99" s="68">
        <v>18</v>
      </c>
      <c r="D99" s="68">
        <v>0</v>
      </c>
      <c r="E99" s="68">
        <v>0</v>
      </c>
      <c r="F99" s="68">
        <v>0</v>
      </c>
      <c r="G99" s="68">
        <v>0</v>
      </c>
      <c r="H99" s="68">
        <v>16804</v>
      </c>
      <c r="I99" s="68">
        <v>19300</v>
      </c>
      <c r="J99" s="68">
        <v>8000</v>
      </c>
      <c r="K99" s="68">
        <v>0</v>
      </c>
      <c r="L99" s="68">
        <v>0</v>
      </c>
      <c r="M99" s="68"/>
      <c r="N99" s="65">
        <f t="shared" si="5"/>
        <v>-44122</v>
      </c>
    </row>
    <row r="100" spans="1:14" ht="12.75">
      <c r="A100" s="58"/>
      <c r="B100" s="69" t="s">
        <v>102</v>
      </c>
      <c r="C100" s="68">
        <v>0</v>
      </c>
      <c r="D100" s="68">
        <v>0</v>
      </c>
      <c r="E100" s="68">
        <v>0</v>
      </c>
      <c r="F100" s="68">
        <v>0</v>
      </c>
      <c r="G100" s="68">
        <v>0</v>
      </c>
      <c r="H100" s="68">
        <v>301</v>
      </c>
      <c r="I100" s="68">
        <v>0</v>
      </c>
      <c r="J100" s="68">
        <v>0</v>
      </c>
      <c r="K100" s="68">
        <v>0</v>
      </c>
      <c r="L100" s="68">
        <v>0</v>
      </c>
      <c r="M100" s="68"/>
      <c r="N100" s="65">
        <f t="shared" si="5"/>
        <v>-301</v>
      </c>
    </row>
    <row r="101" spans="1:14" ht="12.75">
      <c r="A101" s="58"/>
      <c r="B101" s="69" t="s">
        <v>57</v>
      </c>
      <c r="C101" s="68">
        <v>0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/>
      <c r="N101" s="65">
        <f t="shared" si="5"/>
        <v>0</v>
      </c>
    </row>
    <row r="102" spans="1:14" ht="12.75">
      <c r="A102" s="58"/>
      <c r="B102" s="69" t="s">
        <v>22</v>
      </c>
      <c r="C102" s="68">
        <v>11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/>
      <c r="N102" s="65">
        <f t="shared" si="5"/>
        <v>-11</v>
      </c>
    </row>
    <row r="103" spans="1:14" ht="12.75">
      <c r="A103" s="58"/>
      <c r="B103" s="63" t="s">
        <v>32</v>
      </c>
      <c r="C103" s="68">
        <v>0</v>
      </c>
      <c r="D103" s="68">
        <v>0</v>
      </c>
      <c r="E103" s="68">
        <v>0</v>
      </c>
      <c r="F103" s="68">
        <v>0</v>
      </c>
      <c r="G103" s="68">
        <v>0</v>
      </c>
      <c r="H103" s="68">
        <v>0</v>
      </c>
      <c r="I103" s="68">
        <v>213</v>
      </c>
      <c r="J103" s="68">
        <v>0</v>
      </c>
      <c r="K103" s="68">
        <v>0</v>
      </c>
      <c r="L103" s="68">
        <v>0</v>
      </c>
      <c r="M103" s="68"/>
      <c r="N103" s="65">
        <f t="shared" si="5"/>
        <v>-213</v>
      </c>
    </row>
    <row r="104" spans="1:14" ht="12.75">
      <c r="A104" s="58"/>
      <c r="B104" s="69" t="s">
        <v>25</v>
      </c>
      <c r="C104" s="68">
        <v>0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100</v>
      </c>
      <c r="K104" s="68">
        <v>0</v>
      </c>
      <c r="L104" s="68">
        <v>0</v>
      </c>
      <c r="M104" s="68"/>
      <c r="N104" s="65">
        <f t="shared" si="5"/>
        <v>-100</v>
      </c>
    </row>
    <row r="105" spans="1:14" ht="12.75">
      <c r="A105" s="58"/>
      <c r="B105" s="69" t="s">
        <v>26</v>
      </c>
      <c r="C105" s="68">
        <v>20</v>
      </c>
      <c r="D105" s="68">
        <v>0</v>
      </c>
      <c r="E105" s="68">
        <v>0</v>
      </c>
      <c r="F105" s="68">
        <v>0</v>
      </c>
      <c r="G105" s="68">
        <v>17000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/>
      <c r="N105" s="65">
        <f t="shared" si="5"/>
        <v>-17020</v>
      </c>
    </row>
    <row r="106" spans="1:14" ht="12.75">
      <c r="A106" s="58"/>
      <c r="B106" s="75" t="s">
        <v>35</v>
      </c>
      <c r="C106" s="92">
        <f>SUM(C94:C105)</f>
        <v>100</v>
      </c>
      <c r="D106" s="92">
        <f aca="true" t="shared" si="6" ref="D106:L106">SUM(D94:D105)</f>
        <v>0</v>
      </c>
      <c r="E106" s="92">
        <f t="shared" si="6"/>
        <v>557</v>
      </c>
      <c r="F106" s="92">
        <f t="shared" si="6"/>
        <v>0</v>
      </c>
      <c r="G106" s="92">
        <f t="shared" si="6"/>
        <v>17000</v>
      </c>
      <c r="H106" s="92">
        <f t="shared" si="6"/>
        <v>17105</v>
      </c>
      <c r="I106" s="92">
        <f t="shared" si="6"/>
        <v>19513</v>
      </c>
      <c r="J106" s="92">
        <f t="shared" si="6"/>
        <v>8452</v>
      </c>
      <c r="K106" s="92">
        <f t="shared" si="6"/>
        <v>58</v>
      </c>
      <c r="L106" s="92">
        <f t="shared" si="6"/>
        <v>0</v>
      </c>
      <c r="M106" s="92"/>
      <c r="N106" s="93">
        <f t="shared" si="5"/>
        <v>-62785</v>
      </c>
    </row>
    <row r="107" spans="1:14" ht="12.75">
      <c r="A107" s="58"/>
      <c r="B107" s="69"/>
      <c r="C107" s="68">
        <f>25071-24971</f>
        <v>100</v>
      </c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5"/>
    </row>
    <row r="108" spans="1:14" ht="12.75">
      <c r="A108" s="58"/>
      <c r="B108" s="83" t="s">
        <v>111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5"/>
    </row>
    <row r="109" spans="1:14" ht="12.75">
      <c r="A109" s="58"/>
      <c r="B109" s="69" t="s">
        <v>12</v>
      </c>
      <c r="C109" s="68">
        <v>20520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/>
      <c r="N109" s="65">
        <f>SUM(C109:M109)</f>
        <v>20520</v>
      </c>
    </row>
    <row r="110" spans="1:14" ht="12.75">
      <c r="A110" s="58"/>
      <c r="B110" s="59"/>
      <c r="C110" s="64">
        <f aca="true" t="shared" si="7" ref="C110:L110">SUM(C108:C109)</f>
        <v>20520</v>
      </c>
      <c r="D110" s="64">
        <f t="shared" si="7"/>
        <v>0</v>
      </c>
      <c r="E110" s="64">
        <f t="shared" si="7"/>
        <v>0</v>
      </c>
      <c r="F110" s="64">
        <f t="shared" si="7"/>
        <v>0</v>
      </c>
      <c r="G110" s="64">
        <f t="shared" si="7"/>
        <v>0</v>
      </c>
      <c r="H110" s="64">
        <f t="shared" si="7"/>
        <v>0</v>
      </c>
      <c r="I110" s="64">
        <f t="shared" si="7"/>
        <v>0</v>
      </c>
      <c r="J110" s="64">
        <f t="shared" si="7"/>
        <v>0</v>
      </c>
      <c r="K110" s="64">
        <f t="shared" si="7"/>
        <v>0</v>
      </c>
      <c r="L110" s="64">
        <f t="shared" si="7"/>
        <v>0</v>
      </c>
      <c r="M110" s="64"/>
      <c r="N110" s="65">
        <f>SUM(C110:M110)</f>
        <v>20520</v>
      </c>
    </row>
    <row r="111" spans="1:14" ht="13.5" thickBot="1">
      <c r="A111" s="76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9"/>
    </row>
    <row r="112" spans="1:14" ht="12.75">
      <c r="A112" s="59"/>
      <c r="B112" s="59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80"/>
    </row>
    <row r="113" spans="1:14" ht="12.75">
      <c r="A113" s="59"/>
      <c r="B113" s="59"/>
      <c r="C113" s="64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</row>
    <row r="114" spans="9:11" ht="12.75">
      <c r="I114" s="81"/>
      <c r="K114" s="81"/>
    </row>
    <row r="115" spans="9:11" ht="12.75">
      <c r="I115" s="81" t="s">
        <v>2</v>
      </c>
      <c r="K115" s="81"/>
    </row>
    <row r="116" spans="2:11" ht="12.75">
      <c r="B116" s="82" t="s">
        <v>103</v>
      </c>
      <c r="K116" s="81" t="s">
        <v>2</v>
      </c>
    </row>
    <row r="117" spans="2:11" ht="12.75">
      <c r="B117" s="82" t="s">
        <v>104</v>
      </c>
      <c r="K117" s="81" t="s">
        <v>2</v>
      </c>
    </row>
    <row r="118" spans="2:11" ht="12.75">
      <c r="B118" s="82" t="s">
        <v>105</v>
      </c>
      <c r="K118" s="81" t="s">
        <v>2</v>
      </c>
    </row>
  </sheetData>
  <mergeCells count="4">
    <mergeCell ref="A1:N1"/>
    <mergeCell ref="A2:N2"/>
    <mergeCell ref="A3:N3"/>
    <mergeCell ref="A4:N4"/>
  </mergeCells>
  <printOptions horizontalCentered="1"/>
  <pageMargins left="0.25" right="0.25" top="1" bottom="1" header="0.5" footer="0.5"/>
  <pageSetup horizontalDpi="1200" verticalDpi="12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B. POYNER</dc:creator>
  <cp:keywords/>
  <dc:description/>
  <cp:lastModifiedBy>Leonard Shi</cp:lastModifiedBy>
  <cp:lastPrinted>2004-01-22T21:33:45Z</cp:lastPrinted>
  <dcterms:created xsi:type="dcterms:W3CDTF">1999-12-14T17:14:34Z</dcterms:created>
  <dcterms:modified xsi:type="dcterms:W3CDTF">2004-03-17T15:11:51Z</dcterms:modified>
  <cp:category/>
  <cp:version/>
  <cp:contentType/>
  <cp:contentStatus/>
</cp:coreProperties>
</file>