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65" windowHeight="6720" activeTab="1"/>
  </bookViews>
  <sheets>
    <sheet name="Chart1" sheetId="1" r:id="rId1"/>
    <sheet name="September 30, 2008" sheetId="2" r:id="rId2"/>
  </sheets>
  <definedNames/>
  <calcPr fullCalcOnLoad="1"/>
</workbook>
</file>

<file path=xl/comments2.xml><?xml version="1.0" encoding="utf-8"?>
<comments xmlns="http://schemas.openxmlformats.org/spreadsheetml/2006/main">
  <authors>
    <author>BasicXP</author>
  </authors>
  <commentList>
    <comment ref="F52" authorId="0">
      <text>
        <r>
          <rPr>
            <sz val="8"/>
            <rFont val="Tahoma"/>
            <family val="2"/>
          </rPr>
          <t xml:space="preserve">NOTE:  The income/expense items are annualized by annualizing the dollar amount for September within the formula to calcuate % change from the prior 
December.
</t>
        </r>
      </text>
    </comment>
    <comment ref="F57" authorId="0">
      <text>
        <r>
          <rPr>
            <sz val="8"/>
            <rFont val="Tahoma"/>
            <family val="2"/>
          </rPr>
          <t xml:space="preserve">NOTE:  The income/expense items are annualized by annualizing the dollar amount for September within the formula to calcuate % change from the prior 
December.
</t>
        </r>
      </text>
    </comment>
  </commentList>
</comments>
</file>

<file path=xl/sharedStrings.xml><?xml version="1.0" encoding="utf-8"?>
<sst xmlns="http://schemas.openxmlformats.org/spreadsheetml/2006/main" count="68" uniqueCount="67">
  <si>
    <t>(Dollar Amounts in Millions)</t>
  </si>
  <si>
    <t>Number of Credit Unions Reporting</t>
  </si>
  <si>
    <t>Total Assets</t>
  </si>
  <si>
    <t>Unsecured Credit Card Loans</t>
  </si>
  <si>
    <t>All Other Unsecured Loans</t>
  </si>
  <si>
    <t>New Auto Loans</t>
  </si>
  <si>
    <t>Used Auto Loans</t>
  </si>
  <si>
    <t>1st Mortgage Real Estate Loans</t>
  </si>
  <si>
    <t>Other Real Estate Loans</t>
  </si>
  <si>
    <t>Total Loans</t>
  </si>
  <si>
    <t>Total Investments</t>
  </si>
  <si>
    <t>Total Liabilities</t>
  </si>
  <si>
    <t>Share Drafts</t>
  </si>
  <si>
    <t>Regular Shares</t>
  </si>
  <si>
    <t>Total Savings</t>
  </si>
  <si>
    <t>Other Reserves</t>
  </si>
  <si>
    <t>Undivided Earnings</t>
  </si>
  <si>
    <t>Total Equity</t>
  </si>
  <si>
    <t>Key Ratios</t>
  </si>
  <si>
    <t>Delinquency Ratio</t>
  </si>
  <si>
    <t>Loan / Share Ratio</t>
  </si>
  <si>
    <t>Net Worth Ratio</t>
  </si>
  <si>
    <t>Number of Members</t>
  </si>
  <si>
    <t>Net Charge-Off Ratio*</t>
  </si>
  <si>
    <t>Gross Income / Average Assets*</t>
  </si>
  <si>
    <t>Net Operating Expenses / Average Assets*</t>
  </si>
  <si>
    <t>Cost of Funds / Average Assets*</t>
  </si>
  <si>
    <t>Return on Average Assets*</t>
  </si>
  <si>
    <t>Loans Held for Sale</t>
  </si>
  <si>
    <t>Fixed Assets &amp; FRAs/ Total Assets</t>
  </si>
  <si>
    <t>Leases Receivable</t>
  </si>
  <si>
    <t>Other Loans</t>
  </si>
  <si>
    <t xml:space="preserve"> </t>
  </si>
  <si>
    <t>Gross Income</t>
  </si>
  <si>
    <t>Interest Expense</t>
  </si>
  <si>
    <t>Operating Expenses</t>
  </si>
  <si>
    <t>Provision for Loan &amp; Lease Losses</t>
  </si>
  <si>
    <t>Net Income</t>
  </si>
  <si>
    <t>Money Market Shares</t>
  </si>
  <si>
    <t>Share Certificates</t>
  </si>
  <si>
    <t>IRA/KEOGH Accounts</t>
  </si>
  <si>
    <t>All Other Shares</t>
  </si>
  <si>
    <t>Non-member Deposits</t>
  </si>
  <si>
    <t>Regular Reserves</t>
  </si>
  <si>
    <t>Approp For Non-Conform Invest</t>
  </si>
  <si>
    <t>Miscellaneous Equity</t>
  </si>
  <si>
    <t>Unrealized Gains/Losses on Available for Sale Securities</t>
  </si>
  <si>
    <t>Unrealized Gains/Losses on CF Hedges</t>
  </si>
  <si>
    <t>Other Comprehensive Income</t>
  </si>
  <si>
    <t xml:space="preserve">Net Income </t>
  </si>
  <si>
    <t>Uninsured Secondary Capital</t>
  </si>
  <si>
    <t>December 2007</t>
  </si>
  <si>
    <t>N/A</t>
  </si>
  <si>
    <t>Total Net Worth</t>
  </si>
  <si>
    <t>Total Cash and Equivalents</t>
  </si>
  <si>
    <t>Total Interest Income</t>
  </si>
  <si>
    <t>Fee Income</t>
  </si>
  <si>
    <t>Other Operating Income</t>
  </si>
  <si>
    <t>Other Non-Operating Inc (Expense)</t>
  </si>
  <si>
    <t>Annualized % Change Dec. 06 to Sept. 07</t>
  </si>
  <si>
    <t>December  2006</t>
  </si>
  <si>
    <t>September            2007</t>
  </si>
  <si>
    <t>September           2008</t>
  </si>
  <si>
    <t>Annualized % Change Dec. 07 to Sept. 08</t>
  </si>
  <si>
    <t>% Change Sept 07 to Sept 08</t>
  </si>
  <si>
    <t>* Data annualized for September.</t>
  </si>
  <si>
    <t>Total Cash and Equivalents and Investments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</si>
</sst>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0" xfId="0" applyNumberFormat="1" applyBorder="1" applyAlignment="1">
      <alignment/>
    </xf>
    <xf numFmtId="37" fontId="0" fillId="0" borderId="10" xfId="42" applyNumberFormat="1" applyFont="1" applyBorder="1" applyAlignment="1">
      <alignment/>
    </xf>
    <xf numFmtId="39" fontId="0" fillId="0" borderId="10" xfId="57" applyNumberFormat="1" applyFont="1" applyBorder="1" applyAlignment="1">
      <alignment/>
    </xf>
    <xf numFmtId="0" fontId="0" fillId="0" borderId="11" xfId="0" applyBorder="1" applyAlignment="1">
      <alignment/>
    </xf>
    <xf numFmtId="39" fontId="0" fillId="0" borderId="0" xfId="57" applyNumberFormat="1" applyFont="1" applyFill="1" applyBorder="1" applyAlignment="1">
      <alignment/>
    </xf>
    <xf numFmtId="2" fontId="0" fillId="0" borderId="12" xfId="0" applyNumberFormat="1" applyBorder="1" applyAlignment="1">
      <alignment/>
    </xf>
    <xf numFmtId="39" fontId="2" fillId="0" borderId="10" xfId="57" applyNumberFormat="1" applyFont="1" applyFill="1" applyBorder="1" applyAlignment="1">
      <alignment horizontal="center" wrapText="1"/>
    </xf>
    <xf numFmtId="37" fontId="0" fillId="0" borderId="10" xfId="42" applyNumberFormat="1" applyFont="1" applyBorder="1" applyAlignment="1">
      <alignment horizontal="right"/>
    </xf>
    <xf numFmtId="0" fontId="0" fillId="0" borderId="0" xfId="0" applyAlignment="1">
      <alignment horizontal="left" wrapText="1"/>
    </xf>
    <xf numFmtId="37" fontId="0" fillId="0" borderId="13" xfId="42" applyNumberFormat="1" applyFont="1" applyFill="1" applyBorder="1" applyAlignment="1">
      <alignment/>
    </xf>
    <xf numFmtId="2" fontId="0" fillId="0" borderId="10" xfId="57" applyNumberFormat="1" applyFont="1" applyBorder="1" applyAlignment="1">
      <alignment/>
    </xf>
    <xf numFmtId="37" fontId="0" fillId="0" borderId="0" xfId="0" applyNumberFormat="1" applyAlignment="1">
      <alignment/>
    </xf>
    <xf numFmtId="0" fontId="0" fillId="0" borderId="12" xfId="0" applyNumberFormat="1" applyBorder="1" applyAlignment="1">
      <alignment/>
    </xf>
    <xf numFmtId="0" fontId="0" fillId="0" borderId="12" xfId="57" applyNumberFormat="1" applyFont="1" applyBorder="1" applyAlignment="1">
      <alignment/>
    </xf>
    <xf numFmtId="1" fontId="0" fillId="0" borderId="11" xfId="0" applyNumberFormat="1" applyBorder="1" applyAlignment="1">
      <alignment/>
    </xf>
    <xf numFmtId="39" fontId="0" fillId="0" borderId="10" xfId="57" applyNumberFormat="1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39" fontId="0" fillId="0" borderId="10" xfId="57" applyNumberFormat="1" applyFont="1" applyBorder="1" applyAlignment="1">
      <alignment horizontal="center"/>
    </xf>
    <xf numFmtId="39" fontId="0" fillId="0" borderId="10" xfId="57" applyNumberFormat="1" applyFont="1" applyBorder="1" applyAlignment="1">
      <alignment/>
    </xf>
    <xf numFmtId="39" fontId="0" fillId="0" borderId="10" xfId="57" applyNumberFormat="1" applyFont="1" applyFill="1" applyBorder="1" applyAlignment="1">
      <alignment/>
    </xf>
    <xf numFmtId="37" fontId="0" fillId="0" borderId="10" xfId="42" applyNumberFormat="1" applyFon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2"/>
          <c:w val="0.88025"/>
          <c:h val="0.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'September 30, 2008'!$A$52:$A$60</c:f>
              <c:strCache>
                <c:ptCount val="9"/>
                <c:pt idx="0">
                  <c:v>Total Interest Income</c:v>
                </c:pt>
                <c:pt idx="1">
                  <c:v>Fee Income</c:v>
                </c:pt>
                <c:pt idx="2">
                  <c:v>Other Operating Income</c:v>
                </c:pt>
                <c:pt idx="3">
                  <c:v>Gross Income</c:v>
                </c:pt>
                <c:pt idx="4">
                  <c:v>Interest Expense</c:v>
                </c:pt>
                <c:pt idx="5">
                  <c:v>Operating Expenses</c:v>
                </c:pt>
                <c:pt idx="6">
                  <c:v>Provision for Loan &amp; Lease Losses</c:v>
                </c:pt>
                <c:pt idx="7">
                  <c:v>Other Non-Operating Inc (Expense)</c:v>
                </c:pt>
                <c:pt idx="8">
                  <c:v>Net Income</c:v>
                </c:pt>
              </c:strCache>
            </c:strRef>
          </c:cat>
          <c:val>
            <c:numRef>
              <c:f>'September 30, 2008'!$B$52:$B$60</c:f>
              <c:numCache>
                <c:ptCount val="9"/>
                <c:pt idx="0">
                  <c:v>38190.674491</c:v>
                </c:pt>
                <c:pt idx="1">
                  <c:v>5905.248071</c:v>
                </c:pt>
                <c:pt idx="2">
                  <c:v>2978.154252</c:v>
                </c:pt>
                <c:pt idx="3">
                  <c:v>47074.076814</c:v>
                </c:pt>
                <c:pt idx="4">
                  <c:v>16259.741631</c:v>
                </c:pt>
                <c:pt idx="5">
                  <c:v>23080.461892</c:v>
                </c:pt>
                <c:pt idx="6">
                  <c:v>2190.008519</c:v>
                </c:pt>
                <c:pt idx="7">
                  <c:v>147.369013</c:v>
                </c:pt>
                <c:pt idx="8">
                  <c:v>5691.233785</c:v>
                </c:pt>
              </c:numCache>
            </c:numRef>
          </c:val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'September 30, 2008'!$A$52:$A$60</c:f>
              <c:strCache>
                <c:ptCount val="9"/>
                <c:pt idx="0">
                  <c:v>Total Interest Income</c:v>
                </c:pt>
                <c:pt idx="1">
                  <c:v>Fee Income</c:v>
                </c:pt>
                <c:pt idx="2">
                  <c:v>Other Operating Income</c:v>
                </c:pt>
                <c:pt idx="3">
                  <c:v>Gross Income</c:v>
                </c:pt>
                <c:pt idx="4">
                  <c:v>Interest Expense</c:v>
                </c:pt>
                <c:pt idx="5">
                  <c:v>Operating Expenses</c:v>
                </c:pt>
                <c:pt idx="6">
                  <c:v>Provision for Loan &amp; Lease Losses</c:v>
                </c:pt>
                <c:pt idx="7">
                  <c:v>Other Non-Operating Inc (Expense)</c:v>
                </c:pt>
                <c:pt idx="8">
                  <c:v>Net Income</c:v>
                </c:pt>
              </c:strCache>
            </c:strRef>
          </c:cat>
          <c:val>
            <c:numRef>
              <c:f>'September 30, 2008'!$C$52:$C$60</c:f>
              <c:numCache>
                <c:ptCount val="9"/>
                <c:pt idx="0">
                  <c:v>32031.37472</c:v>
                </c:pt>
                <c:pt idx="1">
                  <c:v>4667.369322</c:v>
                </c:pt>
                <c:pt idx="2">
                  <c:v>2538.436396</c:v>
                </c:pt>
                <c:pt idx="3">
                  <c:v>39237.180437999996</c:v>
                </c:pt>
                <c:pt idx="4">
                  <c:v>14950.834161</c:v>
                </c:pt>
                <c:pt idx="5">
                  <c:v>18356.609659</c:v>
                </c:pt>
                <c:pt idx="6">
                  <c:v>2014.782532</c:v>
                </c:pt>
                <c:pt idx="7">
                  <c:v>155.836869</c:v>
                </c:pt>
                <c:pt idx="8">
                  <c:v>4070.7909549999954</c:v>
                </c:pt>
              </c:numCache>
            </c:numRef>
          </c:val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'September 30, 2008'!$A$52:$A$60</c:f>
              <c:strCache>
                <c:ptCount val="9"/>
                <c:pt idx="0">
                  <c:v>Total Interest Income</c:v>
                </c:pt>
                <c:pt idx="1">
                  <c:v>Fee Income</c:v>
                </c:pt>
                <c:pt idx="2">
                  <c:v>Other Operating Income</c:v>
                </c:pt>
                <c:pt idx="3">
                  <c:v>Gross Income</c:v>
                </c:pt>
                <c:pt idx="4">
                  <c:v>Interest Expense</c:v>
                </c:pt>
                <c:pt idx="5">
                  <c:v>Operating Expenses</c:v>
                </c:pt>
                <c:pt idx="6">
                  <c:v>Provision for Loan &amp; Lease Losses</c:v>
                </c:pt>
                <c:pt idx="7">
                  <c:v>Other Non-Operating Inc (Expense)</c:v>
                </c:pt>
                <c:pt idx="8">
                  <c:v>Net Income</c:v>
                </c:pt>
              </c:strCache>
            </c:strRef>
          </c:cat>
          <c:val>
            <c:numRef>
              <c:f>'September 30, 2008'!$D$52:$D$60</c:f>
              <c:numCache>
                <c:ptCount val="9"/>
                <c:pt idx="0">
                  <c:v>43114.232</c:v>
                </c:pt>
                <c:pt idx="1">
                  <c:v>6382.972908</c:v>
                </c:pt>
                <c:pt idx="2">
                  <c:v>3430.02202</c:v>
                </c:pt>
                <c:pt idx="3">
                  <c:v>52927.226928</c:v>
                </c:pt>
                <c:pt idx="4">
                  <c:v>20375.141353</c:v>
                </c:pt>
                <c:pt idx="5">
                  <c:v>24804.874408</c:v>
                </c:pt>
                <c:pt idx="6">
                  <c:v>3189.238059</c:v>
                </c:pt>
                <c:pt idx="7">
                  <c:v>101.238369</c:v>
                </c:pt>
                <c:pt idx="8">
                  <c:v>4659.211476999998</c:v>
                </c:pt>
              </c:numCache>
            </c:numRef>
          </c:val>
        </c:ser>
        <c:ser>
          <c:idx val="3"/>
          <c:order val="3"/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'September 30, 2008'!$A$52:$A$60</c:f>
              <c:strCache>
                <c:ptCount val="9"/>
                <c:pt idx="0">
                  <c:v>Total Interest Income</c:v>
                </c:pt>
                <c:pt idx="1">
                  <c:v>Fee Income</c:v>
                </c:pt>
                <c:pt idx="2">
                  <c:v>Other Operating Income</c:v>
                </c:pt>
                <c:pt idx="3">
                  <c:v>Gross Income</c:v>
                </c:pt>
                <c:pt idx="4">
                  <c:v>Interest Expense</c:v>
                </c:pt>
                <c:pt idx="5">
                  <c:v>Operating Expenses</c:v>
                </c:pt>
                <c:pt idx="6">
                  <c:v>Provision for Loan &amp; Lease Losses</c:v>
                </c:pt>
                <c:pt idx="7">
                  <c:v>Other Non-Operating Inc (Expense)</c:v>
                </c:pt>
                <c:pt idx="8">
                  <c:v>Net Income</c:v>
                </c:pt>
              </c:strCache>
            </c:strRef>
          </c:cat>
          <c:val>
            <c:numRef>
              <c:f>'September 30, 2008'!$E$52:$E$60</c:f>
              <c:numCache>
                <c:ptCount val="9"/>
                <c:pt idx="0">
                  <c:v>32971.659033</c:v>
                </c:pt>
                <c:pt idx="1">
                  <c:v>5108.451451</c:v>
                </c:pt>
                <c:pt idx="2">
                  <c:v>2825.120685</c:v>
                </c:pt>
                <c:pt idx="3">
                  <c:v>40905.231169000006</c:v>
                </c:pt>
                <c:pt idx="4">
                  <c:v>14532.965369</c:v>
                </c:pt>
                <c:pt idx="5">
                  <c:v>19600.322015</c:v>
                </c:pt>
                <c:pt idx="6">
                  <c:v>4111.615399</c:v>
                </c:pt>
                <c:pt idx="7">
                  <c:v>286.79179800000003</c:v>
                </c:pt>
                <c:pt idx="8">
                  <c:v>2947.1201840000067</c:v>
                </c:pt>
              </c:numCache>
            </c:numRef>
          </c:val>
        </c:ser>
        <c:ser>
          <c:idx val="4"/>
          <c:order val="4"/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'September 30, 2008'!$A$52:$A$60</c:f>
              <c:strCache>
                <c:ptCount val="9"/>
                <c:pt idx="0">
                  <c:v>Total Interest Income</c:v>
                </c:pt>
                <c:pt idx="1">
                  <c:v>Fee Income</c:v>
                </c:pt>
                <c:pt idx="2">
                  <c:v>Other Operating Income</c:v>
                </c:pt>
                <c:pt idx="3">
                  <c:v>Gross Income</c:v>
                </c:pt>
                <c:pt idx="4">
                  <c:v>Interest Expense</c:v>
                </c:pt>
                <c:pt idx="5">
                  <c:v>Operating Expenses</c:v>
                </c:pt>
                <c:pt idx="6">
                  <c:v>Provision for Loan &amp; Lease Losses</c:v>
                </c:pt>
                <c:pt idx="7">
                  <c:v>Other Non-Operating Inc (Expense)</c:v>
                </c:pt>
                <c:pt idx="8">
                  <c:v>Net Income</c:v>
                </c:pt>
              </c:strCache>
            </c:strRef>
          </c:cat>
          <c:val>
            <c:numRef>
              <c:f>'September 30, 2008'!$F$52:$F$60</c:f>
              <c:numCache>
                <c:ptCount val="9"/>
                <c:pt idx="0">
                  <c:v>11.826859523626425</c:v>
                </c:pt>
                <c:pt idx="1">
                  <c:v>5.380899196818843</c:v>
                </c:pt>
                <c:pt idx="2">
                  <c:v>13.644121842040835</c:v>
                </c:pt>
                <c:pt idx="3">
                  <c:v>11.133210078007828</c:v>
                </c:pt>
                <c:pt idx="4">
                  <c:v>22.596949196635723</c:v>
                </c:pt>
                <c:pt idx="5">
                  <c:v>6.041498531829737</c:v>
                </c:pt>
                <c:pt idx="6">
                  <c:v>22.662059376016508</c:v>
                </c:pt>
                <c:pt idx="7">
                  <c:v>40.991171215688325</c:v>
                </c:pt>
                <c:pt idx="8">
                  <c:v>-4.632531620707382</c:v>
                </c:pt>
              </c:numCache>
            </c:numRef>
          </c:val>
        </c:ser>
        <c:ser>
          <c:idx val="5"/>
          <c:order val="5"/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'September 30, 2008'!$A$52:$A$60</c:f>
              <c:strCache>
                <c:ptCount val="9"/>
                <c:pt idx="0">
                  <c:v>Total Interest Income</c:v>
                </c:pt>
                <c:pt idx="1">
                  <c:v>Fee Income</c:v>
                </c:pt>
                <c:pt idx="2">
                  <c:v>Other Operating Income</c:v>
                </c:pt>
                <c:pt idx="3">
                  <c:v>Gross Income</c:v>
                </c:pt>
                <c:pt idx="4">
                  <c:v>Interest Expense</c:v>
                </c:pt>
                <c:pt idx="5">
                  <c:v>Operating Expenses</c:v>
                </c:pt>
                <c:pt idx="6">
                  <c:v>Provision for Loan &amp; Lease Losses</c:v>
                </c:pt>
                <c:pt idx="7">
                  <c:v>Other Non-Operating Inc (Expense)</c:v>
                </c:pt>
                <c:pt idx="8">
                  <c:v>Net Income</c:v>
                </c:pt>
              </c:strCache>
            </c:strRef>
          </c:cat>
          <c:val>
            <c:numRef>
              <c:f>'September 30, 2008'!$G$52:$G$60</c:f>
              <c:numCache>
                <c:ptCount val="9"/>
                <c:pt idx="0">
                  <c:v>1.9642724673812963</c:v>
                </c:pt>
                <c:pt idx="1">
                  <c:v>6.707304226244101</c:v>
                </c:pt>
                <c:pt idx="2">
                  <c:v>9.816595559654738</c:v>
                </c:pt>
                <c:pt idx="3">
                  <c:v>3.0451581977272686</c:v>
                </c:pt>
                <c:pt idx="4">
                  <c:v>-4.899787487193591</c:v>
                </c:pt>
                <c:pt idx="5">
                  <c:v>5.354733560638888</c:v>
                </c:pt>
                <c:pt idx="6">
                  <c:v>71.89111349077565</c:v>
                </c:pt>
                <c:pt idx="7">
                  <c:v>277.70215783839814</c:v>
                </c:pt>
                <c:pt idx="8">
                  <c:v>-15.663940975323742</c:v>
                </c:pt>
              </c:numCache>
            </c:numRef>
          </c:val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'September 30, 2008'!$A$52:$A$60</c:f>
              <c:strCache>
                <c:ptCount val="9"/>
                <c:pt idx="0">
                  <c:v>Total Interest Income</c:v>
                </c:pt>
                <c:pt idx="1">
                  <c:v>Fee Income</c:v>
                </c:pt>
                <c:pt idx="2">
                  <c:v>Other Operating Income</c:v>
                </c:pt>
                <c:pt idx="3">
                  <c:v>Gross Income</c:v>
                </c:pt>
                <c:pt idx="4">
                  <c:v>Interest Expense</c:v>
                </c:pt>
                <c:pt idx="5">
                  <c:v>Operating Expenses</c:v>
                </c:pt>
                <c:pt idx="6">
                  <c:v>Provision for Loan &amp; Lease Losses</c:v>
                </c:pt>
                <c:pt idx="7">
                  <c:v>Other Non-Operating Inc (Expense)</c:v>
                </c:pt>
                <c:pt idx="8">
                  <c:v>Net Income</c:v>
                </c:pt>
              </c:strCache>
            </c:strRef>
          </c:cat>
          <c:val>
            <c:numRef>
              <c:f>'September 30, 2008'!$H$52:$H$60</c:f>
              <c:numCache>
                <c:ptCount val="9"/>
                <c:pt idx="0">
                  <c:v>2.935510327669145</c:v>
                </c:pt>
                <c:pt idx="1">
                  <c:v>9.450336979354221</c:v>
                </c:pt>
                <c:pt idx="2">
                  <c:v>11.293735366060352</c:v>
                </c:pt>
                <c:pt idx="3">
                  <c:v>4.251199276756784</c:v>
                </c:pt>
                <c:pt idx="4">
                  <c:v>-2.794953027370424</c:v>
                </c:pt>
                <c:pt idx="5">
                  <c:v>6.7752835578231325</c:v>
                </c:pt>
                <c:pt idx="6">
                  <c:v>104.07241643685245</c:v>
                </c:pt>
                <c:pt idx="7">
                  <c:v>84.03334194297757</c:v>
                </c:pt>
                <c:pt idx="8">
                  <c:v>-27.603254095370023</c:v>
                </c:pt>
              </c:numCache>
            </c:numRef>
          </c:val>
        </c:ser>
        <c:axId val="35151678"/>
        <c:axId val="47929647"/>
      </c:barChart>
      <c:catAx>
        <c:axId val="35151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929647"/>
        <c:crosses val="autoZero"/>
        <c:auto val="1"/>
        <c:lblOffset val="100"/>
        <c:tickLblSkip val="1"/>
        <c:noMultiLvlLbl val="0"/>
      </c:catAx>
      <c:valAx>
        <c:axId val="479296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516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35"/>
          <c:y val="0.37225"/>
          <c:w val="0.06675"/>
          <c:h val="0.25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8" sqref="D8"/>
    </sheetView>
  </sheetViews>
  <sheetFormatPr defaultColWidth="9.140625" defaultRowHeight="12.75"/>
  <cols>
    <col min="1" max="1" width="31.421875" style="1" customWidth="1"/>
    <col min="2" max="2" width="17.57421875" style="0" customWidth="1"/>
    <col min="3" max="3" width="14.00390625" style="0" customWidth="1"/>
    <col min="4" max="4" width="16.57421875" style="0" customWidth="1"/>
    <col min="5" max="5" width="14.00390625" style="0" customWidth="1"/>
    <col min="6" max="6" width="13.57421875" style="0" customWidth="1"/>
    <col min="7" max="7" width="13.00390625" style="0" customWidth="1"/>
    <col min="8" max="8" width="10.7109375" style="0" customWidth="1"/>
  </cols>
  <sheetData>
    <row r="1" ht="12.75"/>
    <row r="2" ht="12.75">
      <c r="A2" s="1" t="s">
        <v>0</v>
      </c>
    </row>
    <row r="3" spans="1:8" ht="63.75">
      <c r="A3" s="2"/>
      <c r="B3" s="3" t="s">
        <v>60</v>
      </c>
      <c r="C3" s="3" t="s">
        <v>61</v>
      </c>
      <c r="D3" s="3" t="s">
        <v>51</v>
      </c>
      <c r="E3" s="3" t="s">
        <v>62</v>
      </c>
      <c r="F3" s="6" t="s">
        <v>59</v>
      </c>
      <c r="G3" s="6" t="s">
        <v>63</v>
      </c>
      <c r="H3" s="6" t="s">
        <v>64</v>
      </c>
    </row>
    <row r="4" spans="1:8" ht="12.75">
      <c r="A4" s="2"/>
      <c r="B4" s="5"/>
      <c r="C4" s="5"/>
      <c r="D4" s="5"/>
      <c r="E4" s="5"/>
      <c r="F4" s="5"/>
      <c r="G4" s="5"/>
      <c r="H4" s="5"/>
    </row>
    <row r="5" spans="1:8" ht="25.5">
      <c r="A5" s="2" t="s">
        <v>1</v>
      </c>
      <c r="B5" s="12">
        <v>8362</v>
      </c>
      <c r="C5" s="12">
        <v>8163</v>
      </c>
      <c r="D5" s="12">
        <v>8101</v>
      </c>
      <c r="E5" s="12">
        <v>7904</v>
      </c>
      <c r="F5" s="30">
        <f>((C5-B5)/ABS(B5)*100)*1.3333</f>
        <v>-3.1730052618990667</v>
      </c>
      <c r="G5" s="30">
        <f>((E5-D5)/ABS(D5)*100)*1.3333</f>
        <v>-3.242316997901493</v>
      </c>
      <c r="H5" s="13">
        <f>(E5-C5)/ABS(C5)*100</f>
        <v>-3.1728531177263264</v>
      </c>
    </row>
    <row r="6" spans="1:8" ht="12.75">
      <c r="A6" s="2" t="s">
        <v>22</v>
      </c>
      <c r="B6" s="12">
        <v>85744954</v>
      </c>
      <c r="C6" s="12">
        <v>86964377</v>
      </c>
      <c r="D6" s="12">
        <v>86824533</v>
      </c>
      <c r="E6" s="12">
        <v>88520200</v>
      </c>
      <c r="F6" s="30">
        <f>((C6-B6)/ABS(B6)*100)*1.3333</f>
        <v>1.8961543625062762</v>
      </c>
      <c r="G6" s="30">
        <f>((E6-D6)/ABS(D6)*100)*1.3333</f>
        <v>2.603910131137705</v>
      </c>
      <c r="H6" s="13">
        <f>(E6-C6)/ABS(C6)*100</f>
        <v>1.7890348366435143</v>
      </c>
    </row>
    <row r="7" spans="1:8" ht="12.75">
      <c r="A7" s="2"/>
      <c r="B7" s="11"/>
      <c r="C7" s="11"/>
      <c r="D7" s="11"/>
      <c r="E7" s="11"/>
      <c r="F7" s="13"/>
      <c r="G7" s="13"/>
      <c r="H7" s="13"/>
    </row>
    <row r="8" spans="1:8" ht="12.75">
      <c r="A8" s="4" t="s">
        <v>2</v>
      </c>
      <c r="B8" s="12">
        <v>710003.878813</v>
      </c>
      <c r="C8" s="12">
        <v>740659.458541</v>
      </c>
      <c r="D8" s="12">
        <v>753392.498783</v>
      </c>
      <c r="E8" s="12">
        <v>801676.687753</v>
      </c>
      <c r="F8" s="30">
        <f>((C8-B8)/ABS(B8)*100)*1.3333</f>
        <v>5.756741008186447</v>
      </c>
      <c r="G8" s="30">
        <f>((E8-D8)/ABS(D8)*100)*1.3333</f>
        <v>8.54498939897774</v>
      </c>
      <c r="H8" s="13">
        <f>(E8-C8)/ABS(C8)*100</f>
        <v>8.23822993257869</v>
      </c>
    </row>
    <row r="9" spans="1:8" ht="12.75">
      <c r="A9" s="4"/>
      <c r="B9" s="12"/>
      <c r="C9" s="12"/>
      <c r="D9" s="12"/>
      <c r="E9" s="12"/>
      <c r="F9" s="13"/>
      <c r="G9" s="13"/>
      <c r="H9" s="13"/>
    </row>
    <row r="10" spans="1:8" ht="12.75">
      <c r="A10" s="4" t="s">
        <v>28</v>
      </c>
      <c r="B10" s="18">
        <v>969.433842</v>
      </c>
      <c r="C10" s="18">
        <v>1034.832577</v>
      </c>
      <c r="D10" s="12">
        <v>944.994691</v>
      </c>
      <c r="E10" s="12">
        <v>983.941873</v>
      </c>
      <c r="F10" s="30">
        <f>((C10-B10)/ABS(B10)*100)*1.3333</f>
        <v>8.994541927235487</v>
      </c>
      <c r="G10" s="30">
        <f>((E10-D10)/ABS(D10)*100)*1.3333</f>
        <v>5.495086719021578</v>
      </c>
      <c r="H10" s="13">
        <f>(E10-C10)/ABS(C10)*100</f>
        <v>-4.917771737292333</v>
      </c>
    </row>
    <row r="11" spans="1:8" ht="12.75">
      <c r="A11" s="2"/>
      <c r="B11" s="12"/>
      <c r="C11" s="12"/>
      <c r="D11" s="12"/>
      <c r="E11" s="12"/>
      <c r="F11" s="13"/>
      <c r="G11" s="13"/>
      <c r="H11" s="13"/>
    </row>
    <row r="12" spans="1:8" ht="12.75">
      <c r="A12" s="2" t="s">
        <v>3</v>
      </c>
      <c r="B12" s="12">
        <v>26566.166755</v>
      </c>
      <c r="C12" s="12">
        <v>28002.247693</v>
      </c>
      <c r="D12" s="12">
        <v>30118.224858</v>
      </c>
      <c r="E12" s="12">
        <v>31476.876778</v>
      </c>
      <c r="F12" s="30">
        <f aca="true" t="shared" si="0" ref="F12:F20">((C12-B12)/ABS(B12)*100)*1.3333</f>
        <v>7.207387999531525</v>
      </c>
      <c r="G12" s="30">
        <f aca="true" t="shared" si="1" ref="G12:G20">((E12-D12)/ABS(D12)*100)*1.3333</f>
        <v>6.014599510684085</v>
      </c>
      <c r="H12" s="13">
        <f aca="true" t="shared" si="2" ref="H12:H20">(E12-C12)/ABS(C12)*100</f>
        <v>12.40839350859891</v>
      </c>
    </row>
    <row r="13" spans="1:8" ht="12.75">
      <c r="A13" s="2" t="s">
        <v>4</v>
      </c>
      <c r="B13" s="12">
        <v>22622.762641</v>
      </c>
      <c r="C13" s="12">
        <v>23735.97004</v>
      </c>
      <c r="D13" s="12">
        <v>24484.168177</v>
      </c>
      <c r="E13" s="12">
        <v>24955.154365</v>
      </c>
      <c r="F13" s="30">
        <f t="shared" si="0"/>
        <v>6.560823046415918</v>
      </c>
      <c r="G13" s="30">
        <f t="shared" si="1"/>
        <v>2.5647834140034163</v>
      </c>
      <c r="H13" s="13">
        <f t="shared" si="2"/>
        <v>5.136441961063405</v>
      </c>
    </row>
    <row r="14" spans="1:8" ht="12.75">
      <c r="A14" s="2" t="s">
        <v>5</v>
      </c>
      <c r="B14" s="12">
        <v>88533.569722</v>
      </c>
      <c r="C14" s="12">
        <v>88225.088264</v>
      </c>
      <c r="D14" s="12">
        <v>86894.809325</v>
      </c>
      <c r="E14" s="12">
        <v>82196.222179</v>
      </c>
      <c r="F14" s="30">
        <f t="shared" si="0"/>
        <v>-0.4645676541032865</v>
      </c>
      <c r="G14" s="30">
        <f t="shared" si="1"/>
        <v>-7.209436663047523</v>
      </c>
      <c r="H14" s="13">
        <f t="shared" si="2"/>
        <v>-6.8335053028902015</v>
      </c>
    </row>
    <row r="15" spans="1:8" ht="12.75">
      <c r="A15" s="2" t="s">
        <v>6</v>
      </c>
      <c r="B15" s="12">
        <v>87575.230284</v>
      </c>
      <c r="C15" s="12">
        <v>89415.782742</v>
      </c>
      <c r="D15" s="12">
        <v>89107.097258</v>
      </c>
      <c r="E15" s="12">
        <v>94054.41829</v>
      </c>
      <c r="F15" s="30">
        <f t="shared" si="0"/>
        <v>2.8021720117585978</v>
      </c>
      <c r="G15" s="30">
        <f t="shared" si="1"/>
        <v>7.402623735870152</v>
      </c>
      <c r="H15" s="13">
        <f t="shared" si="2"/>
        <v>5.1877145239384745</v>
      </c>
    </row>
    <row r="16" spans="1:8" ht="12.75">
      <c r="A16" s="2" t="s">
        <v>7</v>
      </c>
      <c r="B16" s="12">
        <v>159851.591722</v>
      </c>
      <c r="C16" s="12">
        <v>174831.004398</v>
      </c>
      <c r="D16" s="12">
        <v>179961.775976</v>
      </c>
      <c r="E16" s="12">
        <v>204384.25916</v>
      </c>
      <c r="F16" s="30">
        <f t="shared" si="0"/>
        <v>12.494120768997048</v>
      </c>
      <c r="G16" s="30">
        <f t="shared" si="1"/>
        <v>18.094118405216097</v>
      </c>
      <c r="H16" s="13">
        <f t="shared" si="2"/>
        <v>16.903898060736687</v>
      </c>
    </row>
    <row r="17" spans="1:8" ht="12.75">
      <c r="A17" s="2" t="s">
        <v>8</v>
      </c>
      <c r="B17" s="12">
        <v>84358.176294</v>
      </c>
      <c r="C17" s="12">
        <v>89468.866982</v>
      </c>
      <c r="D17" s="12">
        <v>91334.35418</v>
      </c>
      <c r="E17" s="12">
        <v>95315.262296</v>
      </c>
      <c r="F17" s="30">
        <f t="shared" si="0"/>
        <v>8.077561883939229</v>
      </c>
      <c r="G17" s="30">
        <f t="shared" si="1"/>
        <v>5.811334452097188</v>
      </c>
      <c r="H17" s="13">
        <f t="shared" si="2"/>
        <v>6.534558345503822</v>
      </c>
    </row>
    <row r="18" spans="1:8" ht="12.75">
      <c r="A18" s="2" t="s">
        <v>30</v>
      </c>
      <c r="B18" s="12">
        <v>1158.635435</v>
      </c>
      <c r="C18" s="12">
        <v>950.65085</v>
      </c>
      <c r="D18" s="12">
        <v>876.662524</v>
      </c>
      <c r="E18" s="12">
        <v>821.953452</v>
      </c>
      <c r="F18" s="30">
        <f t="shared" si="0"/>
        <v>-23.933831022568363</v>
      </c>
      <c r="G18" s="30">
        <f t="shared" si="1"/>
        <v>-8.320602706361381</v>
      </c>
      <c r="H18" s="13">
        <f t="shared" si="2"/>
        <v>-13.537819694791208</v>
      </c>
    </row>
    <row r="19" spans="1:8" ht="12.75">
      <c r="A19" s="2" t="s">
        <v>31</v>
      </c>
      <c r="B19" s="20">
        <v>23722.971704</v>
      </c>
      <c r="C19" s="12">
        <v>24557.442123</v>
      </c>
      <c r="D19" s="12">
        <v>24156.192687</v>
      </c>
      <c r="E19" s="12">
        <v>26822.348674</v>
      </c>
      <c r="F19" s="30">
        <f t="shared" si="0"/>
        <v>4.689966432262374</v>
      </c>
      <c r="G19" s="30">
        <f t="shared" si="1"/>
        <v>14.715836322087965</v>
      </c>
      <c r="H19" s="13">
        <f t="shared" si="2"/>
        <v>9.222892757543077</v>
      </c>
    </row>
    <row r="20" spans="1:8" ht="12.75">
      <c r="A20" s="4" t="s">
        <v>9</v>
      </c>
      <c r="B20" s="12">
        <f>SUM(B12:B19)</f>
        <v>494389.10455700004</v>
      </c>
      <c r="C20" s="12">
        <f>SUM(C12:C19)</f>
        <v>519187.05309199996</v>
      </c>
      <c r="D20" s="12">
        <f>SUM(D12:D19)</f>
        <v>526933.2849849999</v>
      </c>
      <c r="E20" s="12">
        <f>SUM(E12:E19)</f>
        <v>560026.4951940001</v>
      </c>
      <c r="F20" s="30">
        <f t="shared" si="0"/>
        <v>6.687668574602136</v>
      </c>
      <c r="G20" s="30">
        <f t="shared" si="1"/>
        <v>8.373579431960907</v>
      </c>
      <c r="H20" s="13">
        <f t="shared" si="2"/>
        <v>7.866036307874451</v>
      </c>
    </row>
    <row r="21" spans="1:8" ht="12.75">
      <c r="A21" s="2"/>
      <c r="C21" s="12"/>
      <c r="E21" s="12"/>
      <c r="F21" s="13"/>
      <c r="G21" s="13"/>
      <c r="H21" s="13"/>
    </row>
    <row r="22" spans="1:8" ht="12.75">
      <c r="A22" s="8" t="s">
        <v>54</v>
      </c>
      <c r="B22" s="12">
        <v>51758.693605</v>
      </c>
      <c r="C22" s="12">
        <v>50944.73292</v>
      </c>
      <c r="D22" s="12">
        <v>52484.601863</v>
      </c>
      <c r="E22" s="12">
        <v>43864.989986</v>
      </c>
      <c r="F22" s="30">
        <f>((C22-B22)/ABS(B22)*100)*1.3333</f>
        <v>-2.0967565170649123</v>
      </c>
      <c r="G22" s="30">
        <f>((E22-D22)/ABS(D22)*100)*1.3333</f>
        <v>-21.89695283504851</v>
      </c>
      <c r="H22" s="13">
        <f>(E22-C22)/ABS(C22)*100</f>
        <v>-13.896908528537244</v>
      </c>
    </row>
    <row r="23" spans="1:8" ht="12.75">
      <c r="A23" s="8" t="s">
        <v>10</v>
      </c>
      <c r="B23" s="32">
        <v>134500.860841</v>
      </c>
      <c r="C23" s="12">
        <v>142187.611342</v>
      </c>
      <c r="D23" s="12">
        <v>142450.584727</v>
      </c>
      <c r="E23" s="12">
        <v>164470.930537</v>
      </c>
      <c r="F23" s="30">
        <f>((C23-B23)/ABS(B23)*100)*1.3333</f>
        <v>7.61983557495505</v>
      </c>
      <c r="G23" s="30">
        <f>((E23-D23)/ABS(D23)*100)*1.3333</f>
        <v>20.610464411037388</v>
      </c>
      <c r="H23" s="13">
        <f>(E23-C23)/ABS(C23)*100</f>
        <v>15.671772656341036</v>
      </c>
    </row>
    <row r="24" spans="1:8" ht="25.5">
      <c r="A24" s="8" t="s">
        <v>66</v>
      </c>
      <c r="B24" s="12">
        <f>(B22+B23)</f>
        <v>186259.554446</v>
      </c>
      <c r="C24" s="12">
        <f>(C22+C23)</f>
        <v>193132.344262</v>
      </c>
      <c r="D24" s="12">
        <f>(D22+D23)</f>
        <v>194935.18659</v>
      </c>
      <c r="E24" s="12">
        <f>(E22+E23)</f>
        <v>208335.920523</v>
      </c>
      <c r="F24" s="30">
        <f>((C24-B24)/ABS(B24)*100)*1.3333</f>
        <v>4.919742608065492</v>
      </c>
      <c r="G24" s="30">
        <f>((E24-D24)/ABS(D24)*100)*1.3333</f>
        <v>9.16571239160036</v>
      </c>
      <c r="H24" s="13">
        <f>(E24-C24)/ABS(C24)*100</f>
        <v>7.872102582866752</v>
      </c>
    </row>
    <row r="25" spans="1:8" ht="12.75">
      <c r="A25" s="2"/>
      <c r="C25" s="12"/>
      <c r="E25" s="12"/>
      <c r="F25" s="13"/>
      <c r="G25" s="13"/>
      <c r="H25" s="13"/>
    </row>
    <row r="26" spans="1:8" ht="12.75">
      <c r="A26" s="4" t="s">
        <v>11</v>
      </c>
      <c r="B26" s="12">
        <v>27546.892087</v>
      </c>
      <c r="C26" s="12">
        <v>31110.146731</v>
      </c>
      <c r="D26" s="12">
        <v>35263.590776</v>
      </c>
      <c r="E26" s="12">
        <v>44636.111527</v>
      </c>
      <c r="F26" s="30">
        <f>((C26-B26)/ABS(B26)*100)*1.3333</f>
        <v>17.24654600541036</v>
      </c>
      <c r="G26" s="30">
        <f>((E26-D26)/ABS(D26)*100)*1.3333</f>
        <v>35.43706594341833</v>
      </c>
      <c r="H26" s="13">
        <f>(E26-C26)/ABS(C26)*100</f>
        <v>43.47766313336582</v>
      </c>
    </row>
    <row r="27" spans="1:8" ht="12.75">
      <c r="A27" s="2"/>
      <c r="C27" s="12"/>
      <c r="E27" s="12"/>
      <c r="F27" s="13"/>
      <c r="G27" s="13"/>
      <c r="H27" s="13"/>
    </row>
    <row r="28" spans="1:8" ht="12.75">
      <c r="A28" s="2" t="s">
        <v>12</v>
      </c>
      <c r="B28" s="12">
        <v>70298.002057</v>
      </c>
      <c r="C28" s="12">
        <v>68861.474376</v>
      </c>
      <c r="D28" s="12">
        <v>70949.543285</v>
      </c>
      <c r="E28" s="12">
        <v>71815.797457</v>
      </c>
      <c r="F28" s="30">
        <f aca="true" t="shared" si="3" ref="F28:F35">((C28-B28)/ABS(B28)*100)*1.3333</f>
        <v>-2.7245758073242263</v>
      </c>
      <c r="G28" s="30">
        <f aca="true" t="shared" si="4" ref="G28:G35">((E28-D28)/ABS(D28)*100)*1.3333</f>
        <v>1.6278845980559882</v>
      </c>
      <c r="H28" s="13">
        <f aca="true" t="shared" si="5" ref="H28:H35">(E28-C28)/ABS(C28)*100</f>
        <v>4.2902408171929185</v>
      </c>
    </row>
    <row r="29" spans="1:8" ht="12.75">
      <c r="A29" s="2" t="s">
        <v>13</v>
      </c>
      <c r="B29" s="12">
        <v>181122.181275</v>
      </c>
      <c r="C29" s="12">
        <v>176970.692985</v>
      </c>
      <c r="D29" s="12">
        <v>169039.423681</v>
      </c>
      <c r="E29" s="12">
        <v>179689.825953</v>
      </c>
      <c r="F29" s="30">
        <f t="shared" si="3"/>
        <v>-3.0560471931667395</v>
      </c>
      <c r="G29" s="30">
        <f t="shared" si="4"/>
        <v>8.400514530891476</v>
      </c>
      <c r="H29" s="13">
        <f t="shared" si="5"/>
        <v>1.536487721292058</v>
      </c>
    </row>
    <row r="30" spans="1:8" ht="12.75">
      <c r="A30" s="27" t="s">
        <v>38</v>
      </c>
      <c r="B30" s="12">
        <v>100458.882436</v>
      </c>
      <c r="C30" s="12">
        <v>108356.233024</v>
      </c>
      <c r="D30" s="12">
        <v>111158.760877</v>
      </c>
      <c r="E30" s="12">
        <v>127214.098933</v>
      </c>
      <c r="F30" s="30">
        <f t="shared" si="3"/>
        <v>10.481440051543995</v>
      </c>
      <c r="G30" s="30">
        <f t="shared" si="4"/>
        <v>19.257665397828372</v>
      </c>
      <c r="H30" s="13">
        <f t="shared" si="5"/>
        <v>17.403582039275157</v>
      </c>
    </row>
    <row r="31" spans="1:8" ht="12.75">
      <c r="A31" s="27" t="s">
        <v>39</v>
      </c>
      <c r="B31" s="12">
        <v>188891.333089</v>
      </c>
      <c r="C31" s="12">
        <v>209273.616957</v>
      </c>
      <c r="D31" s="12">
        <v>216115.50948</v>
      </c>
      <c r="E31" s="12">
        <v>219216.495896</v>
      </c>
      <c r="F31" s="30">
        <f t="shared" si="3"/>
        <v>14.386948642265134</v>
      </c>
      <c r="G31" s="30">
        <f t="shared" si="4"/>
        <v>1.9131182201596793</v>
      </c>
      <c r="H31" s="13">
        <f t="shared" si="5"/>
        <v>4.751138286601606</v>
      </c>
    </row>
    <row r="32" spans="1:8" ht="12.75">
      <c r="A32" s="27" t="s">
        <v>40</v>
      </c>
      <c r="B32" s="12">
        <v>52036.944546</v>
      </c>
      <c r="C32" s="12">
        <v>56048.426925</v>
      </c>
      <c r="D32" s="12">
        <v>56911.231776</v>
      </c>
      <c r="E32" s="12">
        <v>61716.104335</v>
      </c>
      <c r="F32" s="30">
        <f t="shared" si="3"/>
        <v>10.278292667996073</v>
      </c>
      <c r="G32" s="30">
        <f t="shared" si="4"/>
        <v>11.256717493182629</v>
      </c>
      <c r="H32" s="13">
        <f t="shared" si="5"/>
        <v>10.1121079055155</v>
      </c>
    </row>
    <row r="33" spans="1:8" ht="12.75">
      <c r="A33" s="28" t="s">
        <v>41</v>
      </c>
      <c r="B33" s="12">
        <v>5545.534258</v>
      </c>
      <c r="C33" s="12">
        <v>6144.389303</v>
      </c>
      <c r="D33" s="12">
        <v>5721.467337</v>
      </c>
      <c r="E33" s="12">
        <v>6962.392768</v>
      </c>
      <c r="F33" s="30">
        <f t="shared" si="3"/>
        <v>14.398133603568487</v>
      </c>
      <c r="G33" s="30">
        <f t="shared" si="4"/>
        <v>28.917859347945438</v>
      </c>
      <c r="H33" s="13">
        <f t="shared" si="5"/>
        <v>13.313014925675514</v>
      </c>
    </row>
    <row r="34" spans="1:8" ht="12.75">
      <c r="A34" s="28" t="s">
        <v>42</v>
      </c>
      <c r="B34" s="12">
        <v>2836.840197</v>
      </c>
      <c r="C34" s="12">
        <v>2448.453158</v>
      </c>
      <c r="D34" s="12">
        <v>2494.905209</v>
      </c>
      <c r="E34" s="12">
        <v>2241.911048</v>
      </c>
      <c r="F34" s="30">
        <f t="shared" si="3"/>
        <v>-18.253986941045174</v>
      </c>
      <c r="G34" s="30">
        <f t="shared" si="4"/>
        <v>-13.520237708610278</v>
      </c>
      <c r="H34" s="13">
        <f t="shared" si="5"/>
        <v>-8.435616149124625</v>
      </c>
    </row>
    <row r="35" spans="1:8" ht="12.75">
      <c r="A35" s="4" t="s">
        <v>14</v>
      </c>
      <c r="B35" s="12">
        <f>B28+B29+B30+B31+B32+B33+B34</f>
        <v>601189.717858</v>
      </c>
      <c r="C35" s="12">
        <f>C28+C29+C30+C31+C32+C33+C34</f>
        <v>628103.286728</v>
      </c>
      <c r="D35" s="12">
        <f>D28+D29+D30+D31+D32+D33+D34</f>
        <v>632390.8416449999</v>
      </c>
      <c r="E35" s="12">
        <f>E28+E29+E30+E31+E32+E33+E34</f>
        <v>668856.6263900001</v>
      </c>
      <c r="F35" s="30">
        <f t="shared" si="3"/>
        <v>5.968808232819246</v>
      </c>
      <c r="G35" s="30">
        <f t="shared" si="4"/>
        <v>7.688256628454158</v>
      </c>
      <c r="H35" s="13">
        <f t="shared" si="5"/>
        <v>6.4883181672711565</v>
      </c>
    </row>
    <row r="36" spans="1:8" ht="12.75">
      <c r="A36" s="2"/>
      <c r="B36" s="12"/>
      <c r="C36" s="12"/>
      <c r="D36" s="12"/>
      <c r="E36" s="12"/>
      <c r="F36" s="13"/>
      <c r="G36" s="13"/>
      <c r="H36" s="13"/>
    </row>
    <row r="37" spans="1:8" ht="12.75">
      <c r="A37" s="28" t="s">
        <v>16</v>
      </c>
      <c r="B37" s="12">
        <v>55935.647643</v>
      </c>
      <c r="C37" s="12">
        <v>58034.99286</v>
      </c>
      <c r="D37" s="12">
        <v>59405.874745</v>
      </c>
      <c r="E37" s="12">
        <v>60933.160551</v>
      </c>
      <c r="F37" s="30">
        <f aca="true" t="shared" si="6" ref="F37:F44">((C37-B37)/ABS(B37)*100)*1.3333</f>
        <v>5.004066450952029</v>
      </c>
      <c r="G37" s="30">
        <f aca="true" t="shared" si="7" ref="G37:G44">((E37-D37)/ABS(D37)*100)*1.3333</f>
        <v>3.4278262442574183</v>
      </c>
      <c r="H37" s="13">
        <f>(E37-C37)/ABS(C37)*100</f>
        <v>4.99382794444614</v>
      </c>
    </row>
    <row r="38" spans="1:8" ht="12.75">
      <c r="A38" s="28" t="s">
        <v>43</v>
      </c>
      <c r="B38" s="12">
        <v>17967.939552</v>
      </c>
      <c r="C38" s="12">
        <v>18113.583361</v>
      </c>
      <c r="D38" s="12">
        <v>18214.785745</v>
      </c>
      <c r="E38" s="12">
        <v>18819.014057</v>
      </c>
      <c r="F38" s="30">
        <f t="shared" si="6"/>
        <v>1.0807410052650506</v>
      </c>
      <c r="G38" s="30">
        <f t="shared" si="7"/>
        <v>4.42287721452196</v>
      </c>
      <c r="H38" s="13">
        <f aca="true" t="shared" si="8" ref="H38:H44">(E38-C38)/ABS(C38)*100</f>
        <v>3.89448449785396</v>
      </c>
    </row>
    <row r="39" spans="1:8" ht="12.75">
      <c r="A39" s="28" t="s">
        <v>44</v>
      </c>
      <c r="B39" s="12">
        <v>51.294199</v>
      </c>
      <c r="C39" s="12">
        <v>77.951471</v>
      </c>
      <c r="D39" s="12">
        <v>75.951471</v>
      </c>
      <c r="E39" s="12">
        <v>102.24401</v>
      </c>
      <c r="F39" s="30">
        <f t="shared" si="6"/>
        <v>69.29076084724512</v>
      </c>
      <c r="G39" s="30">
        <f t="shared" si="7"/>
        <v>46.155580381978396</v>
      </c>
      <c r="H39" s="13">
        <f t="shared" si="8"/>
        <v>31.163669765770045</v>
      </c>
    </row>
    <row r="40" spans="1:8" ht="12.75">
      <c r="A40" s="28" t="s">
        <v>15</v>
      </c>
      <c r="B40" s="12">
        <v>7938.88367</v>
      </c>
      <c r="C40" s="12">
        <v>8314.187897</v>
      </c>
      <c r="D40" s="12">
        <v>8449.540204</v>
      </c>
      <c r="E40" s="12">
        <v>8802.067522</v>
      </c>
      <c r="F40" s="30">
        <f t="shared" si="6"/>
        <v>6.303066610612011</v>
      </c>
      <c r="G40" s="30">
        <f t="shared" si="7"/>
        <v>5.562724855334602</v>
      </c>
      <c r="H40" s="13">
        <f t="shared" si="8"/>
        <v>5.868037035535854</v>
      </c>
    </row>
    <row r="41" spans="1:8" ht="12.75">
      <c r="A41" s="28" t="s">
        <v>45</v>
      </c>
      <c r="B41" s="12">
        <v>23.297016</v>
      </c>
      <c r="C41" s="12">
        <v>14.823314</v>
      </c>
      <c r="D41" s="12">
        <v>12.761035</v>
      </c>
      <c r="E41" s="12">
        <v>14.640863</v>
      </c>
      <c r="F41" s="30">
        <f t="shared" si="6"/>
        <v>-48.49542480719418</v>
      </c>
      <c r="G41" s="30">
        <f t="shared" si="7"/>
        <v>19.64084161198523</v>
      </c>
      <c r="H41" s="13">
        <f t="shared" si="8"/>
        <v>-1.2308381243222695</v>
      </c>
    </row>
    <row r="42" spans="1:8" ht="25.5">
      <c r="A42" s="28" t="s">
        <v>46</v>
      </c>
      <c r="B42" s="12">
        <v>-608.114067</v>
      </c>
      <c r="C42" s="12">
        <v>-252.842238</v>
      </c>
      <c r="D42" s="12">
        <v>105.816636</v>
      </c>
      <c r="E42" s="12">
        <v>-662.285454</v>
      </c>
      <c r="F42" s="30">
        <f t="shared" si="6"/>
        <v>77.89392735848355</v>
      </c>
      <c r="G42" s="30">
        <f t="shared" si="7"/>
        <v>-967.816172682904</v>
      </c>
      <c r="H42" s="13">
        <f t="shared" si="8"/>
        <v>-161.9362410484596</v>
      </c>
    </row>
    <row r="43" spans="1:8" ht="25.5">
      <c r="A43" s="28" t="s">
        <v>47</v>
      </c>
      <c r="B43" s="12">
        <v>6.916034</v>
      </c>
      <c r="C43" s="12">
        <v>2.367743</v>
      </c>
      <c r="D43" s="12">
        <v>-5.054589</v>
      </c>
      <c r="E43" s="12">
        <v>-9.169903</v>
      </c>
      <c r="F43" s="30">
        <f t="shared" si="6"/>
        <v>-87.68372726767971</v>
      </c>
      <c r="G43" s="30">
        <f t="shared" si="7"/>
        <v>-108.55379450633868</v>
      </c>
      <c r="H43" s="13">
        <f t="shared" si="8"/>
        <v>-487.2845574878692</v>
      </c>
    </row>
    <row r="44" spans="1:8" ht="12.75">
      <c r="A44" s="28" t="s">
        <v>48</v>
      </c>
      <c r="B44" s="12">
        <v>-48.595179</v>
      </c>
      <c r="C44" s="12">
        <v>-162.038386</v>
      </c>
      <c r="D44" s="12">
        <v>-521.558478</v>
      </c>
      <c r="E44" s="12">
        <v>-672.500403</v>
      </c>
      <c r="F44" s="30">
        <f t="shared" si="6"/>
        <v>-311.25274359643777</v>
      </c>
      <c r="G44" s="30">
        <f t="shared" si="7"/>
        <v>-38.586443724245235</v>
      </c>
      <c r="H44" s="13">
        <f t="shared" si="8"/>
        <v>-315.025365039121</v>
      </c>
    </row>
    <row r="45" spans="1:8" ht="12.75">
      <c r="A45" s="28" t="s">
        <v>49</v>
      </c>
      <c r="B45" s="12">
        <v>0</v>
      </c>
      <c r="C45" s="12">
        <v>1069.673473</v>
      </c>
      <c r="D45" s="12">
        <v>0</v>
      </c>
      <c r="E45" s="12">
        <v>856.778592</v>
      </c>
      <c r="F45" s="29" t="s">
        <v>52</v>
      </c>
      <c r="G45" s="29" t="s">
        <v>52</v>
      </c>
      <c r="H45" s="13">
        <f>(E45-C45)/ABS(C45)*100</f>
        <v>-19.902791494203957</v>
      </c>
    </row>
    <row r="46" spans="1:8" ht="12.75">
      <c r="A46" s="4" t="s">
        <v>17</v>
      </c>
      <c r="B46" s="12">
        <f>SUM(B37:B45)</f>
        <v>81267.26886799998</v>
      </c>
      <c r="C46" s="12">
        <f>SUM(C37:C45)</f>
        <v>85212.69949499998</v>
      </c>
      <c r="D46" s="12">
        <f>SUM(D37:D45)</f>
        <v>85738.116769</v>
      </c>
      <c r="E46" s="12">
        <f>SUM(E37:E45)</f>
        <v>88183.94983499999</v>
      </c>
      <c r="F46" s="30">
        <f>((C46-B46)/ABS(B46)*100)*1.3333</f>
        <v>6.473015185884335</v>
      </c>
      <c r="G46" s="30">
        <f>((E46-D46)/ABS(D46)*100)*1.3333</f>
        <v>3.8034766213536275</v>
      </c>
      <c r="H46" s="13">
        <f>(E46-C46)/ABS(C46)*100</f>
        <v>3.4868632933925032</v>
      </c>
    </row>
    <row r="47" spans="1:8" ht="12.75">
      <c r="A47" s="4"/>
      <c r="B47" s="12"/>
      <c r="C47" s="12"/>
      <c r="D47" s="12"/>
      <c r="E47" s="12"/>
      <c r="F47" s="26"/>
      <c r="G47" s="26"/>
      <c r="H47" s="13"/>
    </row>
    <row r="48" spans="1:8" ht="12.75">
      <c r="A48" s="28" t="s">
        <v>50</v>
      </c>
      <c r="B48" s="12">
        <v>27.770028</v>
      </c>
      <c r="C48" s="12">
        <v>28.032589</v>
      </c>
      <c r="D48" s="12">
        <v>31.304651</v>
      </c>
      <c r="E48" s="12">
        <v>30.448804</v>
      </c>
      <c r="F48" s="30">
        <f>((C48-B48)/ABS(B48)*100)*1.3333</f>
        <v>1.2606129936203239</v>
      </c>
      <c r="G48" s="30">
        <f>((E48-D48)/ABS(D48)*100)*1.3333</f>
        <v>-3.6451478251586353</v>
      </c>
      <c r="H48" s="13">
        <f>(E48-C48)/ABS(C48)*100</f>
        <v>8.619307335473</v>
      </c>
    </row>
    <row r="49" spans="1:8" ht="12.75">
      <c r="A49" s="4"/>
      <c r="B49" s="12"/>
      <c r="C49" s="12"/>
      <c r="D49" s="12"/>
      <c r="E49" s="12"/>
      <c r="F49" s="13"/>
      <c r="G49" s="13"/>
      <c r="H49" s="13"/>
    </row>
    <row r="50" spans="1:10" ht="12.75">
      <c r="A50" s="8" t="s">
        <v>53</v>
      </c>
      <c r="B50" s="12">
        <f>(B37+B38+B39+B40+B45+B48)</f>
        <v>81921.53509199999</v>
      </c>
      <c r="C50" s="12">
        <f>(C37+C38+C39+C40+C45+C48)</f>
        <v>85638.42165099998</v>
      </c>
      <c r="D50" s="12">
        <f>(D37+D38+D39+D40+D45+D48)</f>
        <v>86177.456816</v>
      </c>
      <c r="E50" s="12">
        <f>(E37+E38+E39+E40+E45+E48)</f>
        <v>89543.713536</v>
      </c>
      <c r="F50" s="30">
        <f>((C50-B50)/ABS(B50)*100)*1.3333</f>
        <v>6.049355451590698</v>
      </c>
      <c r="G50" s="30">
        <f>((E50-D50)/ABS(D50)*100)*1.3333</f>
        <v>5.208125478057373</v>
      </c>
      <c r="H50" s="13">
        <f>(E50-C50)/ABS(C50)*100</f>
        <v>4.560210019884704</v>
      </c>
      <c r="J50" s="22"/>
    </row>
    <row r="51" spans="1:10" ht="12.75">
      <c r="A51" s="8"/>
      <c r="B51" s="12"/>
      <c r="C51" s="12"/>
      <c r="D51" s="12"/>
      <c r="E51" s="12"/>
      <c r="F51" s="26"/>
      <c r="G51" s="26"/>
      <c r="H51" s="13"/>
      <c r="J51" s="22"/>
    </row>
    <row r="52" spans="1:10" ht="12.75">
      <c r="A52" s="10" t="s">
        <v>55</v>
      </c>
      <c r="B52" s="12">
        <v>38190.674491</v>
      </c>
      <c r="C52" s="12">
        <v>32031.37472</v>
      </c>
      <c r="D52" s="12">
        <v>43114.232</v>
      </c>
      <c r="E52" s="12">
        <v>32971.659033</v>
      </c>
      <c r="F52" s="31">
        <f aca="true" t="shared" si="9" ref="F52:F60">((((C52*1.3333)-B52))/B52)*100</f>
        <v>11.826859523626425</v>
      </c>
      <c r="G52" s="31">
        <f aca="true" t="shared" si="10" ref="G52:G60">((((E52*1.3333)-D52))/D52)*100</f>
        <v>1.9642724673812963</v>
      </c>
      <c r="H52" s="26">
        <f aca="true" t="shared" si="11" ref="H52:H59">((E52-C52)/ABS(C52)*100)</f>
        <v>2.935510327669145</v>
      </c>
      <c r="J52" s="22"/>
    </row>
    <row r="53" spans="1:10" ht="12.75">
      <c r="A53" s="10" t="s">
        <v>56</v>
      </c>
      <c r="B53" s="12">
        <v>5905.248071</v>
      </c>
      <c r="C53" s="12">
        <v>4667.369322</v>
      </c>
      <c r="D53" s="12">
        <v>6382.972908</v>
      </c>
      <c r="E53" s="12">
        <v>5108.451451</v>
      </c>
      <c r="F53" s="31">
        <f t="shared" si="9"/>
        <v>5.380899196818843</v>
      </c>
      <c r="G53" s="31">
        <f t="shared" si="10"/>
        <v>6.707304226244101</v>
      </c>
      <c r="H53" s="26">
        <f t="shared" si="11"/>
        <v>9.450336979354221</v>
      </c>
      <c r="J53" s="22"/>
    </row>
    <row r="54" spans="1:8" ht="12.75">
      <c r="A54" s="10" t="s">
        <v>57</v>
      </c>
      <c r="B54" s="12">
        <v>2978.154252</v>
      </c>
      <c r="C54" s="12">
        <v>2538.436396</v>
      </c>
      <c r="D54" s="12">
        <v>3430.02202</v>
      </c>
      <c r="E54" s="12">
        <v>2825.120685</v>
      </c>
      <c r="F54" s="31">
        <f t="shared" si="9"/>
        <v>13.644121842040835</v>
      </c>
      <c r="G54" s="31">
        <f t="shared" si="10"/>
        <v>9.816595559654738</v>
      </c>
      <c r="H54" s="26">
        <f t="shared" si="11"/>
        <v>11.293735366060352</v>
      </c>
    </row>
    <row r="55" spans="1:8" ht="12.75">
      <c r="A55" s="8" t="s">
        <v>33</v>
      </c>
      <c r="B55" s="12">
        <f>(B52+B53+B54)</f>
        <v>47074.076814</v>
      </c>
      <c r="C55" s="12">
        <f>(C52+C53+C54)</f>
        <v>39237.180437999996</v>
      </c>
      <c r="D55" s="12">
        <f>(D52+D53+D54)</f>
        <v>52927.226928</v>
      </c>
      <c r="E55" s="12">
        <f>(E52+E53+E54)</f>
        <v>40905.231169000006</v>
      </c>
      <c r="F55" s="31">
        <f t="shared" si="9"/>
        <v>11.133210078007828</v>
      </c>
      <c r="G55" s="31">
        <f t="shared" si="10"/>
        <v>3.0451581977272686</v>
      </c>
      <c r="H55" s="26">
        <f t="shared" si="11"/>
        <v>4.251199276756784</v>
      </c>
    </row>
    <row r="56" spans="1:8" ht="12.75">
      <c r="A56" s="2" t="s">
        <v>34</v>
      </c>
      <c r="B56" s="12">
        <v>16259.741631</v>
      </c>
      <c r="C56" s="12">
        <v>14950.834161</v>
      </c>
      <c r="D56" s="12">
        <v>20375.141353</v>
      </c>
      <c r="E56" s="12">
        <v>14532.965369</v>
      </c>
      <c r="F56" s="31">
        <f t="shared" si="9"/>
        <v>22.596949196635723</v>
      </c>
      <c r="G56" s="31">
        <f t="shared" si="10"/>
        <v>-4.899787487193591</v>
      </c>
      <c r="H56" s="26">
        <f t="shared" si="11"/>
        <v>-2.794953027370424</v>
      </c>
    </row>
    <row r="57" spans="1:8" ht="12.75">
      <c r="A57" s="2" t="s">
        <v>35</v>
      </c>
      <c r="B57" s="12">
        <v>23080.461892</v>
      </c>
      <c r="C57" s="12">
        <v>18356.609659</v>
      </c>
      <c r="D57" s="12">
        <v>24804.874408</v>
      </c>
      <c r="E57" s="12">
        <v>19600.322015</v>
      </c>
      <c r="F57" s="31">
        <f t="shared" si="9"/>
        <v>6.041498531829737</v>
      </c>
      <c r="G57" s="31">
        <f t="shared" si="10"/>
        <v>5.354733560638888</v>
      </c>
      <c r="H57" s="26">
        <f t="shared" si="11"/>
        <v>6.7752835578231325</v>
      </c>
    </row>
    <row r="58" spans="1:8" ht="25.5">
      <c r="A58" s="2" t="s">
        <v>36</v>
      </c>
      <c r="B58" s="12">
        <v>2190.008519</v>
      </c>
      <c r="C58" s="12">
        <v>2014.782532</v>
      </c>
      <c r="D58" s="12">
        <v>3189.238059</v>
      </c>
      <c r="E58" s="12">
        <v>4111.615399</v>
      </c>
      <c r="F58" s="31">
        <f t="shared" si="9"/>
        <v>22.662059376016508</v>
      </c>
      <c r="G58" s="31">
        <f t="shared" si="10"/>
        <v>71.89111349077565</v>
      </c>
      <c r="H58" s="26">
        <f t="shared" si="11"/>
        <v>104.07241643685245</v>
      </c>
    </row>
    <row r="59" spans="1:8" ht="25.5">
      <c r="A59" s="10" t="s">
        <v>58</v>
      </c>
      <c r="B59" s="12">
        <f>-18.485303+55.835441+110.018875</f>
        <v>147.369013</v>
      </c>
      <c r="C59" s="12">
        <f>(13.269962+44.250393+98.316514)</f>
        <v>155.836869</v>
      </c>
      <c r="D59" s="12">
        <f>(-49.303407+56.964248+93.577528)</f>
        <v>101.238369</v>
      </c>
      <c r="E59" s="12">
        <f>68.960075+8.269418+209.562305</f>
        <v>286.79179800000003</v>
      </c>
      <c r="F59" s="31">
        <f t="shared" si="9"/>
        <v>40.991171215688325</v>
      </c>
      <c r="G59" s="31">
        <f t="shared" si="10"/>
        <v>277.70215783839814</v>
      </c>
      <c r="H59" s="26">
        <f t="shared" si="11"/>
        <v>84.03334194297757</v>
      </c>
    </row>
    <row r="60" spans="1:8" ht="12.75">
      <c r="A60" s="2" t="s">
        <v>37</v>
      </c>
      <c r="B60" s="12">
        <f>B55-B56-B57-B58+B59</f>
        <v>5691.233785</v>
      </c>
      <c r="C60" s="12">
        <f>C55-C56-C57-C58+C59</f>
        <v>4070.7909549999954</v>
      </c>
      <c r="D60" s="12">
        <f>D55-D56-D57-D58+D59</f>
        <v>4659.211476999998</v>
      </c>
      <c r="E60" s="12">
        <f>E55-E56-E57-E58+E59</f>
        <v>2947.1201840000067</v>
      </c>
      <c r="F60" s="31">
        <f t="shared" si="9"/>
        <v>-4.632531620707382</v>
      </c>
      <c r="G60" s="31">
        <f t="shared" si="10"/>
        <v>-15.663940975323742</v>
      </c>
      <c r="H60" s="26">
        <f>((E60-C60)/ABS(C60)*100)</f>
        <v>-27.603254095370023</v>
      </c>
    </row>
    <row r="61" spans="1:8" ht="12.75">
      <c r="A61" s="2"/>
      <c r="B61" s="14"/>
      <c r="C61" s="14"/>
      <c r="D61" s="14"/>
      <c r="E61" s="25"/>
      <c r="F61" s="31"/>
      <c r="G61" s="31"/>
      <c r="H61" s="5"/>
    </row>
    <row r="62" spans="1:6" ht="38.25" customHeight="1">
      <c r="A62" s="4" t="s">
        <v>18</v>
      </c>
      <c r="B62" s="17" t="str">
        <f>B3</f>
        <v>December  2006</v>
      </c>
      <c r="C62" s="17" t="str">
        <f>C3</f>
        <v>September            2007</v>
      </c>
      <c r="D62" s="17" t="str">
        <f>D3</f>
        <v>December 2007</v>
      </c>
      <c r="E62" s="17" t="str">
        <f>E3</f>
        <v>September           2008</v>
      </c>
      <c r="F62" s="15"/>
    </row>
    <row r="63" spans="1:5" ht="12.75">
      <c r="A63" s="2" t="s">
        <v>21</v>
      </c>
      <c r="B63" s="16">
        <v>11.53</v>
      </c>
      <c r="C63" s="16">
        <v>11.5</v>
      </c>
      <c r="D63" s="24">
        <v>11.43</v>
      </c>
      <c r="E63" s="23">
        <v>11.16</v>
      </c>
    </row>
    <row r="64" spans="1:5" ht="12.75">
      <c r="A64" s="2" t="s">
        <v>19</v>
      </c>
      <c r="B64" s="9">
        <v>0.68</v>
      </c>
      <c r="C64" s="9">
        <v>0.81</v>
      </c>
      <c r="D64" s="21">
        <v>0.93</v>
      </c>
      <c r="E64" s="9">
        <v>1.13</v>
      </c>
    </row>
    <row r="65" spans="1:5" ht="12.75">
      <c r="A65" s="2" t="s">
        <v>23</v>
      </c>
      <c r="B65" s="9">
        <v>0.46</v>
      </c>
      <c r="C65" s="9">
        <v>0.46</v>
      </c>
      <c r="D65" s="21">
        <v>0.51</v>
      </c>
      <c r="E65" s="9">
        <v>0.75</v>
      </c>
    </row>
    <row r="66" spans="1:5" ht="12.75">
      <c r="A66" s="2" t="s">
        <v>24</v>
      </c>
      <c r="B66" s="9">
        <v>6.78</v>
      </c>
      <c r="C66" s="9">
        <v>7.19</v>
      </c>
      <c r="D66" s="21">
        <v>7.23</v>
      </c>
      <c r="E66" s="9">
        <v>7.01</v>
      </c>
    </row>
    <row r="67" spans="1:5" ht="25.5">
      <c r="A67" s="2" t="s">
        <v>25</v>
      </c>
      <c r="B67" s="9">
        <v>2.47</v>
      </c>
      <c r="C67" s="9">
        <v>2.51</v>
      </c>
      <c r="D67" s="21">
        <v>2.52</v>
      </c>
      <c r="E67" s="9">
        <v>2.49</v>
      </c>
    </row>
    <row r="68" spans="1:5" ht="12.75">
      <c r="A68" s="2" t="s">
        <v>26</v>
      </c>
      <c r="B68" s="9">
        <v>2.34</v>
      </c>
      <c r="C68" s="9">
        <v>2.74</v>
      </c>
      <c r="D68" s="21">
        <v>2.78</v>
      </c>
      <c r="E68" s="9">
        <v>2.49</v>
      </c>
    </row>
    <row r="69" spans="1:5" ht="12.75">
      <c r="A69" s="2" t="s">
        <v>27</v>
      </c>
      <c r="B69" s="9">
        <v>0.82</v>
      </c>
      <c r="C69" s="9">
        <v>0.75</v>
      </c>
      <c r="D69" s="21">
        <v>0.64</v>
      </c>
      <c r="E69" s="9">
        <v>0.51</v>
      </c>
    </row>
    <row r="70" spans="1:5" ht="12.75">
      <c r="A70" s="2" t="s">
        <v>29</v>
      </c>
      <c r="B70" s="9">
        <v>2.26</v>
      </c>
      <c r="C70" s="9">
        <v>2.32</v>
      </c>
      <c r="D70" s="21">
        <v>2.37</v>
      </c>
      <c r="E70" s="9">
        <v>2.59</v>
      </c>
    </row>
    <row r="71" spans="1:5" ht="12.75">
      <c r="A71" s="2" t="s">
        <v>20</v>
      </c>
      <c r="B71" s="9">
        <v>82.23</v>
      </c>
      <c r="C71" s="9">
        <v>82.66</v>
      </c>
      <c r="D71" s="21">
        <v>83.32</v>
      </c>
      <c r="E71" s="9">
        <v>83.73</v>
      </c>
    </row>
    <row r="73" spans="1:8" ht="12.75">
      <c r="A73" s="34" t="s">
        <v>65</v>
      </c>
      <c r="B73" s="33"/>
      <c r="C73" s="33"/>
      <c r="D73" s="33"/>
      <c r="E73" s="33"/>
      <c r="F73" s="33"/>
      <c r="G73" s="33"/>
      <c r="H73" s="19"/>
    </row>
    <row r="75" ht="12.75">
      <c r="A75" s="7"/>
    </row>
    <row r="76" ht="12.75">
      <c r="A76" s="7"/>
    </row>
    <row r="77" spans="1:2" ht="12.75">
      <c r="A77" s="7"/>
      <c r="B77" t="s">
        <v>32</v>
      </c>
    </row>
    <row r="78" spans="1:9" ht="12.75">
      <c r="A78" s="33"/>
      <c r="B78" s="33"/>
      <c r="C78" s="33"/>
      <c r="D78" s="33"/>
      <c r="E78" s="33"/>
      <c r="F78" s="33"/>
      <c r="G78" s="33"/>
      <c r="H78" s="33"/>
      <c r="I78" s="33"/>
    </row>
  </sheetData>
  <sheetProtection/>
  <mergeCells count="2">
    <mergeCell ref="A78:I78"/>
    <mergeCell ref="A73:G73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58" r:id="rId3"/>
  <headerFooter alignWithMargins="0">
    <oddHeader>&amp;C&amp;"Arial,Bold"&amp;11PACA Facts Data 
September 30, 2008
Federally Insured Credit Unions</oddHeader>
    <oddFooter>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Gail R Jameson</cp:lastModifiedBy>
  <cp:lastPrinted>2008-11-13T21:05:52Z</cp:lastPrinted>
  <dcterms:created xsi:type="dcterms:W3CDTF">1998-02-13T21:05:35Z</dcterms:created>
  <dcterms:modified xsi:type="dcterms:W3CDTF">2008-11-21T18:25:00Z</dcterms:modified>
  <cp:category/>
  <cp:version/>
  <cp:contentType/>
  <cp:contentStatus/>
</cp:coreProperties>
</file>