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80" windowWidth="15360" windowHeight="8265" tabRatio="758" activeTab="2"/>
  </bookViews>
  <sheets>
    <sheet name="Definitions" sheetId="1" r:id="rId1"/>
    <sheet name="AER Instructions" sheetId="2" r:id="rId2"/>
    <sheet name="AER " sheetId="3" r:id="rId3"/>
    <sheet name="Detailed Budget" sheetId="4" r:id="rId4"/>
    <sheet name="Budget Narrative" sheetId="5" r:id="rId5"/>
    <sheet name="Summary Budget" sheetId="6" r:id="rId6"/>
    <sheet name="C&amp;F Budget" sheetId="7" r:id="rId7"/>
    <sheet name="Inland Budget" sheetId="8" r:id="rId8"/>
  </sheets>
  <externalReferences>
    <externalReference r:id="rId11"/>
  </externalReferences>
  <definedNames>
    <definedName name="_xlnm.Print_Area" localSheetId="2">'AER '!$A$1:$I$27</definedName>
    <definedName name="_xlnm.Print_Area" localSheetId="1">'AER Instructions'!$A$1:$B$13</definedName>
    <definedName name="_xlnm.Print_Area" localSheetId="0">'Definitions'!$A$1:$A$21</definedName>
    <definedName name="Z_67EF0E84_DBAA_436C_9F0E_99927DDBEA8F_.wvu.Cols" localSheetId="2" hidden="1">'AER '!$J:$J</definedName>
    <definedName name="Z_67EF0E84_DBAA_436C_9F0E_99927DDBEA8F_.wvu.PrintArea" localSheetId="2" hidden="1">'AER '!$B$1:$I$28</definedName>
    <definedName name="Z_67EF0E84_DBAA_436C_9F0E_99927DDBEA8F_.wvu.Rows" localSheetId="2" hidden="1">'AER '!#REF!,'AER '!#REF!</definedName>
    <definedName name="Z_91745CFC_76EE_4E4D_9332_23766407D3AF_.wvu.Cols" localSheetId="2" hidden="1">'AER '!$J:$J</definedName>
    <definedName name="Z_91745CFC_76EE_4E4D_9332_23766407D3AF_.wvu.PrintArea" localSheetId="2" hidden="1">'AER '!$B$1:$I$28</definedName>
    <definedName name="Z_91745CFC_76EE_4E4D_9332_23766407D3AF_.wvu.Rows" localSheetId="2" hidden="1">'AER '!$20:$20,'AER '!#REF!</definedName>
    <definedName name="Z_9DA7541C_0C9E_4848_9558_5C810B750C47_.wvu.Cols" localSheetId="2" hidden="1">'AER '!$J:$J</definedName>
    <definedName name="Z_9DA7541C_0C9E_4848_9558_5C810B750C47_.wvu.PrintArea" localSheetId="2" hidden="1">'AER '!$B$1:$I$27</definedName>
    <definedName name="Z_9DA7541C_0C9E_4848_9558_5C810B750C47_.wvu.Rows" localSheetId="2" hidden="1">'AER '!$20:$20,'AER '!#REF!,'AER '!#REF!</definedName>
  </definedNames>
  <calcPr fullCalcOnLoad="1"/>
</workbook>
</file>

<file path=xl/comments4.xml><?xml version="1.0" encoding="utf-8"?>
<comments xmlns="http://schemas.openxmlformats.org/spreadsheetml/2006/main">
  <authors>
    <author>USAID</author>
  </authors>
  <commentList>
    <comment ref="J123" authorId="0">
      <text>
        <r>
          <rPr>
            <b/>
            <sz val="8"/>
            <rFont val="Tahoma"/>
            <family val="0"/>
          </rPr>
          <t>enter NICRA rate here</t>
        </r>
        <r>
          <rPr>
            <sz val="8"/>
            <rFont val="Tahoma"/>
            <family val="0"/>
          </rPr>
          <t xml:space="preserve">
</t>
        </r>
      </text>
    </comment>
  </commentList>
</comments>
</file>

<file path=xl/sharedStrings.xml><?xml version="1.0" encoding="utf-8"?>
<sst xmlns="http://schemas.openxmlformats.org/spreadsheetml/2006/main" count="410" uniqueCount="257">
  <si>
    <r>
      <t xml:space="preserve">The Annual Estimate of Requirements (AER) has been created to specify an organization's annual commodity requirements.  Complete the AER </t>
    </r>
    <r>
      <rPr>
        <b/>
        <i/>
        <sz val="10"/>
        <rFont val="Arial"/>
        <family val="2"/>
      </rPr>
      <t>prior</t>
    </r>
    <r>
      <rPr>
        <i/>
        <sz val="10"/>
        <rFont val="Arial"/>
        <family val="2"/>
      </rPr>
      <t xml:space="preserve"> to working on the Commodity Pipeline and PVO Summary Sheet (separate instructions provided).  
Please read the instructions below to ensure that the form is completed correctly.  Commodities, formulas and other data have been provided in advance to ensure accuracy and conformity.  Many of the cells are automatically calculated and are protected.  These cannot be changed.  To change the size of the document on the screen or the size of the drop down lists, go to the toolbar on your screen and select "View" followed by "Zoom" on the drop down menu, and alter the magnification number according to your needs.  
For additional questions concerning concerning how to complete the AER, please contact AMEX International, FFP's institutional support contractor, at 202-962-0048 or ffpdocs@amexdc.com, or your relevant Country Backstop Officer at Food for Peace.</t>
    </r>
  </si>
  <si>
    <r>
      <t xml:space="preserve">NER/Non-emergency Resources:  </t>
    </r>
    <r>
      <rPr>
        <sz val="9"/>
        <rFont val="Arial"/>
        <family val="2"/>
      </rPr>
      <t>Non-emergency resources are used in MYAPs for activities that target chronically food insecure populations.  These activities include long-term safety nets and interventions to enhance human capacities, livelihood capabilities, and community resiliency and capacity.</t>
    </r>
  </si>
  <si>
    <t>Recipients:</t>
  </si>
  <si>
    <t xml:space="preserve">Wheat Flour, bread </t>
  </si>
  <si>
    <t>Sorghum, bagged</t>
  </si>
  <si>
    <t>RiceX</t>
  </si>
  <si>
    <t xml:space="preserve">Rice, bagged </t>
  </si>
  <si>
    <t xml:space="preserve">Peas, Yellow </t>
  </si>
  <si>
    <t>Date</t>
  </si>
  <si>
    <t>Title</t>
  </si>
  <si>
    <t>Name</t>
  </si>
  <si>
    <t>CLEARANCES</t>
  </si>
  <si>
    <t xml:space="preserve">Peas, Split Yellow </t>
  </si>
  <si>
    <t xml:space="preserve">Peas, Split Green </t>
  </si>
  <si>
    <t xml:space="preserve">Peas, Green </t>
  </si>
  <si>
    <t>Lentils</t>
  </si>
  <si>
    <t xml:space="preserve">MT Required </t>
  </si>
  <si>
    <t>Chickpeas</t>
  </si>
  <si>
    <t>DEFINITIONS</t>
  </si>
  <si>
    <t>Recipient Categories:</t>
  </si>
  <si>
    <t>AER Reference Number</t>
  </si>
  <si>
    <r>
      <t>General Relief:</t>
    </r>
    <r>
      <rPr>
        <sz val="9"/>
        <rFont val="Arial"/>
        <family val="2"/>
      </rPr>
      <t xml:space="preserve">  Objectives include saving lives and providing food to low-income and other vulnerable individuals and populations who are unable to meet basic needs for survival and human dignity.  Individuals may be unable to meet these needs due to an external shock, such as a natural disaster or war, or due to socioeconomic circumstances, such as age, illness, disability or discrimination.  Such individuals are often dependent to some extent upon outside resources to meet their basic food and livelihood needs.  Activities include provision of general or supplementary on-site or take home rations through unconditional safety nets, and food support to institutions assisting the destitute, terminally ill or highly vulnerable children and youth.</t>
    </r>
  </si>
  <si>
    <r>
      <t>Monetization:</t>
    </r>
    <r>
      <rPr>
        <sz val="9"/>
        <rFont val="Arial"/>
        <family val="2"/>
      </rPr>
      <t xml:space="preserve">  Commodities sold on local or regional markets to generate cash resources for program implementation.</t>
    </r>
  </si>
  <si>
    <t>Reviewed by</t>
  </si>
  <si>
    <t xml:space="preserve">INSTRUCTIONS FOR COMPLETING THE 
ANNUAL ESTIMATE OF REQUIREMENTS (AER) </t>
  </si>
  <si>
    <t xml:space="preserve">FFP Approval:  Signature and title of USAID/Washington official approving the AER.  Leave this reference line blank as FFP will complete upon receipt.  </t>
  </si>
  <si>
    <t>Direct Distribution</t>
  </si>
  <si>
    <t xml:space="preserve">Beans, Black </t>
  </si>
  <si>
    <t>Beans, Great Northern</t>
  </si>
  <si>
    <t>Beans, Navy</t>
  </si>
  <si>
    <t xml:space="preserve">Beans, Pinto </t>
  </si>
  <si>
    <t>Buckwheat Groats</t>
  </si>
  <si>
    <t>Buckwheat Supreme Flour</t>
  </si>
  <si>
    <t xml:space="preserve">Bulgur </t>
  </si>
  <si>
    <t>Corn, bagged</t>
  </si>
  <si>
    <t xml:space="preserve">Cornmeal </t>
  </si>
  <si>
    <t>Total MT</t>
  </si>
  <si>
    <t xml:space="preserve">ITSH </t>
  </si>
  <si>
    <t>Funding Sources (Emergency / Non-emergency Resources):</t>
  </si>
  <si>
    <t xml:space="preserve">Additional CS:  This line allows additional, optional review and approval by the CS, as determined by CS operating procedures.  Completion of Line 11 is NOT required by FFP.  </t>
  </si>
  <si>
    <t>Submitted by (CS):  Signature and title of person approving the AER at the Cooperating Sponsor's home office.  Enter date approved and position title.  This information is required prior to submission to FFP.</t>
  </si>
  <si>
    <t xml:space="preserve">7. </t>
  </si>
  <si>
    <t xml:space="preserve">Commodities:  Select the desired commodity(ies) from each of the drop down lists (7 maximum per AER).  These selected commodities should match those listed on the Rations tab. </t>
  </si>
  <si>
    <r>
      <t>Food for Work:</t>
    </r>
    <r>
      <rPr>
        <sz val="9"/>
        <rFont val="Arial"/>
        <family val="2"/>
      </rPr>
      <t xml:space="preserve">  Workers and dependents in agriculture, economic, community, and health development projects who are targeted to receive a food ration in exchange for their labor. </t>
    </r>
  </si>
  <si>
    <r>
      <t>Preschool Feeding:</t>
    </r>
    <r>
      <rPr>
        <sz val="9"/>
        <rFont val="Arial"/>
        <family val="2"/>
      </rPr>
      <t xml:space="preserve">  Children receiving on-site feeding or take-home rations while attending day nurseries, day care centers, day kindergardens, or similar facilities.</t>
    </r>
  </si>
  <si>
    <r>
      <t xml:space="preserve">Maternal Child Health-Child:  </t>
    </r>
    <r>
      <rPr>
        <sz val="9"/>
        <rFont val="Arial"/>
        <family val="2"/>
      </rPr>
      <t>Children receiving on-site or take home rations through facility- or community-based maternal and child health and nutriton programs .</t>
    </r>
  </si>
  <si>
    <r>
      <t>Maternal Child Health-Mother:</t>
    </r>
    <r>
      <rPr>
        <sz val="9"/>
        <rFont val="Arial"/>
        <family val="2"/>
      </rPr>
      <t xml:space="preserve">  Women of child bearing age receiving on-site feeding or take-home rations through facility- or community-based maternal child health and nutriton or reprductive health programs .</t>
    </r>
  </si>
  <si>
    <r>
      <t xml:space="preserve">Other Child Feeding – </t>
    </r>
    <r>
      <rPr>
        <sz val="9"/>
        <rFont val="Arial"/>
        <family val="2"/>
      </rPr>
      <t>institutionalized children receiving on-site feeding though children's hospitals, boarding schools, orphanages, summer camps, etc.</t>
    </r>
  </si>
  <si>
    <r>
      <t>School Feeding:</t>
    </r>
    <r>
      <rPr>
        <sz val="9"/>
        <rFont val="Arial"/>
        <family val="2"/>
      </rPr>
      <t xml:space="preserve">  Children attending primary school receiving on-site feeding or take home food rations.</t>
    </r>
  </si>
  <si>
    <t xml:space="preserve">Total Projected Recipients:  Once the total commodity requirements have been disaggregated by recipient category(ies) per #7 and 8 above,  CSs should estimate the total number of individual recipients per category per commodity listed for the fiscal year, regardless of whether they receive one or more commodities.  Each projected recipient should be counted once, regardless of the number of months they will receive food aid.  In other words, a recipient who will receive a food ration for 12 months is counted once, as is a recipient who will receive food for 3 months.  This information should match that provided on the Rations tab.  Once complete, the total recipients for the program will be tallied automatically.  </t>
  </si>
  <si>
    <r>
      <t xml:space="preserve">Recipient:  </t>
    </r>
    <r>
      <rPr>
        <sz val="9"/>
        <rFont val="Arial"/>
        <family val="2"/>
      </rPr>
      <t xml:space="preserve">A recipient is a direct receiver of a food ration.  There may be multiple recipients of a ration; for example, the FFW worker and all the members of his/her household are counted as recipients if the FFW ration is a family ration.  Each projected recipient should be counted once, regardless of the number of months they will receive food aid.  In other words, a recipient who will receive a food ration for 12 months is counted once, as is a recipient who will receive food for 3 months.
CSs should note that recipients are not the same as beneficiaries, as a beneficiary does not necessarily have to receive a food ration.  A beneficiary can benefit from the program if he/she benefits from activities that are funded with monetization resources for example.  This may be the case for individuals who receive training or benefit from program-supported technical assistance or service provision.  Although considered a beneficiary of the project, if no rations are provided, such an individual would not be counted as a recipient.  In other words, a beneficiary does not have to be a recipient but a recipient is always a beneficiary. </t>
    </r>
  </si>
  <si>
    <r>
      <t>Other Child Feeding – non-institutionalized</t>
    </r>
    <r>
      <rPr>
        <sz val="9"/>
        <rFont val="Arial"/>
        <family val="2"/>
      </rPr>
      <t xml:space="preserve"> children receiving on-site feeding or take home food rations through programs other than MCHN or Preschool or School Feeding .</t>
    </r>
  </si>
  <si>
    <r>
      <t xml:space="preserve">ER/Emergency Resources:  </t>
    </r>
    <r>
      <rPr>
        <sz val="9"/>
        <rFont val="Arial"/>
        <family val="2"/>
      </rPr>
      <t xml:space="preserve">Title II resources used to fund emergencies and disaster mitigation-type activities. </t>
    </r>
    <r>
      <rPr>
        <b/>
        <sz val="9"/>
        <rFont val="Arial"/>
        <family val="2"/>
      </rPr>
      <t xml:space="preserve"> </t>
    </r>
    <r>
      <rPr>
        <sz val="9"/>
        <rFont val="Arial"/>
        <family val="2"/>
      </rPr>
      <t>SYAP activities are generally funded with emergency resources.  Emergency resources may be used in a MYAP for expanded safety net and asset protection activities that target populations suffering from transitory food insecurity during a shock or transition from an emergency situation; as well as to fund mitigation and early warning activities.</t>
    </r>
  </si>
  <si>
    <r>
      <t xml:space="preserve">HIV and Non HIV Recipient Categories and Technical Sectors:  </t>
    </r>
    <r>
      <rPr>
        <sz val="9"/>
        <rFont val="Arial"/>
        <family val="2"/>
      </rPr>
      <t xml:space="preserve">CSs are asked to disaggregate HIV and non-HIV activities within each recipient category (in the AER and Executive Summary Tables) and technical sector (in the Summary Request and Beneficiary Tracking Table).  Specifically, programs should select the HIV designation when objectives and sector activities directly target people infected or affected by HIV or when HIV-related criteria (such as chronic illness) are among the vulnerability criteria used for program entry.  This includes People Living with HIV (PLHIV), including children; clients of Prevention of Mother to Child Transmission (PMTCT) programs; Orphans and Vulnerable Children (OVC); the families and caregivers of PLHIV and OVC; and service providers supported through Title II Food for Training (peer educators, home-based care volunteers, etc.).  In the case of HIV prevention messages funded through monetization, CSs should choose the “Monetization – HIV” recipient category and the HIV designation for technical sector(s) under which those messages are provided when the HIV prevention messages are part of a program component specifically focused on HIV.  If prevention education is part of a broader educational or behavior change curriculum (e.g., in an agriculture, maternal and child or reproductive health, or Food for Education program), the HIV prevention elements would be subsumed within the broader activity and captured under “Monetization - Non-HIV” for the recipient category(ies) and the Non-HIV designation for the technical sector(s).  Note:  Orphans are defined as children under the age of 18 years who have lost either a mother or father, and vulnerable children are those affected by HIV through the illness of a parent or principal caregiver.   If there is a national-level definition of OVC, CSs should use the national definition instead.  
</t>
    </r>
  </si>
  <si>
    <t>Beans, Kidney (dark &amp; light)</t>
  </si>
  <si>
    <t>Beans, Small Red</t>
  </si>
  <si>
    <t>Corn, bulk</t>
  </si>
  <si>
    <t>Corn, bulk, w/bags*</t>
  </si>
  <si>
    <t xml:space="preserve">Cornmeal - SF </t>
  </si>
  <si>
    <t xml:space="preserve">Corn Soy Blend </t>
  </si>
  <si>
    <t>Corn Soy Masa Flour</t>
  </si>
  <si>
    <t xml:space="preserve">Corn Soy Milk </t>
  </si>
  <si>
    <t>Corn Soy Milk (Instant)</t>
  </si>
  <si>
    <t>Rice, bulk, w/bags*</t>
  </si>
  <si>
    <t xml:space="preserve">Sorghum, bulk </t>
  </si>
  <si>
    <t>Sorghum, bulk, w/bags*</t>
  </si>
  <si>
    <t>Sorghum Grits - soy fortified (SF)</t>
  </si>
  <si>
    <t xml:space="preserve">Vegetable oil, 4 Ltr </t>
  </si>
  <si>
    <t xml:space="preserve">Vegetable oil, 20 Ltr </t>
  </si>
  <si>
    <t>Vegetable oil, 208 Ltr</t>
  </si>
  <si>
    <t xml:space="preserve">Vegetable oil, refined bulk  </t>
  </si>
  <si>
    <t>Vegetable oil, (crude de-gummed) bulk</t>
  </si>
  <si>
    <t>Bulgur - SF</t>
  </si>
  <si>
    <t>Buckwheat-wheat blend</t>
  </si>
  <si>
    <t xml:space="preserve">Wheat, Hard, Red, Winter, bagged </t>
  </si>
  <si>
    <t>Wheat, Hard, Red, Winter, bulk</t>
  </si>
  <si>
    <t>Wheat, Hard, Red, Winter, bulk, w/bags*</t>
  </si>
  <si>
    <t>Wheat, Hard, White, bulk</t>
  </si>
  <si>
    <t>Wheat, Hard, White, bagged</t>
  </si>
  <si>
    <t>Wheat, Hard, Red, Spring, bulk</t>
  </si>
  <si>
    <t>Wheat, Hard, Red, Spring, bagged</t>
  </si>
  <si>
    <t xml:space="preserve">Wheat, Northern, Spring, bulk </t>
  </si>
  <si>
    <t xml:space="preserve">Wheat, Northern, Spring, Dark, bulk </t>
  </si>
  <si>
    <t>Wheat, Northern, Spring, Dark, bulk w/bags</t>
  </si>
  <si>
    <t>Wheat, Soft, Red, Winter, bagged</t>
  </si>
  <si>
    <t>Wheat, Soft, Red, Winter, bulk</t>
  </si>
  <si>
    <t>Wheat, Soft, White, Winter, bulk, w/bags*</t>
  </si>
  <si>
    <t xml:space="preserve">Wheat, Soft, White, Winter, bulk </t>
  </si>
  <si>
    <t>Wheat, Soft, White, Winter, bagged</t>
  </si>
  <si>
    <t>Wheat Flour, AP</t>
  </si>
  <si>
    <t xml:space="preserve">Wheat Soy Blend </t>
  </si>
  <si>
    <t>CATEGORY</t>
  </si>
  <si>
    <t>COST</t>
  </si>
  <si>
    <t>ALLOCATION</t>
  </si>
  <si>
    <t xml:space="preserve"># of </t>
  </si>
  <si>
    <t>Unit</t>
  </si>
  <si>
    <t xml:space="preserve">% to </t>
  </si>
  <si>
    <t>Total</t>
  </si>
  <si>
    <t>% from</t>
  </si>
  <si>
    <t xml:space="preserve">$ of </t>
  </si>
  <si>
    <t>$ of</t>
  </si>
  <si>
    <t>% check</t>
  </si>
  <si>
    <t>Line Items</t>
  </si>
  <si>
    <t>Items</t>
  </si>
  <si>
    <t>Cost</t>
  </si>
  <si>
    <t>Type</t>
  </si>
  <si>
    <t>Units</t>
  </si>
  <si>
    <t>Proj.</t>
  </si>
  <si>
    <t>ITSH</t>
  </si>
  <si>
    <t>202e</t>
  </si>
  <si>
    <t xml:space="preserve">C. S. </t>
  </si>
  <si>
    <t>end</t>
  </si>
  <si>
    <t>Salaries &amp; Benefits</t>
  </si>
  <si>
    <t>middle</t>
  </si>
  <si>
    <t>Salaries</t>
  </si>
  <si>
    <t>Key Staff Salary</t>
  </si>
  <si>
    <t>Country Director</t>
  </si>
  <si>
    <t>Month</t>
  </si>
  <si>
    <t>Program Manager</t>
  </si>
  <si>
    <t>Logistics Manager</t>
  </si>
  <si>
    <t>Monitors</t>
  </si>
  <si>
    <t>Drivers</t>
  </si>
  <si>
    <t>subtotal Key Staff Salary</t>
  </si>
  <si>
    <t>Admin. Staff Salary Expense</t>
  </si>
  <si>
    <t>Field and HQ admin. staff</t>
  </si>
  <si>
    <t>subtotal Admin. Staff Salary Expense</t>
  </si>
  <si>
    <t>Subtotal Salaries</t>
  </si>
  <si>
    <t>Benefits</t>
  </si>
  <si>
    <t>Key Staff Benefits</t>
  </si>
  <si>
    <t>Total monthly benefits</t>
  </si>
  <si>
    <t>subtotal Key Staff Benefits</t>
  </si>
  <si>
    <t>Admin. Staff Benefits</t>
  </si>
  <si>
    <t>subtotal Admin. Staff Benefits</t>
  </si>
  <si>
    <t>Subtotal Benefits</t>
  </si>
  <si>
    <t>SUBTOTAL SALARY &amp; BENEFITS</t>
  </si>
  <si>
    <t>Travel</t>
  </si>
  <si>
    <t>International</t>
  </si>
  <si>
    <t>Trips to HQ/Washington DC</t>
  </si>
  <si>
    <t>trips</t>
  </si>
  <si>
    <t>subtotal International Travel</t>
  </si>
  <si>
    <t>National Travel</t>
  </si>
  <si>
    <t>Trips to Monitoring/Distribution Sites</t>
  </si>
  <si>
    <t>subtotal National Travel</t>
  </si>
  <si>
    <t>SUBTOTAL TRAVEL</t>
  </si>
  <si>
    <t>Office Expenses</t>
  </si>
  <si>
    <t>Office Operating Costs</t>
  </si>
  <si>
    <t>Monthly office operatins costs</t>
  </si>
  <si>
    <t>month</t>
  </si>
  <si>
    <t>subtotal Office Operating Costs</t>
  </si>
  <si>
    <t>Office Supplies</t>
  </si>
  <si>
    <t>Monthly office supplies</t>
  </si>
  <si>
    <t>subtotal Office Supplies</t>
  </si>
  <si>
    <t>SUBTOTAL OFFICE EXPENSES</t>
  </si>
  <si>
    <t>Commodity Expenses</t>
  </si>
  <si>
    <t>MTs</t>
  </si>
  <si>
    <t>SUBTOTAL COMMODITY EXPENSES</t>
  </si>
  <si>
    <t>Transportation Expenses</t>
  </si>
  <si>
    <t>Vehicles Lease</t>
  </si>
  <si>
    <t>Monthly vehicle lease</t>
  </si>
  <si>
    <t>subtotal Vehicles Lease</t>
  </si>
  <si>
    <t>Vehicle Operating Costs</t>
  </si>
  <si>
    <t>Monthly vehicle operating costs</t>
  </si>
  <si>
    <t>subtotal Vehicle Operating Costs</t>
  </si>
  <si>
    <t>SUBTOTAL TRANSPORTATION EXPENSES</t>
  </si>
  <si>
    <t>Capital Expenses</t>
  </si>
  <si>
    <t>Capital Items</t>
  </si>
  <si>
    <t>V-sat</t>
  </si>
  <si>
    <t>package</t>
  </si>
  <si>
    <t>SUBTOTAL CAPITAL EXPENSES</t>
  </si>
  <si>
    <t>Subgrants &amp; Contractors</t>
  </si>
  <si>
    <t>Subgrants</t>
  </si>
  <si>
    <t>Subgrant for assistance in distrib.</t>
  </si>
  <si>
    <t>LOA</t>
  </si>
  <si>
    <t>subtotal Subgrants</t>
  </si>
  <si>
    <t>Contractors</t>
  </si>
  <si>
    <t>Monitoring/evaluation</t>
  </si>
  <si>
    <t>subtotal Contractors</t>
  </si>
  <si>
    <t>SUBTOTAL SUBGRANTS &amp; CONTRACTORS</t>
  </si>
  <si>
    <t>Direct Support Costs</t>
  </si>
  <si>
    <t>Eligible for DSC</t>
  </si>
  <si>
    <t>Admin staff expnses</t>
  </si>
  <si>
    <t>Vehicle operating expenses</t>
  </si>
  <si>
    <t>SUBTOTAL DIRECT SUPPORT COSTS</t>
  </si>
  <si>
    <t>NICRA</t>
  </si>
  <si>
    <t>Exclusions</t>
  </si>
  <si>
    <t>subgrant</t>
  </si>
  <si>
    <t>Subtotal Exclusions</t>
  </si>
  <si>
    <t>Total Eligible for NICRA</t>
  </si>
  <si>
    <t>SUBTOTAL NICRA</t>
  </si>
  <si>
    <t>TOTAL PROGRAM COST</t>
  </si>
  <si>
    <t>% to this</t>
  </si>
  <si>
    <t>Line Item</t>
  </si>
  <si>
    <t>Project</t>
  </si>
  <si>
    <t>Monet.</t>
  </si>
  <si>
    <t>Cost Share</t>
  </si>
  <si>
    <t>Key Staff</t>
  </si>
  <si>
    <t>Admin. Staff</t>
  </si>
  <si>
    <t>Subtotal Salaries &amp; Benefits</t>
  </si>
  <si>
    <t>Travel Expenses</t>
  </si>
  <si>
    <t>International Travel</t>
  </si>
  <si>
    <t>Subtotal Travel Expenses</t>
  </si>
  <si>
    <t>Operating Costs</t>
  </si>
  <si>
    <t>Supplies</t>
  </si>
  <si>
    <t>Subtotal Office Expenses</t>
  </si>
  <si>
    <t>Subtotal Commodity Expenses</t>
  </si>
  <si>
    <t>Subtotal Transportation Expenses</t>
  </si>
  <si>
    <t>Subtotal Capital Expenses</t>
  </si>
  <si>
    <t>Subtotal Subgrants &amp; Contractors</t>
  </si>
  <si>
    <t>DSC</t>
  </si>
  <si>
    <t>Subtotal for Direct Support Costs</t>
  </si>
  <si>
    <t>Subtotal NICRA</t>
  </si>
  <si>
    <t>Subtotal Inland</t>
  </si>
  <si>
    <t>Subtotal Funding</t>
  </si>
  <si>
    <t>Subotal Commodity and Ocean Freight</t>
  </si>
  <si>
    <t>% of Total</t>
  </si>
  <si>
    <t>Commodity and Ocean Freight</t>
  </si>
  <si>
    <t>Inland</t>
  </si>
  <si>
    <t>Category</t>
  </si>
  <si>
    <t>Vehicle Lease</t>
  </si>
  <si>
    <t>Commodity</t>
  </si>
  <si>
    <t>Co. Price</t>
  </si>
  <si>
    <t>Comm $</t>
  </si>
  <si>
    <t>OF Rate</t>
  </si>
  <si>
    <t>OF $</t>
  </si>
  <si>
    <t>C &amp; F $</t>
  </si>
  <si>
    <t>Inland Route</t>
  </si>
  <si>
    <t>Inl. Rate</t>
  </si>
  <si>
    <t>Total $</t>
  </si>
  <si>
    <t>Total Inland</t>
  </si>
  <si>
    <t>List #</t>
  </si>
  <si>
    <t>Comm</t>
  </si>
  <si>
    <t>CPE</t>
  </si>
  <si>
    <t>Wheat, Northern, Spring, Dark, bulk w/ bags</t>
  </si>
  <si>
    <t>Description</t>
  </si>
  <si>
    <t>beginning</t>
  </si>
  <si>
    <t>Title II, P.L. 480 Commodities Annual Estimate of Requirements</t>
  </si>
  <si>
    <t>1.  Commodities</t>
  </si>
  <si>
    <t>3.  Distribution Type</t>
  </si>
  <si>
    <t>Supplimentary feeding</t>
  </si>
  <si>
    <t>Therapeutic feeding</t>
  </si>
  <si>
    <t xml:space="preserve">5.  Additional CS </t>
  </si>
  <si>
    <t>6.  Submitted by (CS)</t>
  </si>
  <si>
    <t>7.  FFP Approval</t>
  </si>
  <si>
    <t xml:space="preserve">1. </t>
  </si>
  <si>
    <t xml:space="preserve">2. </t>
  </si>
  <si>
    <t xml:space="preserve">3. </t>
  </si>
  <si>
    <t xml:space="preserve">4. </t>
  </si>
  <si>
    <t xml:space="preserve">5. </t>
  </si>
  <si>
    <t xml:space="preserve">6. </t>
  </si>
  <si>
    <t xml:space="preserve">4.  TOTAL MT Operations Requirements </t>
  </si>
  <si>
    <t>Distribution Type</t>
  </si>
  <si>
    <t>Distribution Type: choose the distribution type from the pull down list</t>
  </si>
  <si>
    <t xml:space="preserve">Total MT Operations Requirement:  Enter the MT amount for each distribution type/commodity. The total will automatically round to the nearest 10 for procurement purposes.  This MT should match the calculated MT per commodity per category on the Rations tab. </t>
  </si>
  <si>
    <t>Delivery Port to corridor A</t>
  </si>
  <si>
    <t>Delivery Port to corridor B</t>
  </si>
  <si>
    <t>Rec. Total</t>
  </si>
  <si>
    <t>Commodities</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</si>
</sst>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0.000\)"/>
    <numFmt numFmtId="165" formatCode="#,##0;\(#,##0\);\-"/>
    <numFmt numFmtId="166" formatCode="[$-409]mmmm\-yy;@"/>
    <numFmt numFmtId="167" formatCode="#,##0;[Red]\ \(#,##0\);\-"/>
    <numFmt numFmtId="168" formatCode="&quot;$&quot;#,##0"/>
    <numFmt numFmtId="169" formatCode="#,##0[$₮-450]"/>
    <numFmt numFmtId="170" formatCode="[$-409]dddd\,\ mmmm\ dd\,\ yyyy"/>
    <numFmt numFmtId="171" formatCode="#,##0.000_);[Red]\(#,##0.000\)"/>
    <numFmt numFmtId="172" formatCode="_(* #,##0.000_);_(* \(#,##0.000\);_(* &quot;-&quot;???_);_(@_)"/>
    <numFmt numFmtId="173" formatCode="m/d/yy;@"/>
    <numFmt numFmtId="174" formatCode="&quot;Yes&quot;;&quot;Yes&quot;;&quot;No&quot;"/>
    <numFmt numFmtId="175" formatCode="&quot;True&quot;;&quot;True&quot;;&quot;False&quot;"/>
    <numFmt numFmtId="176" formatCode="&quot;On&quot;;&quot;On&quot;;&quot;Off&quot;"/>
    <numFmt numFmtId="177" formatCode="[$€-2]\ #,##0.00_);[Red]\([$€-2]\ #,##0.00\)"/>
    <numFmt numFmtId="178" formatCode="_(* #,##0_);_(* \(#,##0\);_(* &quot;-&quot;??_);_(@_)"/>
    <numFmt numFmtId="179" formatCode="&quot;$&quot;#,##0.0_);[Red]\(&quot;$&quot;#,##0.0\)"/>
    <numFmt numFmtId="180" formatCode="0.0%"/>
    <numFmt numFmtId="181" formatCode="&quot;$&quot;#,##0.0"/>
    <numFmt numFmtId="182" formatCode="_(&quot;$&quot;* #,##0.0_);_(&quot;$&quot;* \(#,##0.0\);_(&quot;$&quot;* &quot;-&quot;?_);_(@_)"/>
    <numFmt numFmtId="183" formatCode="#,##0.0"/>
    <numFmt numFmtId="184" formatCode="[$-409]h:mm:ss\ AM/PM"/>
    <numFmt numFmtId="185" formatCode="[$-409]mmmm\ d\,\ yyyy;@"/>
    <numFmt numFmtId="186" formatCode="00000"/>
    <numFmt numFmtId="187" formatCode="mm/dd/yy;@"/>
    <numFmt numFmtId="188" formatCode="&quot;$&quot;#,##0.00"/>
    <numFmt numFmtId="189" formatCode="#,##0.000"/>
    <numFmt numFmtId="190" formatCode="_(&quot;$&quot;* #,##0_);_(&quot;$&quot;* \(#,##0\);_(&quot;$&quot;* &quot;-&quot;??_);_(@_)"/>
  </numFmts>
  <fonts count="43">
    <font>
      <sz val="10"/>
      <name val="Arial"/>
      <family val="0"/>
    </font>
    <font>
      <b/>
      <sz val="10"/>
      <color indexed="8"/>
      <name val="Arial"/>
      <family val="2"/>
    </font>
    <font>
      <b/>
      <sz val="9"/>
      <name val="Arial"/>
      <family val="2"/>
    </font>
    <font>
      <b/>
      <sz val="12"/>
      <color indexed="8"/>
      <name val="Arial"/>
      <family val="2"/>
    </font>
    <font>
      <sz val="8"/>
      <name val="Arial"/>
      <family val="2"/>
    </font>
    <font>
      <u val="single"/>
      <sz val="10"/>
      <color indexed="36"/>
      <name val="Arial"/>
      <family val="2"/>
    </font>
    <font>
      <u val="single"/>
      <sz val="10"/>
      <color indexed="12"/>
      <name val="Arial"/>
      <family val="2"/>
    </font>
    <font>
      <b/>
      <sz val="12"/>
      <color indexed="9"/>
      <name val="Arial"/>
      <family val="2"/>
    </font>
    <font>
      <sz val="9"/>
      <name val="Arial"/>
      <family val="2"/>
    </font>
    <font>
      <b/>
      <u val="single"/>
      <sz val="9"/>
      <name val="Arial"/>
      <family val="2"/>
    </font>
    <font>
      <b/>
      <sz val="9"/>
      <color indexed="9"/>
      <name val="Arial"/>
      <family val="2"/>
    </font>
    <font>
      <sz val="12"/>
      <name val="Arial"/>
      <family val="2"/>
    </font>
    <font>
      <sz val="5"/>
      <name val="Arial"/>
      <family val="2"/>
    </font>
    <font>
      <sz val="6.5"/>
      <name val="Arial"/>
      <family val="2"/>
    </font>
    <font>
      <sz val="12"/>
      <color indexed="8"/>
      <name val="Arial"/>
      <family val="2"/>
    </font>
    <font>
      <sz val="10"/>
      <color indexed="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name val="Arial"/>
      <family val="2"/>
    </font>
    <font>
      <b/>
      <i/>
      <sz val="10"/>
      <name val="Arial"/>
      <family val="2"/>
    </font>
    <font>
      <b/>
      <sz val="8"/>
      <name val="Arial"/>
      <family val="2"/>
    </font>
    <font>
      <u val="single"/>
      <sz val="8"/>
      <color indexed="12"/>
      <name val="Arial"/>
      <family val="0"/>
    </font>
    <font>
      <b/>
      <sz val="8"/>
      <name val="Tahoma"/>
      <family val="0"/>
    </font>
    <font>
      <sz val="8"/>
      <name val="Tahoma"/>
      <family val="0"/>
    </font>
    <font>
      <b/>
      <sz val="8"/>
      <color indexed="8"/>
      <name val="Arial"/>
      <family val="2"/>
    </font>
    <font>
      <b/>
      <sz val="8"/>
      <color indexed="8"/>
      <name val="Arial Narrow"/>
      <family val="2"/>
    </font>
    <font>
      <sz val="8"/>
      <color indexed="8"/>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indexed="20"/>
        <bgColor indexed="64"/>
      </patternFill>
    </fill>
    <fill>
      <patternFill patternType="solid">
        <fgColor indexed="13"/>
        <bgColor indexed="64"/>
      </patternFill>
    </fill>
    <fill>
      <patternFill patternType="lightTrellis"/>
    </fill>
    <fill>
      <patternFill patternType="solid">
        <fgColor indexed="65"/>
        <bgColor indexed="64"/>
      </patternFill>
    </fill>
    <fill>
      <patternFill patternType="lightTrellis">
        <bgColor indexed="13"/>
      </patternFill>
    </fill>
  </fills>
  <borders count="5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color indexed="63"/>
      </left>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medium"/>
    </border>
    <border>
      <left>
        <color indexed="63"/>
      </left>
      <right>
        <color indexed="63"/>
      </right>
      <top style="thin">
        <color indexed="8"/>
      </top>
      <bottom style="double"/>
    </border>
    <border>
      <left>
        <color indexed="63"/>
      </left>
      <right>
        <color indexed="63"/>
      </right>
      <top style="thin"/>
      <bottom style="thin"/>
    </border>
    <border>
      <left>
        <color indexed="63"/>
      </left>
      <right style="double"/>
      <top style="thin"/>
      <bottom style="thin"/>
    </border>
    <border>
      <left style="double"/>
      <right>
        <color indexed="63"/>
      </right>
      <top>
        <color indexed="63"/>
      </top>
      <bottom>
        <color indexed="63"/>
      </bottom>
    </border>
    <border>
      <left>
        <color indexed="63"/>
      </left>
      <right style="double"/>
      <top>
        <color indexed="63"/>
      </top>
      <bottom>
        <color indexed="63"/>
      </bottom>
    </border>
    <border>
      <left style="thin"/>
      <right style="double"/>
      <top>
        <color indexed="63"/>
      </top>
      <bottom>
        <color indexed="63"/>
      </bottom>
    </border>
    <border>
      <left style="thin"/>
      <right style="double"/>
      <top>
        <color indexed="63"/>
      </top>
      <bottom style="thin"/>
    </border>
    <border>
      <left style="thin"/>
      <right style="thin">
        <color indexed="8"/>
      </right>
      <top style="thin"/>
      <bottom>
        <color indexed="63"/>
      </bottom>
    </border>
    <border>
      <left style="thin"/>
      <right style="double"/>
      <top style="thin"/>
      <bottom>
        <color indexed="63"/>
      </bottom>
    </border>
    <border>
      <left style="thin"/>
      <right style="double"/>
      <top style="thin"/>
      <bottom style="thin"/>
    </border>
    <border>
      <left style="thin"/>
      <right style="thin"/>
      <top>
        <color indexed="63"/>
      </top>
      <bottom style="thin">
        <color indexed="8"/>
      </bottom>
    </border>
    <border>
      <left style="thin"/>
      <right style="thin"/>
      <top>
        <color indexed="63"/>
      </top>
      <bottom style="medium"/>
    </border>
    <border>
      <left style="thin"/>
      <right>
        <color indexed="63"/>
      </right>
      <top style="thin"/>
      <bottom style="medium"/>
    </border>
    <border>
      <left style="thin"/>
      <right style="thin"/>
      <top style="thin"/>
      <bottom style="medium"/>
    </border>
    <border>
      <left style="thin"/>
      <right style="double"/>
      <top style="thin"/>
      <bottom style="medium"/>
    </border>
    <border>
      <left>
        <color indexed="63"/>
      </left>
      <right>
        <color indexed="63"/>
      </right>
      <top style="thin"/>
      <bottom style="double"/>
    </border>
    <border>
      <left style="thin"/>
      <right>
        <color indexed="63"/>
      </right>
      <top style="thin">
        <color indexed="8"/>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style="thin">
        <color indexed="8"/>
      </bottom>
    </border>
    <border>
      <left>
        <color indexed="63"/>
      </left>
      <right>
        <color indexed="63"/>
      </right>
      <top style="thin"/>
      <bottom style="thin">
        <color indexed="8"/>
      </bottom>
    </border>
    <border>
      <left>
        <color indexed="63"/>
      </left>
      <right>
        <color indexed="63"/>
      </right>
      <top>
        <color indexed="63"/>
      </top>
      <bottom style="thin"/>
    </border>
    <border>
      <left>
        <color indexed="63"/>
      </left>
      <right style="thin"/>
      <top>
        <color indexed="63"/>
      </top>
      <bottom style="thin"/>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5"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6"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11" fillId="23" borderId="0">
      <alignment/>
      <protection/>
    </xf>
    <xf numFmtId="0" fontId="0" fillId="24"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285">
    <xf numFmtId="0" fontId="0" fillId="0" borderId="0" xfId="0" applyAlignment="1">
      <alignment/>
    </xf>
    <xf numFmtId="0" fontId="8" fillId="0" borderId="0" xfId="0" applyFont="1" applyAlignment="1">
      <alignment/>
    </xf>
    <xf numFmtId="0" fontId="0" fillId="0" borderId="0" xfId="0" applyAlignment="1">
      <alignment vertical="center"/>
    </xf>
    <xf numFmtId="0" fontId="12" fillId="20" borderId="10" xfId="57" applyNumberFormat="1" applyFont="1" applyFill="1" applyBorder="1">
      <alignment/>
      <protection/>
    </xf>
    <xf numFmtId="0" fontId="13" fillId="20" borderId="11" xfId="57" applyNumberFormat="1" applyFont="1" applyFill="1" applyBorder="1">
      <alignment/>
      <protection/>
    </xf>
    <xf numFmtId="0" fontId="14" fillId="20" borderId="12" xfId="57" applyNumberFormat="1" applyFont="1" applyFill="1" applyBorder="1" applyAlignment="1">
      <alignment horizontal="centerContinuous"/>
      <protection/>
    </xf>
    <xf numFmtId="0" fontId="3" fillId="20" borderId="13" xfId="57" applyNumberFormat="1" applyFont="1" applyFill="1" applyBorder="1" applyAlignment="1">
      <alignment horizontal="centerContinuous" wrapText="1"/>
      <protection/>
    </xf>
    <xf numFmtId="0" fontId="3" fillId="20" borderId="13" xfId="57" applyNumberFormat="1" applyFont="1" applyFill="1" applyBorder="1">
      <alignment/>
      <protection/>
    </xf>
    <xf numFmtId="0" fontId="14" fillId="20" borderId="12" xfId="57" applyNumberFormat="1" applyFont="1" applyFill="1" applyBorder="1" applyAlignment="1">
      <alignment horizontal="center"/>
      <protection/>
    </xf>
    <xf numFmtId="49" fontId="1" fillId="23" borderId="14" xfId="57" applyNumberFormat="1" applyFont="1" applyBorder="1" applyAlignment="1">
      <alignment horizontal="center" vertical="center" wrapText="1"/>
      <protection/>
    </xf>
    <xf numFmtId="0" fontId="15" fillId="23" borderId="14" xfId="57" applyNumberFormat="1" applyFont="1" applyBorder="1" applyAlignment="1">
      <alignment vertical="center" wrapText="1"/>
      <protection/>
    </xf>
    <xf numFmtId="164" fontId="15" fillId="0" borderId="14" xfId="57" applyNumberFormat="1" applyFont="1" applyFill="1" applyBorder="1" applyAlignment="1">
      <alignment vertical="center" wrapText="1"/>
      <protection/>
    </xf>
    <xf numFmtId="0" fontId="1" fillId="20" borderId="13" xfId="57" applyNumberFormat="1" applyFont="1" applyFill="1" applyBorder="1" applyAlignment="1">
      <alignment vertical="center"/>
      <protection/>
    </xf>
    <xf numFmtId="0" fontId="1" fillId="20" borderId="12" xfId="57" applyNumberFormat="1" applyFont="1" applyFill="1" applyBorder="1" applyAlignment="1">
      <alignment horizontal="center" vertical="center"/>
      <protection/>
    </xf>
    <xf numFmtId="0" fontId="1" fillId="20" borderId="15" xfId="57" applyNumberFormat="1" applyFont="1" applyFill="1" applyBorder="1" applyAlignment="1">
      <alignment horizontal="centerContinuous"/>
      <protection/>
    </xf>
    <xf numFmtId="0" fontId="1" fillId="20" borderId="16" xfId="57" applyNumberFormat="1" applyFont="1" applyFill="1" applyBorder="1" applyAlignment="1">
      <alignment horizontal="centerContinuous" vertical="center"/>
      <protection/>
    </xf>
    <xf numFmtId="0" fontId="0" fillId="23" borderId="0" xfId="0" applyFill="1" applyAlignment="1">
      <alignment/>
    </xf>
    <xf numFmtId="0" fontId="0" fillId="0" borderId="0" xfId="0" applyFill="1" applyAlignment="1">
      <alignment vertical="center"/>
    </xf>
    <xf numFmtId="0" fontId="0" fillId="0" borderId="14" xfId="57" applyNumberFormat="1" applyFont="1" applyFill="1" applyBorder="1" applyAlignment="1">
      <alignment vertical="center" wrapText="1"/>
      <protection/>
    </xf>
    <xf numFmtId="0" fontId="0" fillId="0" borderId="0" xfId="0" applyBorder="1" applyAlignment="1">
      <alignment/>
    </xf>
    <xf numFmtId="0" fontId="0" fillId="23" borderId="0" xfId="0" applyFill="1" applyAlignment="1">
      <alignment vertical="center"/>
    </xf>
    <xf numFmtId="0" fontId="0" fillId="23" borderId="0" xfId="0" applyFill="1" applyAlignment="1">
      <alignment wrapText="1"/>
    </xf>
    <xf numFmtId="0" fontId="8" fillId="23" borderId="0" xfId="0" applyFont="1" applyFill="1" applyBorder="1" applyAlignment="1">
      <alignment/>
    </xf>
    <xf numFmtId="0" fontId="0" fillId="23" borderId="0" xfId="0" applyFill="1" applyAlignment="1">
      <alignment horizontal="left" wrapText="1"/>
    </xf>
    <xf numFmtId="0" fontId="8" fillId="23" borderId="0" xfId="0" applyFont="1" applyFill="1" applyAlignment="1">
      <alignment/>
    </xf>
    <xf numFmtId="0" fontId="7" fillId="25" borderId="17" xfId="0" applyFont="1" applyFill="1" applyBorder="1" applyAlignment="1">
      <alignment horizontal="center" vertical="center"/>
    </xf>
    <xf numFmtId="0" fontId="9" fillId="20" borderId="18" xfId="0" applyFont="1" applyFill="1" applyBorder="1" applyAlignment="1">
      <alignment/>
    </xf>
    <xf numFmtId="0" fontId="10" fillId="25" borderId="18" xfId="0" applyFont="1" applyFill="1" applyBorder="1" applyAlignment="1">
      <alignment/>
    </xf>
    <xf numFmtId="0" fontId="2" fillId="0" borderId="18" xfId="0" applyFont="1" applyBorder="1" applyAlignment="1">
      <alignment wrapText="1"/>
    </xf>
    <xf numFmtId="0" fontId="2" fillId="0" borderId="18" xfId="0" applyFont="1" applyFill="1" applyBorder="1" applyAlignment="1">
      <alignment vertical="center" wrapText="1"/>
    </xf>
    <xf numFmtId="0" fontId="2" fillId="0" borderId="18" xfId="0" applyFont="1" applyFill="1" applyBorder="1" applyAlignment="1">
      <alignment wrapText="1"/>
    </xf>
    <xf numFmtId="0" fontId="8" fillId="20" borderId="19" xfId="0" applyFont="1" applyFill="1" applyBorder="1" applyAlignment="1">
      <alignment/>
    </xf>
    <xf numFmtId="0" fontId="0" fillId="23" borderId="15" xfId="57" applyNumberFormat="1" applyFont="1" applyBorder="1" applyAlignment="1">
      <alignment horizontal="centerContinuous" vertical="center" wrapText="1"/>
      <protection/>
    </xf>
    <xf numFmtId="0" fontId="34" fillId="23" borderId="16" xfId="57" applyNumberFormat="1" applyFont="1" applyBorder="1" applyAlignment="1">
      <alignment horizontal="centerContinuous" vertical="center" wrapText="1"/>
      <protection/>
    </xf>
    <xf numFmtId="0" fontId="15" fillId="0" borderId="14" xfId="57" applyNumberFormat="1" applyFont="1" applyFill="1" applyBorder="1" applyAlignment="1">
      <alignment vertical="center" wrapText="1"/>
      <protection/>
    </xf>
    <xf numFmtId="0" fontId="0" fillId="23" borderId="0" xfId="0" applyFont="1" applyFill="1" applyAlignment="1">
      <alignment horizontal="left" wrapText="1"/>
    </xf>
    <xf numFmtId="0" fontId="0" fillId="23" borderId="0" xfId="0" applyFont="1" applyFill="1" applyAlignment="1">
      <alignment wrapText="1"/>
    </xf>
    <xf numFmtId="0" fontId="4" fillId="0" borderId="0" xfId="0" applyFont="1" applyAlignment="1">
      <alignment horizontal="center"/>
    </xf>
    <xf numFmtId="0" fontId="0" fillId="26" borderId="0" xfId="0" applyFill="1" applyAlignment="1">
      <alignment/>
    </xf>
    <xf numFmtId="0" fontId="36" fillId="0" borderId="20" xfId="0" applyFont="1" applyBorder="1" applyAlignment="1">
      <alignment horizontal="left"/>
    </xf>
    <xf numFmtId="178" fontId="36" fillId="0" borderId="21" xfId="42" applyNumberFormat="1" applyFont="1" applyBorder="1" applyAlignment="1">
      <alignment horizontal="center"/>
    </xf>
    <xf numFmtId="0" fontId="36" fillId="26" borderId="0" xfId="0" applyFont="1" applyFill="1" applyBorder="1" applyAlignment="1">
      <alignment horizontal="center"/>
    </xf>
    <xf numFmtId="190" fontId="36" fillId="0" borderId="0" xfId="44" applyNumberFormat="1" applyFont="1" applyBorder="1" applyAlignment="1">
      <alignment horizontal="center"/>
    </xf>
    <xf numFmtId="0" fontId="36" fillId="0" borderId="0" xfId="0" applyFont="1" applyBorder="1" applyAlignment="1">
      <alignment horizontal="center"/>
    </xf>
    <xf numFmtId="178" fontId="36" fillId="0" borderId="0" xfId="42" applyNumberFormat="1" applyFont="1" applyFill="1" applyBorder="1" applyAlignment="1">
      <alignment horizontal="center"/>
    </xf>
    <xf numFmtId="9" fontId="36" fillId="0" borderId="0" xfId="60" applyFont="1" applyFill="1" applyBorder="1" applyAlignment="1">
      <alignment horizontal="center"/>
    </xf>
    <xf numFmtId="190" fontId="36" fillId="0" borderId="22" xfId="44" applyNumberFormat="1" applyFont="1" applyFill="1" applyBorder="1" applyAlignment="1">
      <alignment horizontal="center"/>
    </xf>
    <xf numFmtId="9" fontId="36" fillId="0" borderId="21" xfId="60" applyFont="1" applyFill="1" applyBorder="1" applyAlignment="1">
      <alignment horizontal="center"/>
    </xf>
    <xf numFmtId="190" fontId="36" fillId="0" borderId="0" xfId="44" applyNumberFormat="1" applyFont="1" applyFill="1" applyBorder="1" applyAlignment="1">
      <alignment horizontal="center"/>
    </xf>
    <xf numFmtId="0" fontId="36" fillId="0" borderId="20" xfId="0" applyFont="1" applyBorder="1" applyAlignment="1">
      <alignment horizontal="center"/>
    </xf>
    <xf numFmtId="9" fontId="36" fillId="0" borderId="0" xfId="60" applyFont="1" applyBorder="1" applyAlignment="1">
      <alignment horizontal="center"/>
    </xf>
    <xf numFmtId="190" fontId="36" fillId="0" borderId="22" xfId="44" applyNumberFormat="1" applyFont="1" applyBorder="1" applyAlignment="1">
      <alignment horizontal="center"/>
    </xf>
    <xf numFmtId="9" fontId="36" fillId="0" borderId="21" xfId="60" applyFont="1" applyBorder="1" applyAlignment="1">
      <alignment horizontal="center"/>
    </xf>
    <xf numFmtId="9" fontId="36" fillId="0" borderId="22" xfId="60" applyFont="1" applyBorder="1" applyAlignment="1">
      <alignment horizontal="center"/>
    </xf>
    <xf numFmtId="0" fontId="37" fillId="0" borderId="0" xfId="53" applyFont="1" applyBorder="1" applyAlignment="1">
      <alignment horizontal="center"/>
    </xf>
    <xf numFmtId="178" fontId="4" fillId="0" borderId="21" xfId="42" applyNumberFormat="1" applyFont="1" applyBorder="1" applyAlignment="1">
      <alignment/>
    </xf>
    <xf numFmtId="0" fontId="4" fillId="26" borderId="0" xfId="0" applyFont="1" applyFill="1" applyBorder="1" applyAlignment="1">
      <alignment/>
    </xf>
    <xf numFmtId="190" fontId="4" fillId="0" borderId="0" xfId="44" applyNumberFormat="1" applyFont="1" applyBorder="1" applyAlignment="1">
      <alignment/>
    </xf>
    <xf numFmtId="0" fontId="4" fillId="0" borderId="0" xfId="0" applyFont="1" applyBorder="1" applyAlignment="1">
      <alignment/>
    </xf>
    <xf numFmtId="178" fontId="4" fillId="0" borderId="0" xfId="42" applyNumberFormat="1" applyFont="1" applyBorder="1" applyAlignment="1">
      <alignment/>
    </xf>
    <xf numFmtId="9" fontId="4" fillId="0" borderId="0" xfId="60" applyFont="1" applyBorder="1" applyAlignment="1">
      <alignment/>
    </xf>
    <xf numFmtId="190" fontId="4" fillId="0" borderId="22" xfId="44" applyNumberFormat="1" applyFont="1" applyBorder="1" applyAlignment="1">
      <alignment/>
    </xf>
    <xf numFmtId="9" fontId="4" fillId="0" borderId="21" xfId="60" applyFont="1" applyBorder="1" applyAlignment="1">
      <alignment/>
    </xf>
    <xf numFmtId="0" fontId="4" fillId="0" borderId="22" xfId="0" applyFont="1" applyBorder="1" applyAlignment="1">
      <alignment/>
    </xf>
    <xf numFmtId="9" fontId="4" fillId="26" borderId="0" xfId="60" applyFont="1" applyFill="1" applyBorder="1" applyAlignment="1">
      <alignment/>
    </xf>
    <xf numFmtId="0" fontId="4" fillId="0" borderId="20" xfId="0" applyFont="1" applyBorder="1" applyAlignment="1">
      <alignment horizontal="left"/>
    </xf>
    <xf numFmtId="0" fontId="4" fillId="22" borderId="18" xfId="0" applyFont="1" applyFill="1" applyBorder="1" applyAlignment="1">
      <alignment horizontal="left"/>
    </xf>
    <xf numFmtId="178" fontId="4" fillId="22" borderId="23" xfId="42" applyNumberFormat="1" applyFont="1" applyFill="1" applyBorder="1" applyAlignment="1">
      <alignment/>
    </xf>
    <xf numFmtId="0" fontId="4" fillId="22" borderId="15" xfId="0" applyFont="1" applyFill="1" applyBorder="1" applyAlignment="1">
      <alignment/>
    </xf>
    <xf numFmtId="190" fontId="4" fillId="22" borderId="14" xfId="44" applyNumberFormat="1" applyFont="1" applyFill="1" applyBorder="1" applyAlignment="1">
      <alignment/>
    </xf>
    <xf numFmtId="0" fontId="4" fillId="22" borderId="14" xfId="0" applyFont="1" applyFill="1" applyBorder="1" applyAlignment="1">
      <alignment/>
    </xf>
    <xf numFmtId="178" fontId="4" fillId="22" borderId="14" xfId="42" applyNumberFormat="1" applyFont="1" applyFill="1" applyBorder="1" applyAlignment="1">
      <alignment/>
    </xf>
    <xf numFmtId="9" fontId="4" fillId="22" borderId="14" xfId="60" applyFont="1" applyFill="1" applyBorder="1" applyAlignment="1">
      <alignment/>
    </xf>
    <xf numFmtId="9" fontId="4" fillId="26" borderId="14" xfId="60" applyFont="1" applyFill="1" applyBorder="1" applyAlignment="1">
      <alignment/>
    </xf>
    <xf numFmtId="190" fontId="4" fillId="0" borderId="24" xfId="44" applyNumberFormat="1" applyFont="1" applyBorder="1" applyAlignment="1">
      <alignment/>
    </xf>
    <xf numFmtId="9" fontId="4" fillId="22" borderId="23" xfId="60" applyFont="1" applyFill="1" applyBorder="1" applyAlignment="1">
      <alignment/>
    </xf>
    <xf numFmtId="190" fontId="4" fillId="0" borderId="14" xfId="44" applyNumberFormat="1" applyFont="1" applyBorder="1" applyAlignment="1">
      <alignment/>
    </xf>
    <xf numFmtId="1" fontId="4" fillId="0" borderId="21" xfId="42" applyNumberFormat="1" applyFont="1" applyBorder="1" applyAlignment="1">
      <alignment/>
    </xf>
    <xf numFmtId="190" fontId="4" fillId="0" borderId="21" xfId="44" applyNumberFormat="1" applyFont="1" applyBorder="1" applyAlignment="1">
      <alignment/>
    </xf>
    <xf numFmtId="190" fontId="36" fillId="0" borderId="22" xfId="44" applyNumberFormat="1" applyFont="1" applyBorder="1" applyAlignment="1">
      <alignment/>
    </xf>
    <xf numFmtId="190" fontId="36" fillId="0" borderId="21" xfId="44" applyNumberFormat="1" applyFont="1" applyBorder="1" applyAlignment="1">
      <alignment/>
    </xf>
    <xf numFmtId="190" fontId="36" fillId="0" borderId="0" xfId="44" applyNumberFormat="1" applyFont="1" applyBorder="1" applyAlignment="1">
      <alignment/>
    </xf>
    <xf numFmtId="0" fontId="36" fillId="0" borderId="20" xfId="0" applyFont="1" applyFill="1" applyBorder="1" applyAlignment="1">
      <alignment horizontal="left"/>
    </xf>
    <xf numFmtId="9" fontId="36" fillId="0" borderId="21" xfId="60" applyFont="1" applyBorder="1" applyAlignment="1">
      <alignment/>
    </xf>
    <xf numFmtId="9" fontId="36" fillId="0" borderId="0" xfId="60" applyFont="1" applyBorder="1" applyAlignment="1">
      <alignment/>
    </xf>
    <xf numFmtId="0" fontId="37" fillId="0" borderId="20" xfId="53" applyFont="1" applyBorder="1" applyAlignment="1">
      <alignment horizontal="center"/>
    </xf>
    <xf numFmtId="0" fontId="4" fillId="0" borderId="14" xfId="0" applyFont="1" applyFill="1" applyBorder="1" applyAlignment="1">
      <alignment/>
    </xf>
    <xf numFmtId="0" fontId="4" fillId="0" borderId="14" xfId="0" applyFont="1" applyFill="1" applyBorder="1" applyAlignment="1">
      <alignment horizontal="center"/>
    </xf>
    <xf numFmtId="178" fontId="4" fillId="0" borderId="14" xfId="42" applyNumberFormat="1" applyFont="1" applyFill="1" applyBorder="1" applyAlignment="1">
      <alignment/>
    </xf>
    <xf numFmtId="9" fontId="4" fillId="0" borderId="14" xfId="60" applyFont="1" applyBorder="1" applyAlignment="1">
      <alignment/>
    </xf>
    <xf numFmtId="9" fontId="4" fillId="0" borderId="23" xfId="60" applyFont="1" applyBorder="1" applyAlignment="1">
      <alignment/>
    </xf>
    <xf numFmtId="190" fontId="4" fillId="0" borderId="16" xfId="44" applyNumberFormat="1" applyFont="1" applyBorder="1" applyAlignment="1">
      <alignment/>
    </xf>
    <xf numFmtId="9" fontId="4" fillId="27" borderId="10" xfId="60" applyFont="1" applyFill="1" applyBorder="1" applyAlignment="1">
      <alignment/>
    </xf>
    <xf numFmtId="190" fontId="4" fillId="27" borderId="25" xfId="44" applyNumberFormat="1" applyFont="1" applyFill="1" applyBorder="1" applyAlignment="1">
      <alignment/>
    </xf>
    <xf numFmtId="190" fontId="4" fillId="27" borderId="26" xfId="44" applyNumberFormat="1" applyFont="1" applyFill="1" applyBorder="1" applyAlignment="1">
      <alignment/>
    </xf>
    <xf numFmtId="178" fontId="36" fillId="0" borderId="21" xfId="42" applyNumberFormat="1" applyFont="1" applyBorder="1" applyAlignment="1">
      <alignment/>
    </xf>
    <xf numFmtId="0" fontId="36" fillId="26" borderId="0" xfId="0" applyFont="1" applyFill="1" applyBorder="1" applyAlignment="1">
      <alignment/>
    </xf>
    <xf numFmtId="0" fontId="36" fillId="0" borderId="0" xfId="0" applyFont="1" applyBorder="1" applyAlignment="1">
      <alignment/>
    </xf>
    <xf numFmtId="178" fontId="36" fillId="0" borderId="0" xfId="42" applyNumberFormat="1" applyFont="1" applyBorder="1" applyAlignment="1">
      <alignment/>
    </xf>
    <xf numFmtId="178" fontId="4" fillId="28" borderId="21" xfId="42" applyNumberFormat="1" applyFont="1" applyFill="1" applyBorder="1" applyAlignment="1">
      <alignment/>
    </xf>
    <xf numFmtId="0" fontId="4" fillId="28" borderId="0" xfId="0" applyFont="1" applyFill="1" applyBorder="1" applyAlignment="1">
      <alignment/>
    </xf>
    <xf numFmtId="178" fontId="4" fillId="28" borderId="0" xfId="42" applyNumberFormat="1" applyFont="1" applyFill="1" applyBorder="1" applyAlignment="1">
      <alignment/>
    </xf>
    <xf numFmtId="178" fontId="4" fillId="27" borderId="21" xfId="42" applyNumberFormat="1" applyFont="1" applyFill="1" applyBorder="1" applyAlignment="1">
      <alignment/>
    </xf>
    <xf numFmtId="0" fontId="4" fillId="27" borderId="0" xfId="0" applyFont="1" applyFill="1" applyBorder="1" applyAlignment="1">
      <alignment/>
    </xf>
    <xf numFmtId="178" fontId="4" fillId="27" borderId="0" xfId="42" applyNumberFormat="1" applyFont="1" applyFill="1" applyBorder="1" applyAlignment="1">
      <alignment/>
    </xf>
    <xf numFmtId="180" fontId="4" fillId="22" borderId="14" xfId="60" applyNumberFormat="1" applyFont="1" applyFill="1" applyBorder="1" applyAlignment="1">
      <alignment/>
    </xf>
    <xf numFmtId="178" fontId="36" fillId="0" borderId="0" xfId="42" applyNumberFormat="1" applyFont="1" applyBorder="1" applyAlignment="1">
      <alignment horizontal="center"/>
    </xf>
    <xf numFmtId="190" fontId="4" fillId="28" borderId="0" xfId="44" applyNumberFormat="1" applyFont="1" applyFill="1" applyBorder="1" applyAlignment="1">
      <alignment/>
    </xf>
    <xf numFmtId="190" fontId="4" fillId="27" borderId="0" xfId="44" applyNumberFormat="1" applyFont="1" applyFill="1" applyBorder="1" applyAlignment="1">
      <alignment/>
    </xf>
    <xf numFmtId="190" fontId="4" fillId="22" borderId="24" xfId="44" applyNumberFormat="1" applyFont="1" applyFill="1" applyBorder="1" applyAlignment="1">
      <alignment/>
    </xf>
    <xf numFmtId="10" fontId="4" fillId="22" borderId="14" xfId="60" applyNumberFormat="1" applyFont="1" applyFill="1" applyBorder="1" applyAlignment="1">
      <alignment/>
    </xf>
    <xf numFmtId="0" fontId="36" fillId="0" borderId="27" xfId="0" applyFont="1" applyBorder="1" applyAlignment="1">
      <alignment horizontal="left"/>
    </xf>
    <xf numFmtId="178" fontId="4" fillId="0" borderId="28" xfId="42" applyNumberFormat="1" applyFont="1" applyBorder="1" applyAlignment="1">
      <alignment/>
    </xf>
    <xf numFmtId="0" fontId="4" fillId="26" borderId="29" xfId="0" applyFont="1" applyFill="1" applyBorder="1" applyAlignment="1">
      <alignment/>
    </xf>
    <xf numFmtId="190" fontId="4" fillId="0" borderId="29" xfId="44" applyNumberFormat="1" applyFont="1" applyBorder="1" applyAlignment="1">
      <alignment/>
    </xf>
    <xf numFmtId="0" fontId="4" fillId="0" borderId="29" xfId="0" applyFont="1" applyBorder="1" applyAlignment="1">
      <alignment/>
    </xf>
    <xf numFmtId="178" fontId="4" fillId="0" borderId="29" xfId="42" applyNumberFormat="1" applyFont="1" applyBorder="1" applyAlignment="1">
      <alignment/>
    </xf>
    <xf numFmtId="9" fontId="4" fillId="0" borderId="29" xfId="60" applyFont="1" applyBorder="1" applyAlignment="1">
      <alignment/>
    </xf>
    <xf numFmtId="190" fontId="4" fillId="0" borderId="30" xfId="44" applyNumberFormat="1" applyFont="1" applyBorder="1" applyAlignment="1">
      <alignment/>
    </xf>
    <xf numFmtId="9" fontId="4" fillId="0" borderId="28" xfId="60" applyFont="1" applyBorder="1" applyAlignment="1">
      <alignment/>
    </xf>
    <xf numFmtId="0" fontId="4" fillId="0" borderId="0" xfId="0" applyFont="1" applyBorder="1" applyAlignment="1">
      <alignment horizontal="left"/>
    </xf>
    <xf numFmtId="0" fontId="4" fillId="0" borderId="0" xfId="0" applyFont="1" applyAlignment="1">
      <alignment/>
    </xf>
    <xf numFmtId="178" fontId="4" fillId="0" borderId="21" xfId="42" applyNumberFormat="1" applyFont="1" applyBorder="1" applyAlignment="1">
      <alignment horizontal="center"/>
    </xf>
    <xf numFmtId="0" fontId="4" fillId="0" borderId="0" xfId="0" applyFont="1" applyBorder="1" applyAlignment="1">
      <alignment horizontal="center"/>
    </xf>
    <xf numFmtId="190" fontId="4" fillId="0" borderId="0" xfId="44" applyNumberFormat="1" applyFont="1" applyBorder="1" applyAlignment="1">
      <alignment horizontal="center"/>
    </xf>
    <xf numFmtId="178" fontId="4" fillId="0" borderId="0" xfId="42" applyNumberFormat="1" applyFont="1" applyBorder="1" applyAlignment="1">
      <alignment horizontal="center"/>
    </xf>
    <xf numFmtId="9" fontId="4" fillId="0" borderId="0" xfId="60" applyFont="1" applyBorder="1" applyAlignment="1">
      <alignment horizontal="center"/>
    </xf>
    <xf numFmtId="190" fontId="4" fillId="0" borderId="22" xfId="44" applyNumberFormat="1" applyFont="1" applyBorder="1" applyAlignment="1">
      <alignment horizontal="center"/>
    </xf>
    <xf numFmtId="9" fontId="4" fillId="0" borderId="21" xfId="60" applyFont="1" applyBorder="1" applyAlignment="1">
      <alignment horizontal="center"/>
    </xf>
    <xf numFmtId="0" fontId="0" fillId="0" borderId="22" xfId="0" applyBorder="1" applyAlignment="1">
      <alignment/>
    </xf>
    <xf numFmtId="0" fontId="4" fillId="29" borderId="0" xfId="0" applyFont="1" applyFill="1" applyBorder="1" applyAlignment="1">
      <alignment/>
    </xf>
    <xf numFmtId="9" fontId="4" fillId="27" borderId="0" xfId="60" applyFont="1" applyFill="1" applyBorder="1" applyAlignment="1">
      <alignment/>
    </xf>
    <xf numFmtId="190" fontId="4" fillId="27" borderId="21" xfId="44" applyNumberFormat="1" applyFont="1" applyFill="1" applyBorder="1" applyAlignment="1">
      <alignment/>
    </xf>
    <xf numFmtId="190" fontId="4" fillId="0" borderId="23" xfId="44" applyNumberFormat="1" applyFont="1" applyBorder="1" applyAlignment="1">
      <alignment/>
    </xf>
    <xf numFmtId="190" fontId="4" fillId="27" borderId="22" xfId="44" applyNumberFormat="1" applyFont="1" applyFill="1" applyBorder="1" applyAlignment="1">
      <alignment/>
    </xf>
    <xf numFmtId="178" fontId="16" fillId="0" borderId="28" xfId="42" applyNumberFormat="1" applyFont="1" applyBorder="1" applyAlignment="1">
      <alignment/>
    </xf>
    <xf numFmtId="0" fontId="16" fillId="26" borderId="29" xfId="0" applyFont="1" applyFill="1" applyBorder="1" applyAlignment="1">
      <alignment/>
    </xf>
    <xf numFmtId="190" fontId="16" fillId="0" borderId="29" xfId="44" applyNumberFormat="1" applyFont="1" applyBorder="1" applyAlignment="1">
      <alignment/>
    </xf>
    <xf numFmtId="0" fontId="16" fillId="0" borderId="29" xfId="0" applyFont="1" applyBorder="1" applyAlignment="1">
      <alignment/>
    </xf>
    <xf numFmtId="178" fontId="16" fillId="0" borderId="29" xfId="42" applyNumberFormat="1" applyFont="1" applyBorder="1" applyAlignment="1">
      <alignment/>
    </xf>
    <xf numFmtId="9" fontId="16" fillId="0" borderId="29" xfId="60" applyFont="1" applyBorder="1" applyAlignment="1">
      <alignment/>
    </xf>
    <xf numFmtId="190" fontId="16" fillId="0" borderId="31" xfId="44" applyNumberFormat="1" applyFont="1" applyBorder="1" applyAlignment="1">
      <alignment/>
    </xf>
    <xf numFmtId="0" fontId="0" fillId="0" borderId="30" xfId="0" applyBorder="1" applyAlignment="1">
      <alignment/>
    </xf>
    <xf numFmtId="0" fontId="4" fillId="0" borderId="20" xfId="0" applyFont="1" applyBorder="1" applyAlignment="1">
      <alignment/>
    </xf>
    <xf numFmtId="0" fontId="36" fillId="0" borderId="20" xfId="0" applyFont="1" applyFill="1" applyBorder="1" applyAlignment="1">
      <alignment horizontal="center"/>
    </xf>
    <xf numFmtId="0" fontId="36" fillId="0" borderId="20" xfId="0" applyFont="1" applyBorder="1" applyAlignment="1">
      <alignment/>
    </xf>
    <xf numFmtId="0" fontId="36" fillId="0" borderId="20" xfId="0" applyFont="1" applyBorder="1" applyAlignment="1">
      <alignment/>
    </xf>
    <xf numFmtId="0" fontId="36" fillId="0" borderId="20" xfId="0" applyFont="1" applyFill="1" applyBorder="1" applyAlignment="1">
      <alignment/>
    </xf>
    <xf numFmtId="0" fontId="16" fillId="0" borderId="27" xfId="0" applyFont="1" applyBorder="1" applyAlignment="1">
      <alignment/>
    </xf>
    <xf numFmtId="0" fontId="0" fillId="0" borderId="0" xfId="0" applyAlignment="1">
      <alignment horizontal="center"/>
    </xf>
    <xf numFmtId="0" fontId="0" fillId="0" borderId="14" xfId="0" applyFill="1" applyBorder="1" applyAlignment="1" applyProtection="1">
      <alignment/>
      <protection locked="0"/>
    </xf>
    <xf numFmtId="0" fontId="0" fillId="0" borderId="14" xfId="0" applyFill="1" applyBorder="1" applyAlignment="1">
      <alignment/>
    </xf>
    <xf numFmtId="0" fontId="0" fillId="0" borderId="14" xfId="0" applyBorder="1" applyAlignment="1">
      <alignment/>
    </xf>
    <xf numFmtId="0" fontId="4" fillId="0" borderId="0" xfId="0" applyFont="1" applyBorder="1" applyAlignment="1">
      <alignment horizontal="center"/>
    </xf>
    <xf numFmtId="0" fontId="4" fillId="0" borderId="0" xfId="0" applyFont="1" applyAlignment="1">
      <alignment horizontal="center" wrapText="1"/>
    </xf>
    <xf numFmtId="0" fontId="36" fillId="0" borderId="0" xfId="0" applyFont="1" applyBorder="1" applyAlignment="1">
      <alignment horizontal="left"/>
    </xf>
    <xf numFmtId="0" fontId="4" fillId="0" borderId="0" xfId="0" applyFont="1" applyAlignment="1">
      <alignment wrapText="1"/>
    </xf>
    <xf numFmtId="0" fontId="4" fillId="0" borderId="0" xfId="0" applyFont="1" applyBorder="1" applyAlignment="1">
      <alignment/>
    </xf>
    <xf numFmtId="0" fontId="36" fillId="0" borderId="0" xfId="0" applyFont="1" applyBorder="1" applyAlignment="1">
      <alignment/>
    </xf>
    <xf numFmtId="0" fontId="4" fillId="0" borderId="0" xfId="0" applyFont="1" applyBorder="1" applyAlignment="1">
      <alignment horizontal="left"/>
    </xf>
    <xf numFmtId="0" fontId="4" fillId="22" borderId="14" xfId="0" applyFont="1" applyFill="1" applyBorder="1" applyAlignment="1">
      <alignment wrapText="1"/>
    </xf>
    <xf numFmtId="0" fontId="4" fillId="0" borderId="0" xfId="0" applyFont="1" applyAlignment="1">
      <alignment horizontal="center"/>
    </xf>
    <xf numFmtId="1" fontId="4" fillId="0" borderId="0" xfId="0" applyNumberFormat="1" applyFont="1" applyAlignment="1">
      <alignment/>
    </xf>
    <xf numFmtId="190" fontId="4" fillId="0" borderId="0" xfId="0" applyNumberFormat="1" applyFont="1" applyAlignment="1">
      <alignment/>
    </xf>
    <xf numFmtId="0" fontId="4" fillId="0" borderId="14" xfId="0" applyFont="1" applyFill="1" applyBorder="1" applyAlignment="1">
      <alignment/>
    </xf>
    <xf numFmtId="37" fontId="4" fillId="0" borderId="14" xfId="0" applyNumberFormat="1" applyFont="1" applyFill="1" applyBorder="1" applyAlignment="1">
      <alignment/>
    </xf>
    <xf numFmtId="190" fontId="4" fillId="0" borderId="14" xfId="44" applyNumberFormat="1" applyFont="1" applyBorder="1" applyAlignment="1">
      <alignment/>
    </xf>
    <xf numFmtId="0" fontId="36" fillId="0" borderId="0" xfId="0" applyFont="1" applyAlignment="1">
      <alignment/>
    </xf>
    <xf numFmtId="190" fontId="36" fillId="0" borderId="0" xfId="44" applyNumberFormat="1" applyFont="1" applyAlignment="1">
      <alignment/>
    </xf>
    <xf numFmtId="0" fontId="4" fillId="0" borderId="0" xfId="0" applyFont="1" applyAlignment="1">
      <alignment/>
    </xf>
    <xf numFmtId="0" fontId="36" fillId="0" borderId="0" xfId="0" applyNumberFormat="1" applyFont="1" applyFill="1" applyAlignment="1">
      <alignment horizontal="center" vertical="center"/>
    </xf>
    <xf numFmtId="0" fontId="4" fillId="0" borderId="0" xfId="0" applyFont="1" applyAlignment="1">
      <alignment vertical="center"/>
    </xf>
    <xf numFmtId="0" fontId="36" fillId="0" borderId="32" xfId="0" applyNumberFormat="1" applyFont="1" applyFill="1" applyBorder="1" applyAlignment="1" applyProtection="1">
      <alignment vertical="center" wrapText="1"/>
      <protection locked="0"/>
    </xf>
    <xf numFmtId="0" fontId="40" fillId="0" borderId="0" xfId="0" applyNumberFormat="1" applyFont="1" applyAlignment="1">
      <alignment horizontal="right" vertical="center"/>
    </xf>
    <xf numFmtId="37" fontId="40" fillId="0" borderId="12" xfId="0" applyNumberFormat="1" applyFont="1" applyFill="1" applyBorder="1" applyAlignment="1" applyProtection="1">
      <alignment horizontal="center" vertical="center"/>
      <protection locked="0"/>
    </xf>
    <xf numFmtId="37" fontId="40" fillId="0" borderId="12" xfId="0" applyNumberFormat="1" applyFont="1" applyFill="1" applyBorder="1" applyAlignment="1" applyProtection="1">
      <alignment horizontal="center" vertical="center"/>
      <protection/>
    </xf>
    <xf numFmtId="0" fontId="40" fillId="0" borderId="33" xfId="0" applyNumberFormat="1" applyFont="1" applyFill="1" applyBorder="1" applyAlignment="1">
      <alignment horizontal="right" vertical="center"/>
    </xf>
    <xf numFmtId="3" fontId="40" fillId="0" borderId="16" xfId="0" applyNumberFormat="1" applyFont="1" applyFill="1" applyBorder="1" applyAlignment="1" applyProtection="1">
      <alignment horizontal="center" vertical="center"/>
      <protection locked="0"/>
    </xf>
    <xf numFmtId="3" fontId="40" fillId="0" borderId="33" xfId="0" applyNumberFormat="1" applyFont="1" applyFill="1" applyBorder="1" applyAlignment="1" applyProtection="1">
      <alignment horizontal="center" vertical="center"/>
      <protection locked="0"/>
    </xf>
    <xf numFmtId="3" fontId="40" fillId="0" borderId="15" xfId="0" applyNumberFormat="1" applyFont="1" applyFill="1" applyBorder="1" applyAlignment="1" applyProtection="1">
      <alignment horizontal="center" vertical="center"/>
      <protection locked="0"/>
    </xf>
    <xf numFmtId="37" fontId="40" fillId="0" borderId="34" xfId="0" applyNumberFormat="1" applyFont="1" applyFill="1" applyBorder="1" applyAlignment="1">
      <alignment horizontal="center" vertical="center"/>
    </xf>
    <xf numFmtId="0" fontId="40" fillId="0" borderId="0" xfId="0" applyNumberFormat="1" applyFont="1" applyFill="1" applyAlignment="1">
      <alignment horizontal="left" vertical="center"/>
    </xf>
    <xf numFmtId="0" fontId="4" fillId="0" borderId="0" xfId="0" applyFont="1" applyFill="1" applyAlignment="1">
      <alignment vertical="center"/>
    </xf>
    <xf numFmtId="0" fontId="40" fillId="0" borderId="0" xfId="0" applyNumberFormat="1" applyFont="1" applyAlignment="1">
      <alignment vertical="center"/>
    </xf>
    <xf numFmtId="0" fontId="36" fillId="0" borderId="0" xfId="0" applyFont="1" applyFill="1" applyBorder="1" applyAlignment="1">
      <alignment horizontal="center" vertical="center" wrapText="1"/>
    </xf>
    <xf numFmtId="164" fontId="40" fillId="0" borderId="0" xfId="0" applyNumberFormat="1" applyFont="1" applyAlignment="1">
      <alignment vertical="center"/>
    </xf>
    <xf numFmtId="0" fontId="36" fillId="0" borderId="0" xfId="0" applyNumberFormat="1" applyFont="1" applyFill="1" applyBorder="1" applyAlignment="1">
      <alignment vertical="center"/>
    </xf>
    <xf numFmtId="0" fontId="4" fillId="26" borderId="0" xfId="0" applyFont="1" applyFill="1" applyAlignment="1">
      <alignment/>
    </xf>
    <xf numFmtId="0" fontId="4" fillId="0" borderId="0" xfId="0" applyFont="1" applyFill="1" applyBorder="1" applyAlignment="1">
      <alignment/>
    </xf>
    <xf numFmtId="49" fontId="42" fillId="0" borderId="0" xfId="0" applyNumberFormat="1" applyFont="1" applyFill="1" applyBorder="1" applyAlignment="1">
      <alignment/>
    </xf>
    <xf numFmtId="49" fontId="4" fillId="0" borderId="0" xfId="0" applyNumberFormat="1" applyFont="1" applyFill="1" applyBorder="1" applyAlignment="1">
      <alignment/>
    </xf>
    <xf numFmtId="49" fontId="40" fillId="0" borderId="0" xfId="0" applyNumberFormat="1" applyFont="1" applyFill="1" applyBorder="1" applyAlignment="1">
      <alignment/>
    </xf>
    <xf numFmtId="0" fontId="36" fillId="26" borderId="0" xfId="0" applyFont="1" applyFill="1" applyBorder="1" applyAlignment="1">
      <alignment vertical="center" wrapText="1"/>
    </xf>
    <xf numFmtId="0" fontId="40" fillId="26" borderId="0" xfId="0" applyFont="1" applyFill="1" applyBorder="1" applyAlignment="1">
      <alignment vertical="center" wrapText="1"/>
    </xf>
    <xf numFmtId="0" fontId="40" fillId="26" borderId="0" xfId="0" applyFont="1" applyFill="1" applyBorder="1" applyAlignment="1" applyProtection="1">
      <alignment vertical="center"/>
      <protection/>
    </xf>
    <xf numFmtId="9" fontId="40" fillId="0" borderId="35" xfId="0" applyNumberFormat="1" applyFont="1" applyFill="1" applyBorder="1" applyAlignment="1">
      <alignment horizontal="left" vertical="center"/>
    </xf>
    <xf numFmtId="9" fontId="40" fillId="0" borderId="0" xfId="0" applyNumberFormat="1" applyFont="1" applyFill="1" applyBorder="1" applyAlignment="1">
      <alignment horizontal="left" vertical="center"/>
    </xf>
    <xf numFmtId="0" fontId="40" fillId="0" borderId="0" xfId="0" applyNumberFormat="1" applyFont="1" applyFill="1" applyBorder="1" applyAlignment="1">
      <alignment vertical="center"/>
    </xf>
    <xf numFmtId="0" fontId="36" fillId="0" borderId="36" xfId="0" applyNumberFormat="1" applyFont="1" applyFill="1" applyBorder="1" applyAlignment="1">
      <alignment vertical="center"/>
    </xf>
    <xf numFmtId="49" fontId="40" fillId="0" borderId="36" xfId="0" applyNumberFormat="1" applyFont="1" applyFill="1" applyBorder="1" applyAlignment="1">
      <alignment vertical="center"/>
    </xf>
    <xf numFmtId="0" fontId="40" fillId="0" borderId="37" xfId="0" applyNumberFormat="1" applyFont="1" applyFill="1" applyBorder="1" applyAlignment="1">
      <alignment vertical="center"/>
    </xf>
    <xf numFmtId="0" fontId="40" fillId="0" borderId="0" xfId="0" applyFont="1" applyFill="1" applyBorder="1" applyAlignment="1">
      <alignment vertical="center"/>
    </xf>
    <xf numFmtId="0" fontId="40" fillId="0" borderId="0" xfId="0" applyNumberFormat="1" applyFont="1" applyFill="1" applyBorder="1" applyAlignment="1">
      <alignment vertical="center" textRotation="45" wrapText="1"/>
    </xf>
    <xf numFmtId="0" fontId="4" fillId="0" borderId="38" xfId="0" applyFont="1" applyFill="1" applyBorder="1" applyAlignment="1">
      <alignment vertical="center"/>
    </xf>
    <xf numFmtId="0" fontId="40" fillId="0" borderId="14" xfId="0" applyNumberFormat="1" applyFont="1" applyFill="1" applyBorder="1" applyAlignment="1">
      <alignment horizontal="center" vertical="center" wrapText="1"/>
    </xf>
    <xf numFmtId="0" fontId="40" fillId="0" borderId="16" xfId="0" applyNumberFormat="1" applyFont="1" applyFill="1" applyBorder="1" applyAlignment="1">
      <alignment horizontal="center" vertical="center" wrapText="1"/>
    </xf>
    <xf numFmtId="0" fontId="40" fillId="0" borderId="14" xfId="0" applyNumberFormat="1" applyFont="1" applyFill="1" applyBorder="1" applyAlignment="1">
      <alignment horizontal="center" vertical="center"/>
    </xf>
    <xf numFmtId="0" fontId="40" fillId="0" borderId="39" xfId="0" applyNumberFormat="1" applyFont="1" applyFill="1" applyBorder="1" applyAlignment="1">
      <alignment horizontal="center" vertical="center"/>
    </xf>
    <xf numFmtId="0" fontId="40" fillId="0" borderId="10" xfId="0" applyNumberFormat="1" applyFont="1" applyFill="1" applyBorder="1" applyAlignment="1">
      <alignment horizontal="center" vertical="center"/>
    </xf>
    <xf numFmtId="0" fontId="40" fillId="0" borderId="40" xfId="0" applyNumberFormat="1" applyFont="1" applyFill="1" applyBorder="1" applyAlignment="1">
      <alignment horizontal="center" vertical="center"/>
    </xf>
    <xf numFmtId="37" fontId="40" fillId="0" borderId="41" xfId="0" applyNumberFormat="1" applyFont="1" applyFill="1" applyBorder="1" applyAlignment="1" applyProtection="1">
      <alignment horizontal="center" vertical="center"/>
      <protection/>
    </xf>
    <xf numFmtId="0" fontId="36" fillId="0" borderId="15" xfId="0" applyFont="1" applyFill="1" applyBorder="1" applyAlignment="1">
      <alignment horizontal="centerContinuous" vertical="center"/>
    </xf>
    <xf numFmtId="0" fontId="36" fillId="0" borderId="14" xfId="0" applyFont="1" applyFill="1" applyBorder="1" applyAlignment="1">
      <alignment horizontal="centerContinuous" vertical="center"/>
    </xf>
    <xf numFmtId="0" fontId="36" fillId="0" borderId="16" xfId="0" applyFont="1" applyFill="1" applyBorder="1" applyAlignment="1">
      <alignment horizontal="centerContinuous" vertical="center"/>
    </xf>
    <xf numFmtId="0" fontId="36" fillId="0" borderId="33" xfId="0" applyFont="1" applyFill="1" applyBorder="1" applyAlignment="1">
      <alignment horizontal="centerContinuous" vertical="center" wrapText="1"/>
    </xf>
    <xf numFmtId="0" fontId="4" fillId="0" borderId="15" xfId="0" applyFont="1" applyFill="1" applyBorder="1" applyAlignment="1">
      <alignment horizontal="centerContinuous" vertical="center"/>
    </xf>
    <xf numFmtId="9" fontId="40" fillId="0" borderId="0" xfId="0" applyNumberFormat="1" applyFont="1" applyFill="1" applyBorder="1" applyAlignment="1">
      <alignment vertical="center"/>
    </xf>
    <xf numFmtId="0" fontId="4" fillId="0" borderId="0" xfId="0" applyFont="1" applyFill="1" applyAlignment="1">
      <alignment vertical="center"/>
    </xf>
    <xf numFmtId="3" fontId="4" fillId="0" borderId="0" xfId="0" applyNumberFormat="1" applyFont="1" applyFill="1" applyAlignment="1">
      <alignment/>
    </xf>
    <xf numFmtId="0" fontId="4" fillId="0" borderId="0" xfId="0" applyFont="1" applyFill="1" applyAlignment="1">
      <alignment/>
    </xf>
    <xf numFmtId="0" fontId="4" fillId="0" borderId="0" xfId="0" applyFont="1" applyFill="1" applyAlignment="1">
      <alignment/>
    </xf>
    <xf numFmtId="0" fontId="42" fillId="0" borderId="0" xfId="0" applyNumberFormat="1" applyFont="1" applyFill="1" applyAlignment="1">
      <alignment/>
    </xf>
    <xf numFmtId="0" fontId="36" fillId="0" borderId="0" xfId="0" applyFont="1" applyFill="1" applyBorder="1" applyAlignment="1">
      <alignment vertical="center"/>
    </xf>
    <xf numFmtId="0" fontId="36" fillId="0" borderId="0" xfId="0" applyFont="1" applyFill="1" applyAlignment="1">
      <alignment vertical="center"/>
    </xf>
    <xf numFmtId="0" fontId="41" fillId="22" borderId="14" xfId="0" applyNumberFormat="1" applyFont="1" applyFill="1" applyBorder="1" applyAlignment="1" applyProtection="1">
      <alignment horizontal="center" vertical="center" wrapText="1" shrinkToFit="1"/>
      <protection locked="0"/>
    </xf>
    <xf numFmtId="3" fontId="40" fillId="22" borderId="14" xfId="0" applyNumberFormat="1" applyFont="1" applyFill="1" applyBorder="1" applyAlignment="1" applyProtection="1">
      <alignment horizontal="center" vertical="center" wrapText="1"/>
      <protection locked="0"/>
    </xf>
    <xf numFmtId="0" fontId="36" fillId="22" borderId="16" xfId="0" applyFont="1" applyFill="1" applyBorder="1" applyAlignment="1" applyProtection="1">
      <alignment horizontal="center" vertical="center" wrapText="1"/>
      <protection locked="0"/>
    </xf>
    <xf numFmtId="37" fontId="40" fillId="22" borderId="14" xfId="0" applyNumberFormat="1" applyFont="1" applyFill="1" applyBorder="1" applyAlignment="1" applyProtection="1">
      <alignment horizontal="center" vertical="center"/>
      <protection locked="0"/>
    </xf>
    <xf numFmtId="3" fontId="40" fillId="22" borderId="42" xfId="0" applyNumberFormat="1" applyFont="1" applyFill="1" applyBorder="1" applyAlignment="1" applyProtection="1">
      <alignment horizontal="center" vertical="center" wrapText="1"/>
      <protection locked="0"/>
    </xf>
    <xf numFmtId="3" fontId="36" fillId="22" borderId="42" xfId="0" applyNumberFormat="1" applyFont="1" applyFill="1" applyBorder="1" applyAlignment="1" applyProtection="1">
      <alignment horizontal="center" vertical="center" wrapText="1"/>
      <protection locked="0"/>
    </xf>
    <xf numFmtId="3" fontId="40" fillId="22" borderId="42" xfId="0" applyNumberFormat="1" applyFont="1" applyFill="1" applyBorder="1" applyAlignment="1" applyProtection="1" quotePrefix="1">
      <alignment horizontal="center" vertical="center" wrapText="1"/>
      <protection locked="0"/>
    </xf>
    <xf numFmtId="3" fontId="40" fillId="22" borderId="43" xfId="0" applyNumberFormat="1" applyFont="1" applyFill="1" applyBorder="1" applyAlignment="1" applyProtection="1">
      <alignment horizontal="center" vertical="center" wrapText="1"/>
      <protection locked="0"/>
    </xf>
    <xf numFmtId="0" fontId="36" fillId="22" borderId="44" xfId="0" applyFont="1" applyFill="1" applyBorder="1" applyAlignment="1" applyProtection="1">
      <alignment horizontal="center" vertical="center" wrapText="1"/>
      <protection locked="0"/>
    </xf>
    <xf numFmtId="37" fontId="40" fillId="22" borderId="45" xfId="0" applyNumberFormat="1" applyFont="1" applyFill="1" applyBorder="1" applyAlignment="1" applyProtection="1">
      <alignment horizontal="center" vertical="center"/>
      <protection locked="0"/>
    </xf>
    <xf numFmtId="37" fontId="40" fillId="0" borderId="46" xfId="0" applyNumberFormat="1" applyFont="1" applyFill="1" applyBorder="1" applyAlignment="1" applyProtection="1">
      <alignment horizontal="center" vertical="center"/>
      <protection/>
    </xf>
    <xf numFmtId="0" fontId="4" fillId="26" borderId="0" xfId="0" applyFont="1" applyFill="1" applyBorder="1" applyAlignment="1">
      <alignment vertical="center" wrapText="1"/>
    </xf>
    <xf numFmtId="3" fontId="42" fillId="0" borderId="0" xfId="0" applyNumberFormat="1" applyFont="1" applyFill="1" applyAlignment="1">
      <alignment/>
    </xf>
    <xf numFmtId="0" fontId="36" fillId="0" borderId="0" xfId="0" applyFont="1" applyFill="1" applyAlignment="1">
      <alignment horizontal="center"/>
    </xf>
    <xf numFmtId="0" fontId="40" fillId="0" borderId="0" xfId="0" applyNumberFormat="1" applyFont="1" applyFill="1" applyAlignment="1">
      <alignment horizontal="center"/>
    </xf>
    <xf numFmtId="0" fontId="40" fillId="0" borderId="47" xfId="0" applyNumberFormat="1" applyFont="1" applyFill="1" applyBorder="1" applyAlignment="1">
      <alignment horizontal="left" vertical="center" wrapText="1"/>
    </xf>
    <xf numFmtId="0" fontId="4" fillId="0" borderId="47" xfId="0" applyFont="1" applyFill="1" applyBorder="1" applyAlignment="1">
      <alignment horizontal="left" vertical="center" wrapText="1"/>
    </xf>
    <xf numFmtId="0" fontId="40" fillId="0" borderId="48" xfId="0" applyNumberFormat="1" applyFont="1" applyFill="1" applyBorder="1" applyAlignment="1" applyProtection="1">
      <alignment horizontal="left" vertical="center" wrapText="1"/>
      <protection locked="0"/>
    </xf>
    <xf numFmtId="0" fontId="4" fillId="0" borderId="32" xfId="0" applyFont="1" applyFill="1" applyBorder="1" applyAlignment="1" applyProtection="1">
      <alignment vertical="center" wrapText="1"/>
      <protection locked="0"/>
    </xf>
    <xf numFmtId="0" fontId="36" fillId="0" borderId="49" xfId="0" applyNumberFormat="1" applyFont="1" applyFill="1" applyBorder="1" applyAlignment="1" applyProtection="1">
      <alignment vertical="center" wrapText="1"/>
      <protection locked="0"/>
    </xf>
    <xf numFmtId="0" fontId="4" fillId="0" borderId="49" xfId="0" applyFont="1" applyFill="1" applyBorder="1" applyAlignment="1" applyProtection="1">
      <alignment vertical="center" wrapText="1"/>
      <protection locked="0"/>
    </xf>
    <xf numFmtId="0" fontId="4" fillId="0" borderId="50" xfId="0" applyFont="1" applyFill="1" applyBorder="1" applyAlignment="1" applyProtection="1">
      <alignment vertical="center" wrapText="1"/>
      <protection locked="0"/>
    </xf>
    <xf numFmtId="0" fontId="36" fillId="0" borderId="16" xfId="0" applyNumberFormat="1" applyFont="1" applyFill="1" applyBorder="1" applyAlignment="1">
      <alignment horizontal="center" vertical="center"/>
    </xf>
    <xf numFmtId="0" fontId="36" fillId="0" borderId="15" xfId="0" applyNumberFormat="1" applyFont="1" applyFill="1" applyBorder="1" applyAlignment="1">
      <alignment horizontal="center" vertical="center"/>
    </xf>
    <xf numFmtId="0" fontId="36" fillId="0" borderId="33" xfId="0" applyNumberFormat="1" applyFont="1" applyFill="1" applyBorder="1" applyAlignment="1">
      <alignment horizontal="center" vertical="center"/>
    </xf>
    <xf numFmtId="0" fontId="36" fillId="0" borderId="34" xfId="0" applyNumberFormat="1" applyFont="1" applyFill="1" applyBorder="1" applyAlignment="1">
      <alignment horizontal="center" vertical="center"/>
    </xf>
    <xf numFmtId="0" fontId="40" fillId="0" borderId="33" xfId="0" applyNumberFormat="1" applyFont="1" applyFill="1" applyBorder="1" applyAlignment="1">
      <alignment horizontal="left" vertical="center" wrapText="1"/>
    </xf>
    <xf numFmtId="0" fontId="4" fillId="0" borderId="33" xfId="0" applyFont="1" applyFill="1" applyBorder="1" applyAlignment="1">
      <alignment horizontal="left" vertical="center" wrapText="1"/>
    </xf>
    <xf numFmtId="0" fontId="40" fillId="0" borderId="51" xfId="0" applyNumberFormat="1" applyFont="1" applyFill="1" applyBorder="1" applyAlignment="1" applyProtection="1">
      <alignment horizontal="left" vertical="center" wrapText="1"/>
      <protection locked="0"/>
    </xf>
    <xf numFmtId="0" fontId="40" fillId="0" borderId="52" xfId="0" applyNumberFormat="1" applyFont="1" applyFill="1" applyBorder="1" applyAlignment="1" applyProtection="1">
      <alignment horizontal="left" vertical="center" wrapText="1"/>
      <protection locked="0"/>
    </xf>
    <xf numFmtId="0" fontId="36" fillId="0" borderId="52" xfId="0" applyNumberFormat="1" applyFont="1" applyFill="1" applyBorder="1" applyAlignment="1" applyProtection="1">
      <alignment vertical="center" wrapText="1"/>
      <protection locked="0"/>
    </xf>
    <xf numFmtId="0" fontId="4" fillId="0" borderId="52" xfId="0" applyFont="1" applyFill="1" applyBorder="1" applyAlignment="1" applyProtection="1">
      <alignment vertical="center" wrapText="1"/>
      <protection locked="0"/>
    </xf>
    <xf numFmtId="0" fontId="36" fillId="0" borderId="33" xfId="0" applyNumberFormat="1" applyFont="1" applyFill="1" applyBorder="1" applyAlignment="1" applyProtection="1">
      <alignment vertical="center" wrapText="1"/>
      <protection locked="0"/>
    </xf>
    <xf numFmtId="0" fontId="4" fillId="0" borderId="33" xfId="0" applyFont="1" applyFill="1" applyBorder="1" applyAlignment="1" applyProtection="1">
      <alignment vertical="center" wrapText="1"/>
      <protection locked="0"/>
    </xf>
    <xf numFmtId="0" fontId="4" fillId="0" borderId="34" xfId="0" applyFont="1" applyFill="1" applyBorder="1" applyAlignment="1" applyProtection="1">
      <alignment vertical="center" wrapText="1"/>
      <protection locked="0"/>
    </xf>
    <xf numFmtId="0" fontId="40" fillId="0" borderId="16" xfId="0" applyNumberFormat="1" applyFont="1" applyFill="1" applyBorder="1" applyAlignment="1" applyProtection="1">
      <alignment horizontal="left" vertical="center" wrapText="1"/>
      <protection locked="0"/>
    </xf>
    <xf numFmtId="0" fontId="40" fillId="0" borderId="33" xfId="0" applyNumberFormat="1" applyFont="1" applyFill="1" applyBorder="1" applyAlignment="1" applyProtection="1">
      <alignment horizontal="left" vertical="center" wrapText="1"/>
      <protection locked="0"/>
    </xf>
    <xf numFmtId="0" fontId="40" fillId="0" borderId="53" xfId="0" applyNumberFormat="1" applyFont="1" applyFill="1" applyBorder="1" applyAlignment="1">
      <alignment horizontal="left" vertical="center"/>
    </xf>
    <xf numFmtId="0" fontId="40" fillId="0" borderId="54" xfId="0" applyNumberFormat="1" applyFont="1" applyFill="1" applyBorder="1" applyAlignment="1">
      <alignment horizontal="left" vertical="center"/>
    </xf>
    <xf numFmtId="0" fontId="40" fillId="0" borderId="16" xfId="0" applyNumberFormat="1" applyFont="1" applyFill="1" applyBorder="1" applyAlignment="1">
      <alignment horizontal="center" vertical="center"/>
    </xf>
    <xf numFmtId="0" fontId="40" fillId="0" borderId="33" xfId="0" applyNumberFormat="1" applyFont="1" applyFill="1" applyBorder="1" applyAlignment="1">
      <alignment horizontal="center" vertical="center"/>
    </xf>
    <xf numFmtId="0" fontId="36" fillId="0" borderId="55" xfId="0" applyFont="1" applyBorder="1" applyAlignment="1">
      <alignment horizontal="center" vertical="center"/>
    </xf>
    <xf numFmtId="0" fontId="36" fillId="0" borderId="20" xfId="0" applyFont="1" applyBorder="1" applyAlignment="1">
      <alignment horizontal="center" vertical="center"/>
    </xf>
    <xf numFmtId="0" fontId="36" fillId="0" borderId="56" xfId="0" applyFont="1" applyBorder="1" applyAlignment="1">
      <alignment horizontal="center" vertical="center"/>
    </xf>
    <xf numFmtId="0" fontId="36" fillId="26" borderId="57" xfId="0" applyFont="1" applyFill="1" applyBorder="1" applyAlignment="1">
      <alignment horizontal="center" vertical="center"/>
    </xf>
    <xf numFmtId="0" fontId="36" fillId="0" borderId="57" xfId="0" applyFont="1" applyBorder="1" applyAlignment="1">
      <alignment horizontal="center" vertical="center"/>
    </xf>
    <xf numFmtId="0" fontId="36" fillId="0" borderId="58" xfId="0" applyFont="1" applyBorder="1" applyAlignment="1">
      <alignment horizontal="center" vertical="center"/>
    </xf>
    <xf numFmtId="0" fontId="36" fillId="0" borderId="21" xfId="0" applyFont="1" applyBorder="1" applyAlignment="1">
      <alignment horizontal="center" vertical="center"/>
    </xf>
    <xf numFmtId="0" fontId="36" fillId="26" borderId="0" xfId="0" applyFont="1" applyFill="1" applyBorder="1" applyAlignment="1">
      <alignment horizontal="center" vertical="center"/>
    </xf>
    <xf numFmtId="0" fontId="36" fillId="0" borderId="0" xfId="0" applyFont="1" applyBorder="1" applyAlignment="1">
      <alignment horizontal="center" vertical="center"/>
    </xf>
    <xf numFmtId="0" fontId="36" fillId="0" borderId="22" xfId="0" applyFont="1" applyBorder="1" applyAlignment="1">
      <alignment horizontal="center" vertical="center"/>
    </xf>
    <xf numFmtId="0" fontId="4" fillId="0" borderId="57" xfId="0" applyFont="1" applyBorder="1" applyAlignment="1">
      <alignment/>
    </xf>
    <xf numFmtId="0" fontId="4" fillId="0" borderId="58" xfId="0" applyFont="1" applyBorder="1" applyAlignment="1">
      <alignment/>
    </xf>
    <xf numFmtId="0" fontId="4" fillId="0" borderId="0" xfId="0" applyFont="1" applyBorder="1" applyAlignment="1">
      <alignment/>
    </xf>
    <xf numFmtId="0" fontId="4" fillId="0" borderId="22" xfId="0" applyFont="1" applyBorder="1" applyAlignment="1">
      <alignment/>
    </xf>
    <xf numFmtId="0" fontId="36" fillId="0" borderId="21" xfId="0" applyFont="1" applyBorder="1" applyAlignment="1">
      <alignment horizontal="center"/>
    </xf>
    <xf numFmtId="0" fontId="36" fillId="0" borderId="0" xfId="0" applyFont="1" applyBorder="1" applyAlignment="1">
      <alignment horizontal="center"/>
    </xf>
    <xf numFmtId="9" fontId="36" fillId="0" borderId="0" xfId="60" applyFont="1" applyBorder="1" applyAlignment="1">
      <alignment horizontal="center"/>
    </xf>
    <xf numFmtId="0" fontId="0" fillId="0" borderId="58" xfId="0" applyBorder="1" applyAlignment="1">
      <alignment/>
    </xf>
    <xf numFmtId="0" fontId="0" fillId="0" borderId="22" xfId="0" applyBorder="1" applyAlignment="1">
      <alignment/>
    </xf>
    <xf numFmtId="0" fontId="36" fillId="0" borderId="0" xfId="0" applyFont="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YAP AER 5 04 06" xfId="57"/>
    <cellStyle name="Note" xfId="58"/>
    <cellStyle name="Output" xfId="59"/>
    <cellStyle name="Percent" xfId="60"/>
    <cellStyle name="Title" xfId="61"/>
    <cellStyle name="Total" xfId="62"/>
    <cellStyle name="Warning Text" xfId="63"/>
  </cellStyles>
  <dxfs count="2">
    <dxf>
      <font>
        <b/>
        <i val="0"/>
        <strike val="0"/>
      </font>
      <fill>
        <patternFill>
          <bgColor rgb="FFFF0000"/>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714375</xdr:colOff>
      <xdr:row>0</xdr:row>
      <xdr:rowOff>0</xdr:rowOff>
    </xdr:from>
    <xdr:to>
      <xdr:col>8</xdr:col>
      <xdr:colOff>152400</xdr:colOff>
      <xdr:row>0</xdr:row>
      <xdr:rowOff>0</xdr:rowOff>
    </xdr:to>
    <xdr:pic>
      <xdr:nvPicPr>
        <xdr:cNvPr id="1" name="Picture 3" descr="Horizontal_RGB_600"/>
        <xdr:cNvPicPr preferRelativeResize="1">
          <a:picLocks noChangeAspect="1"/>
        </xdr:cNvPicPr>
      </xdr:nvPicPr>
      <xdr:blipFill>
        <a:blip r:embed="rId1"/>
        <a:stretch>
          <a:fillRect/>
        </a:stretch>
      </xdr:blipFill>
      <xdr:spPr>
        <a:xfrm>
          <a:off x="4352925" y="0"/>
          <a:ext cx="2295525" cy="0"/>
        </a:xfrm>
        <a:prstGeom prst="rect">
          <a:avLst/>
        </a:prstGeom>
        <a:noFill/>
        <a:ln w="9525" cmpd="sng">
          <a:noFill/>
        </a:ln>
      </xdr:spPr>
    </xdr:pic>
    <xdr:clientData/>
  </xdr:twoCellAnchor>
  <xdr:twoCellAnchor>
    <xdr:from>
      <xdr:col>5</xdr:col>
      <xdr:colOff>714375</xdr:colOff>
      <xdr:row>0</xdr:row>
      <xdr:rowOff>0</xdr:rowOff>
    </xdr:from>
    <xdr:to>
      <xdr:col>9</xdr:col>
      <xdr:colOff>152400</xdr:colOff>
      <xdr:row>0</xdr:row>
      <xdr:rowOff>0</xdr:rowOff>
    </xdr:to>
    <xdr:pic>
      <xdr:nvPicPr>
        <xdr:cNvPr id="2" name="Picture 3" descr="Horizontal_RGB_600"/>
        <xdr:cNvPicPr preferRelativeResize="1">
          <a:picLocks noChangeAspect="1"/>
        </xdr:cNvPicPr>
      </xdr:nvPicPr>
      <xdr:blipFill>
        <a:blip r:embed="rId1"/>
        <a:stretch>
          <a:fillRect/>
        </a:stretch>
      </xdr:blipFill>
      <xdr:spPr>
        <a:xfrm>
          <a:off x="5067300" y="0"/>
          <a:ext cx="2295525"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jdworken\Local%20Settings\Temporary%20Internet%20Files\OLK1\Draft%20PVO%20rapid%20response%20budget%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Budget"/>
      <sheetName val="Budget Narrative"/>
      <sheetName val="Detailed Budget"/>
      <sheetName val="Commodity &amp; Ocean Fr. Budget"/>
      <sheetName val="Inland Budget"/>
    </sheetNames>
    <sheetDataSet>
      <sheetData sheetId="2">
        <row r="123">
          <cell r="J123">
            <v>0.2209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F181"/>
  <sheetViews>
    <sheetView zoomScalePageLayoutView="0" workbookViewId="0" topLeftCell="A1">
      <selection activeCell="A1" sqref="A1"/>
    </sheetView>
  </sheetViews>
  <sheetFormatPr defaultColWidth="9.140625" defaultRowHeight="12.75"/>
  <cols>
    <col min="1" max="1" width="103.57421875" style="1" customWidth="1"/>
    <col min="2" max="32" width="9.140625" style="16" customWidth="1"/>
  </cols>
  <sheetData>
    <row r="1" ht="15.75">
      <c r="A1" s="25" t="s">
        <v>18</v>
      </c>
    </row>
    <row r="2" ht="12.75">
      <c r="A2" s="26"/>
    </row>
    <row r="3" ht="12.75">
      <c r="A3" s="27" t="s">
        <v>38</v>
      </c>
    </row>
    <row r="4" ht="48">
      <c r="A4" s="28" t="s">
        <v>52</v>
      </c>
    </row>
    <row r="5" ht="36">
      <c r="A5" s="28" t="s">
        <v>1</v>
      </c>
    </row>
    <row r="6" ht="12.75">
      <c r="A6" s="26"/>
    </row>
    <row r="7" ht="12.75">
      <c r="A7" s="27" t="s">
        <v>2</v>
      </c>
    </row>
    <row r="8" ht="126" customHeight="1">
      <c r="A8" s="29" t="s">
        <v>50</v>
      </c>
    </row>
    <row r="9" ht="184.5" customHeight="1">
      <c r="A9" s="29" t="s">
        <v>53</v>
      </c>
    </row>
    <row r="10" ht="12.75" customHeight="1">
      <c r="A10" s="26"/>
    </row>
    <row r="11" ht="12.75">
      <c r="A11" s="27" t="s">
        <v>19</v>
      </c>
    </row>
    <row r="12" ht="24">
      <c r="A12" s="28" t="s">
        <v>43</v>
      </c>
    </row>
    <row r="13" spans="1:32" s="2" customFormat="1" ht="85.5" customHeight="1">
      <c r="A13" s="29" t="s">
        <v>21</v>
      </c>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row>
    <row r="14" ht="24">
      <c r="A14" s="28" t="s">
        <v>45</v>
      </c>
    </row>
    <row r="15" ht="24">
      <c r="A15" s="28" t="s">
        <v>46</v>
      </c>
    </row>
    <row r="16" ht="12.75">
      <c r="A16" s="30" t="s">
        <v>22</v>
      </c>
    </row>
    <row r="17" ht="24">
      <c r="A17" s="28" t="s">
        <v>47</v>
      </c>
    </row>
    <row r="18" ht="24">
      <c r="A18" s="28" t="s">
        <v>51</v>
      </c>
    </row>
    <row r="19" ht="24">
      <c r="A19" s="28" t="s">
        <v>44</v>
      </c>
    </row>
    <row r="20" ht="12.75">
      <c r="A20" s="28" t="s">
        <v>48</v>
      </c>
    </row>
    <row r="21" ht="13.5" thickBot="1">
      <c r="A21" s="31"/>
    </row>
    <row r="22" spans="1:12" ht="12.75">
      <c r="A22" s="22"/>
      <c r="B22" s="35"/>
      <c r="C22" s="35"/>
      <c r="D22" s="35"/>
      <c r="E22" s="35"/>
      <c r="F22" s="35"/>
      <c r="G22" s="35"/>
      <c r="H22" s="35"/>
      <c r="I22" s="35"/>
      <c r="J22" s="35"/>
      <c r="K22" s="35"/>
      <c r="L22" s="23"/>
    </row>
    <row r="23" spans="1:12" ht="12.75">
      <c r="A23" s="24"/>
      <c r="B23" s="35"/>
      <c r="C23" s="35"/>
      <c r="D23" s="35"/>
      <c r="E23" s="35"/>
      <c r="F23" s="35"/>
      <c r="G23" s="35"/>
      <c r="H23" s="35"/>
      <c r="I23" s="35"/>
      <c r="J23" s="35"/>
      <c r="K23" s="35"/>
      <c r="L23" s="23"/>
    </row>
    <row r="24" spans="1:12" ht="12.75">
      <c r="A24" s="24"/>
      <c r="B24" s="35"/>
      <c r="C24" s="35"/>
      <c r="D24" s="35"/>
      <c r="E24" s="35"/>
      <c r="F24" s="35"/>
      <c r="G24" s="35"/>
      <c r="H24" s="35"/>
      <c r="I24" s="35"/>
      <c r="J24" s="35"/>
      <c r="K24" s="35"/>
      <c r="L24" s="23"/>
    </row>
    <row r="25" spans="1:12" ht="12.75">
      <c r="A25" s="24"/>
      <c r="B25" s="35"/>
      <c r="C25" s="35"/>
      <c r="D25" s="35"/>
      <c r="E25" s="35"/>
      <c r="F25" s="35"/>
      <c r="G25" s="35"/>
      <c r="H25" s="35"/>
      <c r="I25" s="35"/>
      <c r="J25" s="35"/>
      <c r="K25" s="35"/>
      <c r="L25" s="23"/>
    </row>
    <row r="26" spans="1:12" ht="12.75">
      <c r="A26" s="24"/>
      <c r="B26" s="36"/>
      <c r="C26" s="36"/>
      <c r="D26" s="36"/>
      <c r="E26" s="36"/>
      <c r="F26" s="36"/>
      <c r="G26" s="36"/>
      <c r="H26" s="36"/>
      <c r="I26" s="36"/>
      <c r="J26" s="36"/>
      <c r="K26" s="36"/>
      <c r="L26" s="21"/>
    </row>
    <row r="27" spans="1:12" ht="12.75">
      <c r="A27" s="24"/>
      <c r="B27" s="36"/>
      <c r="C27" s="36"/>
      <c r="D27" s="36"/>
      <c r="E27" s="36"/>
      <c r="F27" s="36"/>
      <c r="G27" s="36"/>
      <c r="H27" s="36"/>
      <c r="I27" s="36"/>
      <c r="J27" s="36"/>
      <c r="K27" s="36"/>
      <c r="L27" s="21"/>
    </row>
    <row r="28" spans="1:12" ht="12.75">
      <c r="A28" s="24"/>
      <c r="B28" s="35"/>
      <c r="C28" s="35"/>
      <c r="D28" s="35"/>
      <c r="E28" s="35"/>
      <c r="F28" s="35"/>
      <c r="G28" s="35"/>
      <c r="H28" s="35"/>
      <c r="I28" s="35"/>
      <c r="J28" s="35"/>
      <c r="K28" s="35"/>
      <c r="L28" s="23"/>
    </row>
    <row r="29" ht="12.75">
      <c r="A29" s="24"/>
    </row>
    <row r="30" ht="12.75">
      <c r="A30" s="24"/>
    </row>
    <row r="31" ht="12.75">
      <c r="A31" s="24"/>
    </row>
    <row r="32" ht="12.75">
      <c r="A32" s="24"/>
    </row>
    <row r="33" ht="12.75">
      <c r="A33" s="24"/>
    </row>
    <row r="34" ht="12.75">
      <c r="A34" s="24"/>
    </row>
    <row r="35" ht="12.75">
      <c r="A35" s="24"/>
    </row>
    <row r="36" ht="12.75">
      <c r="A36" s="24"/>
    </row>
    <row r="37" ht="12.75">
      <c r="A37" s="24"/>
    </row>
    <row r="38" ht="12.75">
      <c r="A38" s="24"/>
    </row>
    <row r="39" ht="12.75">
      <c r="A39" s="24"/>
    </row>
    <row r="40" ht="12.75">
      <c r="A40" s="24"/>
    </row>
    <row r="41" ht="12.75">
      <c r="A41" s="24"/>
    </row>
    <row r="42" ht="12.75">
      <c r="A42" s="24"/>
    </row>
    <row r="43" ht="12.75">
      <c r="A43" s="24"/>
    </row>
    <row r="44" ht="12.75">
      <c r="A44" s="24"/>
    </row>
    <row r="45" ht="12.75">
      <c r="A45" s="24"/>
    </row>
    <row r="46" ht="12.75">
      <c r="A46" s="24"/>
    </row>
    <row r="47" ht="12.75">
      <c r="A47" s="24"/>
    </row>
    <row r="48" ht="12.75">
      <c r="A48" s="24"/>
    </row>
    <row r="49" ht="12.75">
      <c r="A49" s="24"/>
    </row>
    <row r="50" ht="12.75">
      <c r="A50" s="24"/>
    </row>
    <row r="51" ht="12.75">
      <c r="A51" s="24"/>
    </row>
    <row r="52" ht="12.75">
      <c r="A52" s="24"/>
    </row>
    <row r="53" ht="12.75">
      <c r="A53" s="24"/>
    </row>
    <row r="54" ht="12.75">
      <c r="A54" s="24"/>
    </row>
    <row r="55" ht="12.75">
      <c r="A55" s="24"/>
    </row>
    <row r="56" ht="12.75">
      <c r="A56" s="24"/>
    </row>
    <row r="57" ht="12.75">
      <c r="A57" s="24"/>
    </row>
    <row r="58" ht="12.75">
      <c r="A58" s="24"/>
    </row>
    <row r="59" ht="12.75">
      <c r="A59" s="24"/>
    </row>
    <row r="60" ht="12.75">
      <c r="A60" s="24"/>
    </row>
    <row r="61" ht="12.75">
      <c r="A61" s="24"/>
    </row>
    <row r="62" ht="12.75">
      <c r="A62" s="24"/>
    </row>
    <row r="63" ht="12.75">
      <c r="A63" s="24"/>
    </row>
    <row r="64" ht="12.75">
      <c r="A64" s="24"/>
    </row>
    <row r="65" ht="12.75">
      <c r="A65" s="24"/>
    </row>
    <row r="66" ht="12.75">
      <c r="A66" s="24"/>
    </row>
    <row r="67" ht="12.75">
      <c r="A67" s="24"/>
    </row>
    <row r="68" ht="12.75">
      <c r="A68" s="24"/>
    </row>
    <row r="69" ht="12.75">
      <c r="A69" s="24"/>
    </row>
    <row r="70" ht="12.75">
      <c r="A70" s="24"/>
    </row>
    <row r="71" ht="12.75">
      <c r="A71" s="24"/>
    </row>
    <row r="72" ht="12.75">
      <c r="A72" s="24"/>
    </row>
    <row r="73" ht="12.75">
      <c r="A73" s="24"/>
    </row>
    <row r="74" ht="12.75">
      <c r="A74" s="24"/>
    </row>
    <row r="75" ht="12.75">
      <c r="A75" s="24"/>
    </row>
    <row r="76" ht="12.75">
      <c r="A76" s="24"/>
    </row>
    <row r="77" ht="12.75">
      <c r="A77" s="24"/>
    </row>
    <row r="78" ht="12.75">
      <c r="A78" s="24"/>
    </row>
    <row r="79" ht="12.75">
      <c r="A79" s="24"/>
    </row>
    <row r="80" ht="12.75">
      <c r="A80" s="24"/>
    </row>
    <row r="81" ht="12.75">
      <c r="A81" s="24"/>
    </row>
    <row r="82" ht="12.75">
      <c r="A82" s="24"/>
    </row>
    <row r="83" ht="12.75">
      <c r="A83" s="24"/>
    </row>
    <row r="84" ht="12.75">
      <c r="A84" s="24"/>
    </row>
    <row r="85" ht="12.75">
      <c r="A85" s="24"/>
    </row>
    <row r="86" ht="12.75">
      <c r="A86" s="24"/>
    </row>
    <row r="87" ht="12.75">
      <c r="A87" s="24"/>
    </row>
    <row r="88" ht="12.75">
      <c r="A88" s="24"/>
    </row>
    <row r="89" ht="12.75">
      <c r="A89" s="24"/>
    </row>
    <row r="90" ht="12.75">
      <c r="A90" s="24"/>
    </row>
    <row r="91" ht="12.75">
      <c r="A91" s="24"/>
    </row>
    <row r="92" ht="12.75">
      <c r="A92" s="24"/>
    </row>
    <row r="93" ht="12.75">
      <c r="A93" s="24"/>
    </row>
    <row r="94" ht="12.75">
      <c r="A94" s="24"/>
    </row>
    <row r="95" ht="12.75">
      <c r="A95" s="24"/>
    </row>
    <row r="96" ht="12.75">
      <c r="A96" s="24"/>
    </row>
    <row r="97" ht="12.75">
      <c r="A97" s="24"/>
    </row>
    <row r="98" ht="12.75">
      <c r="A98" s="24"/>
    </row>
    <row r="99" ht="12.75">
      <c r="A99" s="24"/>
    </row>
    <row r="100" ht="12.75">
      <c r="A100" s="24"/>
    </row>
    <row r="101" ht="12.75">
      <c r="A101" s="24"/>
    </row>
    <row r="102" ht="12.75">
      <c r="A102" s="24"/>
    </row>
    <row r="103" ht="12.75">
      <c r="A103" s="24"/>
    </row>
    <row r="104" ht="12.75">
      <c r="A104" s="24"/>
    </row>
    <row r="105" ht="12.75">
      <c r="A105" s="24"/>
    </row>
    <row r="106" ht="12.75">
      <c r="A106" s="24"/>
    </row>
    <row r="107" ht="12.75">
      <c r="A107" s="24"/>
    </row>
    <row r="108" ht="12.75">
      <c r="A108" s="24"/>
    </row>
    <row r="109" ht="12.75">
      <c r="A109" s="24"/>
    </row>
    <row r="110" ht="12.75">
      <c r="A110" s="24"/>
    </row>
    <row r="111" ht="12.75">
      <c r="A111" s="24"/>
    </row>
    <row r="112" ht="12.75">
      <c r="A112" s="24"/>
    </row>
    <row r="113" ht="12.75">
      <c r="A113" s="24"/>
    </row>
    <row r="114" ht="12.75">
      <c r="A114" s="24"/>
    </row>
    <row r="115" ht="12.75">
      <c r="A115" s="24"/>
    </row>
    <row r="116" ht="12.75">
      <c r="A116" s="24"/>
    </row>
    <row r="117" ht="12.75">
      <c r="A117" s="24"/>
    </row>
    <row r="118" ht="12.75">
      <c r="A118" s="24"/>
    </row>
    <row r="119" ht="12.75">
      <c r="A119" s="24"/>
    </row>
    <row r="120" ht="12.75">
      <c r="A120" s="24"/>
    </row>
    <row r="121" ht="12.75">
      <c r="A121" s="24"/>
    </row>
    <row r="122" ht="12.75">
      <c r="A122" s="24"/>
    </row>
    <row r="123" ht="12.75">
      <c r="A123" s="24"/>
    </row>
    <row r="124" ht="12.75">
      <c r="A124" s="24"/>
    </row>
    <row r="125" ht="12.75">
      <c r="A125" s="24"/>
    </row>
    <row r="126" ht="12.75">
      <c r="A126" s="24"/>
    </row>
    <row r="127" ht="12.75">
      <c r="A127" s="24"/>
    </row>
    <row r="128" ht="12.75">
      <c r="A128" s="24"/>
    </row>
    <row r="129" ht="12.75">
      <c r="A129" s="24"/>
    </row>
    <row r="130" ht="12.75">
      <c r="A130" s="24"/>
    </row>
    <row r="131" ht="12.75">
      <c r="A131" s="24"/>
    </row>
    <row r="132" ht="12.75">
      <c r="A132" s="24"/>
    </row>
    <row r="133" ht="12.75">
      <c r="A133" s="24"/>
    </row>
    <row r="134" ht="12.75">
      <c r="A134" s="24"/>
    </row>
    <row r="135" ht="12.75">
      <c r="A135" s="24"/>
    </row>
    <row r="136" ht="12.75">
      <c r="A136" s="24"/>
    </row>
    <row r="137" ht="12.75">
      <c r="A137" s="24"/>
    </row>
    <row r="138" ht="12.75">
      <c r="A138" s="24"/>
    </row>
    <row r="139" ht="12.75">
      <c r="A139" s="24"/>
    </row>
    <row r="140" ht="12.75">
      <c r="A140" s="24"/>
    </row>
    <row r="141" ht="12.75">
      <c r="A141" s="24"/>
    </row>
    <row r="142" ht="12.75">
      <c r="A142" s="24"/>
    </row>
    <row r="143" ht="12.75">
      <c r="A143" s="24"/>
    </row>
    <row r="144" ht="12.75">
      <c r="A144" s="24"/>
    </row>
    <row r="145" ht="12.75">
      <c r="A145" s="24"/>
    </row>
    <row r="146" ht="12.75">
      <c r="A146" s="24"/>
    </row>
    <row r="147" ht="12.75">
      <c r="A147" s="24"/>
    </row>
    <row r="148" ht="12.75">
      <c r="A148" s="24"/>
    </row>
    <row r="149" ht="12.75">
      <c r="A149" s="24"/>
    </row>
    <row r="150" ht="12.75">
      <c r="A150" s="24"/>
    </row>
    <row r="151" ht="12.75">
      <c r="A151" s="24"/>
    </row>
    <row r="152" ht="12.75">
      <c r="A152" s="24"/>
    </row>
    <row r="153" ht="12.75">
      <c r="A153" s="24"/>
    </row>
    <row r="154" ht="12.75">
      <c r="A154" s="24"/>
    </row>
    <row r="155" ht="12.75">
      <c r="A155" s="24"/>
    </row>
    <row r="156" ht="12.75">
      <c r="A156" s="24"/>
    </row>
    <row r="157" ht="12.75">
      <c r="A157" s="24"/>
    </row>
    <row r="158" ht="12.75">
      <c r="A158" s="24"/>
    </row>
    <row r="159" ht="12.75">
      <c r="A159" s="24"/>
    </row>
    <row r="160" ht="12.75">
      <c r="A160" s="24"/>
    </row>
    <row r="161" ht="12.75">
      <c r="A161" s="24"/>
    </row>
    <row r="162" ht="12.75">
      <c r="A162" s="24"/>
    </row>
    <row r="163" ht="12.75">
      <c r="A163" s="24"/>
    </row>
    <row r="164" ht="12.75">
      <c r="A164" s="24"/>
    </row>
    <row r="165" ht="12.75">
      <c r="A165" s="24"/>
    </row>
    <row r="166" ht="12.75">
      <c r="A166" s="24"/>
    </row>
    <row r="167" ht="12.75">
      <c r="A167" s="24"/>
    </row>
    <row r="168" ht="12.75">
      <c r="A168" s="24"/>
    </row>
    <row r="169" ht="12.75">
      <c r="A169" s="24"/>
    </row>
    <row r="170" ht="12.75">
      <c r="A170" s="24"/>
    </row>
    <row r="171" ht="12.75">
      <c r="A171" s="24"/>
    </row>
    <row r="172" ht="12.75">
      <c r="A172" s="24"/>
    </row>
    <row r="173" ht="12.75">
      <c r="A173" s="24"/>
    </row>
    <row r="174" ht="12.75">
      <c r="A174" s="24"/>
    </row>
    <row r="175" ht="12.75">
      <c r="A175" s="24"/>
    </row>
    <row r="176" ht="12.75">
      <c r="A176" s="24"/>
    </row>
    <row r="177" ht="12.75">
      <c r="A177" s="24"/>
    </row>
    <row r="178" ht="12.75">
      <c r="A178" s="24"/>
    </row>
    <row r="179" ht="12.75">
      <c r="A179" s="24"/>
    </row>
    <row r="180" ht="12.75">
      <c r="A180" s="24"/>
    </row>
    <row r="181" ht="12.75">
      <c r="A181" s="24"/>
    </row>
  </sheetData>
  <sheetProtection/>
  <printOptions horizontalCentered="1" verticalCentered="1"/>
  <pageMargins left="0.25" right="0.25" top="0.25" bottom="0.2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V31"/>
  <sheetViews>
    <sheetView zoomScale="90" zoomScaleNormal="90" zoomScalePageLayoutView="0" workbookViewId="0" topLeftCell="A13">
      <selection activeCell="D10" sqref="D10"/>
    </sheetView>
  </sheetViews>
  <sheetFormatPr defaultColWidth="9.140625" defaultRowHeight="12.75"/>
  <cols>
    <col min="1" max="1" width="7.8515625" style="0" customWidth="1"/>
    <col min="2" max="2" width="105.421875" style="0" customWidth="1"/>
    <col min="3" max="22" width="9.140625" style="16" customWidth="1"/>
  </cols>
  <sheetData>
    <row r="1" spans="1:2" ht="12" customHeight="1">
      <c r="A1" s="3"/>
      <c r="B1" s="4"/>
    </row>
    <row r="2" spans="1:2" ht="30" customHeight="1">
      <c r="A2" s="6" t="s">
        <v>24</v>
      </c>
      <c r="B2" s="5"/>
    </row>
    <row r="3" spans="1:2" ht="12" customHeight="1">
      <c r="A3" s="7"/>
      <c r="B3" s="8"/>
    </row>
    <row r="4" spans="1:2" ht="146.25" customHeight="1">
      <c r="A4" s="33" t="s">
        <v>0</v>
      </c>
      <c r="B4" s="32"/>
    </row>
    <row r="5" spans="1:22" s="2" customFormat="1" ht="17.25" customHeight="1">
      <c r="A5" s="12" t="s">
        <v>20</v>
      </c>
      <c r="B5" s="13"/>
      <c r="C5" s="20"/>
      <c r="D5" s="20"/>
      <c r="E5" s="20"/>
      <c r="F5" s="20"/>
      <c r="G5" s="20"/>
      <c r="H5" s="20"/>
      <c r="I5" s="20"/>
      <c r="J5" s="20"/>
      <c r="K5" s="20"/>
      <c r="L5" s="20"/>
      <c r="M5" s="20"/>
      <c r="N5" s="20"/>
      <c r="O5" s="20"/>
      <c r="P5" s="20"/>
      <c r="Q5" s="20"/>
      <c r="R5" s="20"/>
      <c r="S5" s="20"/>
      <c r="T5" s="20"/>
      <c r="U5" s="20"/>
      <c r="V5" s="20"/>
    </row>
    <row r="6" spans="1:2" ht="29.25" customHeight="1">
      <c r="A6" s="9" t="s">
        <v>243</v>
      </c>
      <c r="B6" s="34" t="s">
        <v>42</v>
      </c>
    </row>
    <row r="7" spans="1:2" ht="76.5" customHeight="1">
      <c r="A7" s="9" t="s">
        <v>244</v>
      </c>
      <c r="B7" s="18" t="s">
        <v>49</v>
      </c>
    </row>
    <row r="8" spans="1:2" ht="12.75">
      <c r="A8" s="9" t="s">
        <v>245</v>
      </c>
      <c r="B8" s="18" t="s">
        <v>251</v>
      </c>
    </row>
    <row r="9" spans="1:2" ht="38.25">
      <c r="A9" s="9" t="s">
        <v>246</v>
      </c>
      <c r="B9" s="18" t="s">
        <v>252</v>
      </c>
    </row>
    <row r="10" spans="1:2" ht="29.25" customHeight="1">
      <c r="A10" s="9" t="s">
        <v>247</v>
      </c>
      <c r="B10" s="11" t="s">
        <v>39</v>
      </c>
    </row>
    <row r="11" spans="1:2" ht="29.25" customHeight="1">
      <c r="A11" s="9" t="s">
        <v>248</v>
      </c>
      <c r="B11" s="10" t="s">
        <v>40</v>
      </c>
    </row>
    <row r="12" spans="1:2" ht="30" customHeight="1">
      <c r="A12" s="9" t="s">
        <v>41</v>
      </c>
      <c r="B12" s="10" t="s">
        <v>25</v>
      </c>
    </row>
    <row r="13" spans="1:2" ht="17.25" customHeight="1">
      <c r="A13" s="15"/>
      <c r="B13" s="14"/>
    </row>
    <row r="14" spans="1:2" ht="30" customHeight="1">
      <c r="A14" s="16"/>
      <c r="B14" s="16"/>
    </row>
    <row r="15" spans="1:2" ht="30" customHeight="1">
      <c r="A15" s="16"/>
      <c r="B15" s="16"/>
    </row>
    <row r="16" spans="1:2" ht="30" customHeight="1">
      <c r="A16" s="16"/>
      <c r="B16" s="16"/>
    </row>
    <row r="17" spans="1:2" ht="30" customHeight="1">
      <c r="A17" s="16"/>
      <c r="B17" s="16"/>
    </row>
    <row r="18" spans="1:2" ht="30" customHeight="1">
      <c r="A18" s="16"/>
      <c r="B18" s="16"/>
    </row>
    <row r="19" spans="1:2" ht="30" customHeight="1">
      <c r="A19" s="16"/>
      <c r="B19" s="16"/>
    </row>
    <row r="20" spans="1:2" ht="30" customHeight="1">
      <c r="A20" s="16"/>
      <c r="B20" s="16"/>
    </row>
    <row r="21" spans="1:2" ht="30" customHeight="1">
      <c r="A21" s="16"/>
      <c r="B21" s="16"/>
    </row>
    <row r="22" spans="1:2" ht="30" customHeight="1">
      <c r="A22" s="16"/>
      <c r="B22" s="16"/>
    </row>
    <row r="23" spans="1:2" ht="30" customHeight="1">
      <c r="A23" s="16"/>
      <c r="B23" s="16"/>
    </row>
    <row r="24" spans="1:2" ht="30" customHeight="1">
      <c r="A24" s="16"/>
      <c r="B24" s="16"/>
    </row>
    <row r="25" spans="1:2" ht="30" customHeight="1">
      <c r="A25" s="16"/>
      <c r="B25" s="16"/>
    </row>
    <row r="26" spans="1:2" ht="30" customHeight="1">
      <c r="A26" s="16"/>
      <c r="B26" s="16"/>
    </row>
    <row r="27" spans="1:2" ht="30" customHeight="1">
      <c r="A27" s="16"/>
      <c r="B27" s="16"/>
    </row>
    <row r="28" spans="1:2" ht="30" customHeight="1">
      <c r="A28" s="16"/>
      <c r="B28" s="16"/>
    </row>
    <row r="29" spans="1:2" ht="30" customHeight="1">
      <c r="A29" s="16"/>
      <c r="B29" s="16"/>
    </row>
    <row r="30" spans="1:2" ht="30" customHeight="1">
      <c r="A30" s="16"/>
      <c r="B30" s="16"/>
    </row>
    <row r="31" spans="1:2" ht="30" customHeight="1">
      <c r="A31" s="16"/>
      <c r="B31" s="16"/>
    </row>
    <row r="32" ht="30" customHeight="1"/>
    <row r="33" ht="30" customHeight="1"/>
    <row r="34" ht="30" customHeight="1"/>
    <row r="35" ht="30" customHeight="1"/>
    <row r="36" ht="30" customHeight="1"/>
    <row r="37" ht="30" customHeight="1"/>
    <row r="38" ht="30" customHeight="1"/>
  </sheetData>
  <sheetProtection/>
  <printOptions horizontalCentered="1" verticalCentered="1"/>
  <pageMargins left="0.25" right="0.25" top="0.25" bottom="0.25" header="0.5" footer="0.5"/>
  <pageSetup fitToHeight="1" fitToWidth="1" horizontalDpi="600" verticalDpi="600" orientation="portrait" scale="91" r:id="rId1"/>
</worksheet>
</file>

<file path=xl/worksheets/sheet3.xml><?xml version="1.0" encoding="utf-8"?>
<worksheet xmlns="http://schemas.openxmlformats.org/spreadsheetml/2006/main" xmlns:r="http://schemas.openxmlformats.org/officeDocument/2006/relationships">
  <sheetPr>
    <pageSetUpPr fitToPage="1"/>
  </sheetPr>
  <dimension ref="A1:Q102"/>
  <sheetViews>
    <sheetView tabSelected="1" zoomScaleSheetLayoutView="25" zoomScalePageLayoutView="0" workbookViewId="0" topLeftCell="A1">
      <selection activeCell="G26" sqref="G26"/>
    </sheetView>
  </sheetViews>
  <sheetFormatPr defaultColWidth="9.140625" defaultRowHeight="12.75"/>
  <cols>
    <col min="1" max="1" width="9.8515625" style="219" customWidth="1"/>
    <col min="2" max="2" width="23.28125" style="219" bestFit="1" customWidth="1"/>
    <col min="3" max="9" width="10.7109375" style="220" customWidth="1"/>
    <col min="10" max="10" width="7.7109375" style="220" bestFit="1" customWidth="1"/>
    <col min="11" max="17" width="9.140625" style="169" customWidth="1"/>
  </cols>
  <sheetData>
    <row r="1" spans="1:17" s="2" customFormat="1" ht="12.75">
      <c r="A1" s="195" t="s">
        <v>235</v>
      </c>
      <c r="B1" s="196"/>
      <c r="C1" s="196"/>
      <c r="D1" s="196"/>
      <c r="E1" s="186"/>
      <c r="F1" s="186"/>
      <c r="G1" s="186"/>
      <c r="H1" s="197"/>
      <c r="I1" s="186"/>
      <c r="J1" s="198"/>
      <c r="K1" s="170"/>
      <c r="L1" s="171"/>
      <c r="M1" s="171"/>
      <c r="N1" s="171"/>
      <c r="O1" s="171"/>
      <c r="P1" s="171"/>
      <c r="Q1" s="171"/>
    </row>
    <row r="2" spans="1:17" s="2" customFormat="1" ht="12.75">
      <c r="A2" s="197"/>
      <c r="B2" s="197"/>
      <c r="C2" s="197"/>
      <c r="D2" s="197"/>
      <c r="E2" s="186"/>
      <c r="F2" s="186"/>
      <c r="G2" s="186"/>
      <c r="H2" s="186"/>
      <c r="I2" s="186"/>
      <c r="J2" s="199"/>
      <c r="K2" s="171"/>
      <c r="L2" s="171"/>
      <c r="M2" s="171"/>
      <c r="N2" s="171"/>
      <c r="O2" s="171"/>
      <c r="P2" s="171"/>
      <c r="Q2" s="171"/>
    </row>
    <row r="3" spans="1:17" s="2" customFormat="1" ht="12.75">
      <c r="A3" s="197"/>
      <c r="B3" s="197"/>
      <c r="C3" s="263" t="s">
        <v>236</v>
      </c>
      <c r="D3" s="264"/>
      <c r="E3" s="264"/>
      <c r="F3" s="264"/>
      <c r="G3" s="264"/>
      <c r="H3" s="264"/>
      <c r="I3" s="264"/>
      <c r="J3" s="200"/>
      <c r="K3" s="171"/>
      <c r="L3" s="171"/>
      <c r="M3" s="171"/>
      <c r="N3" s="171"/>
      <c r="O3" s="171"/>
      <c r="P3" s="171"/>
      <c r="Q3" s="171"/>
    </row>
    <row r="4" spans="1:17" s="2" customFormat="1" ht="35.25" customHeight="1">
      <c r="A4" s="201"/>
      <c r="B4" s="202"/>
      <c r="C4" s="224" t="s">
        <v>14</v>
      </c>
      <c r="D4" s="224" t="s">
        <v>59</v>
      </c>
      <c r="E4" s="224" t="s">
        <v>86</v>
      </c>
      <c r="F4" s="224"/>
      <c r="G4" s="224"/>
      <c r="H4" s="224"/>
      <c r="I4" s="224"/>
      <c r="J4" s="203"/>
      <c r="K4" s="173"/>
      <c r="L4" s="171"/>
      <c r="M4" s="171"/>
      <c r="N4" s="171"/>
      <c r="O4" s="171"/>
      <c r="P4" s="171"/>
      <c r="Q4" s="171"/>
    </row>
    <row r="5" spans="1:17" s="2" customFormat="1" ht="22.5" customHeight="1">
      <c r="A5" s="204" t="str">
        <f>"2.  TOTAL Projected Recipients = "&amp;TEXT(D30,0)</f>
        <v>2.  TOTAL Projected Recipients = 600</v>
      </c>
      <c r="B5" s="205" t="s">
        <v>237</v>
      </c>
      <c r="C5" s="206" t="s">
        <v>16</v>
      </c>
      <c r="D5" s="206" t="s">
        <v>16</v>
      </c>
      <c r="E5" s="206" t="s">
        <v>16</v>
      </c>
      <c r="F5" s="206" t="s">
        <v>16</v>
      </c>
      <c r="G5" s="207" t="s">
        <v>16</v>
      </c>
      <c r="H5" s="207" t="s">
        <v>16</v>
      </c>
      <c r="I5" s="208" t="s">
        <v>16</v>
      </c>
      <c r="J5" s="209" t="s">
        <v>36</v>
      </c>
      <c r="K5" s="171"/>
      <c r="L5" s="171"/>
      <c r="M5" s="171"/>
      <c r="N5" s="171"/>
      <c r="O5" s="171"/>
      <c r="P5" s="171"/>
      <c r="Q5" s="171"/>
    </row>
    <row r="6" spans="1:17" s="2" customFormat="1" ht="12.75">
      <c r="A6" s="225">
        <v>100</v>
      </c>
      <c r="B6" s="226" t="s">
        <v>26</v>
      </c>
      <c r="C6" s="227">
        <v>500</v>
      </c>
      <c r="D6" s="227"/>
      <c r="E6" s="227">
        <v>1500</v>
      </c>
      <c r="F6" s="227"/>
      <c r="G6" s="227"/>
      <c r="H6" s="227"/>
      <c r="I6" s="227"/>
      <c r="J6" s="210">
        <f>SUM(C6:I6)</f>
        <v>2000</v>
      </c>
      <c r="K6" s="171"/>
      <c r="L6" s="171"/>
      <c r="M6" s="171"/>
      <c r="N6" s="171"/>
      <c r="O6" s="171"/>
      <c r="P6" s="171"/>
      <c r="Q6" s="171"/>
    </row>
    <row r="7" spans="1:17" s="2" customFormat="1" ht="12.75">
      <c r="A7" s="228">
        <v>200</v>
      </c>
      <c r="B7" s="226" t="s">
        <v>238</v>
      </c>
      <c r="C7" s="227"/>
      <c r="D7" s="227">
        <v>2000</v>
      </c>
      <c r="E7" s="227"/>
      <c r="F7" s="227"/>
      <c r="G7" s="227"/>
      <c r="H7" s="227"/>
      <c r="I7" s="227"/>
      <c r="J7" s="210">
        <f aca="true" t="shared" si="0" ref="J7:J17">SUM(C7:I7)</f>
        <v>2000</v>
      </c>
      <c r="K7" s="171"/>
      <c r="L7" s="171"/>
      <c r="M7" s="171"/>
      <c r="N7" s="171"/>
      <c r="O7" s="171"/>
      <c r="P7" s="171"/>
      <c r="Q7" s="171"/>
    </row>
    <row r="8" spans="1:17" s="2" customFormat="1" ht="12.75">
      <c r="A8" s="228">
        <v>300</v>
      </c>
      <c r="B8" s="226" t="s">
        <v>239</v>
      </c>
      <c r="C8" s="227"/>
      <c r="D8" s="227">
        <v>1500</v>
      </c>
      <c r="E8" s="227"/>
      <c r="F8" s="227"/>
      <c r="G8" s="227"/>
      <c r="H8" s="227"/>
      <c r="I8" s="227"/>
      <c r="J8" s="210">
        <f t="shared" si="0"/>
        <v>1500</v>
      </c>
      <c r="K8" s="171"/>
      <c r="L8" s="171"/>
      <c r="M8" s="171"/>
      <c r="N8" s="171"/>
      <c r="O8" s="171"/>
      <c r="P8" s="171"/>
      <c r="Q8" s="171"/>
    </row>
    <row r="9" spans="1:17" s="2" customFormat="1" ht="12.75">
      <c r="A9" s="229"/>
      <c r="B9" s="226"/>
      <c r="C9" s="227"/>
      <c r="D9" s="227"/>
      <c r="E9" s="227"/>
      <c r="F9" s="227"/>
      <c r="G9" s="227"/>
      <c r="H9" s="227"/>
      <c r="I9" s="227"/>
      <c r="J9" s="210">
        <f t="shared" si="0"/>
        <v>0</v>
      </c>
      <c r="K9" s="171"/>
      <c r="L9" s="171"/>
      <c r="M9" s="171"/>
      <c r="N9" s="171"/>
      <c r="O9" s="171"/>
      <c r="P9" s="171"/>
      <c r="Q9" s="171"/>
    </row>
    <row r="10" spans="1:17" s="2" customFormat="1" ht="12.75">
      <c r="A10" s="230"/>
      <c r="B10" s="226"/>
      <c r="C10" s="227"/>
      <c r="D10" s="227"/>
      <c r="E10" s="227"/>
      <c r="F10" s="227"/>
      <c r="G10" s="227"/>
      <c r="H10" s="227"/>
      <c r="I10" s="227"/>
      <c r="J10" s="210">
        <f t="shared" si="0"/>
        <v>0</v>
      </c>
      <c r="K10" s="171"/>
      <c r="L10" s="171"/>
      <c r="M10" s="171"/>
      <c r="N10" s="171"/>
      <c r="O10" s="171"/>
      <c r="P10" s="171"/>
      <c r="Q10" s="171"/>
    </row>
    <row r="11" spans="1:17" s="2" customFormat="1" ht="12.75">
      <c r="A11" s="228"/>
      <c r="B11" s="226"/>
      <c r="C11" s="227"/>
      <c r="D11" s="227"/>
      <c r="E11" s="227"/>
      <c r="F11" s="227"/>
      <c r="G11" s="227"/>
      <c r="H11" s="227"/>
      <c r="I11" s="227"/>
      <c r="J11" s="210">
        <f t="shared" si="0"/>
        <v>0</v>
      </c>
      <c r="K11" s="171"/>
      <c r="L11" s="171"/>
      <c r="M11" s="171"/>
      <c r="N11" s="171"/>
      <c r="O11" s="171"/>
      <c r="P11" s="171"/>
      <c r="Q11" s="171"/>
    </row>
    <row r="12" spans="1:17" s="2" customFormat="1" ht="12.75">
      <c r="A12" s="228"/>
      <c r="B12" s="226"/>
      <c r="C12" s="227"/>
      <c r="D12" s="227"/>
      <c r="E12" s="227"/>
      <c r="F12" s="227"/>
      <c r="G12" s="227"/>
      <c r="H12" s="227"/>
      <c r="I12" s="227"/>
      <c r="J12" s="210">
        <f t="shared" si="0"/>
        <v>0</v>
      </c>
      <c r="K12" s="171"/>
      <c r="L12" s="171"/>
      <c r="M12" s="171"/>
      <c r="N12" s="171"/>
      <c r="O12" s="171"/>
      <c r="P12" s="171"/>
      <c r="Q12" s="171"/>
    </row>
    <row r="13" spans="1:17" s="2" customFormat="1" ht="12.75">
      <c r="A13" s="228"/>
      <c r="B13" s="226"/>
      <c r="C13" s="227"/>
      <c r="D13" s="227"/>
      <c r="E13" s="227"/>
      <c r="F13" s="227"/>
      <c r="G13" s="227"/>
      <c r="H13" s="227"/>
      <c r="I13" s="227"/>
      <c r="J13" s="210">
        <f t="shared" si="0"/>
        <v>0</v>
      </c>
      <c r="K13" s="171"/>
      <c r="L13" s="171"/>
      <c r="M13" s="171"/>
      <c r="N13" s="171"/>
      <c r="O13" s="171"/>
      <c r="P13" s="171"/>
      <c r="Q13" s="171"/>
    </row>
    <row r="14" spans="1:17" s="2" customFormat="1" ht="12.75">
      <c r="A14" s="228"/>
      <c r="B14" s="226"/>
      <c r="C14" s="227"/>
      <c r="D14" s="227"/>
      <c r="E14" s="227"/>
      <c r="F14" s="227"/>
      <c r="G14" s="227"/>
      <c r="H14" s="227"/>
      <c r="I14" s="227"/>
      <c r="J14" s="210">
        <f t="shared" si="0"/>
        <v>0</v>
      </c>
      <c r="K14" s="171"/>
      <c r="L14" s="171"/>
      <c r="M14" s="171"/>
      <c r="N14" s="171"/>
      <c r="O14" s="171"/>
      <c r="P14" s="171"/>
      <c r="Q14" s="171"/>
    </row>
    <row r="15" spans="1:17" s="2" customFormat="1" ht="12.75">
      <c r="A15" s="228"/>
      <c r="B15" s="226"/>
      <c r="C15" s="227"/>
      <c r="D15" s="227"/>
      <c r="E15" s="227"/>
      <c r="F15" s="227"/>
      <c r="G15" s="227"/>
      <c r="H15" s="227"/>
      <c r="I15" s="227"/>
      <c r="J15" s="210">
        <f t="shared" si="0"/>
        <v>0</v>
      </c>
      <c r="K15" s="171"/>
      <c r="L15" s="171"/>
      <c r="M15" s="171"/>
      <c r="N15" s="171"/>
      <c r="O15" s="171"/>
      <c r="P15" s="171"/>
      <c r="Q15" s="171"/>
    </row>
    <row r="16" spans="1:17" s="2" customFormat="1" ht="12.75">
      <c r="A16" s="228"/>
      <c r="B16" s="226"/>
      <c r="C16" s="227"/>
      <c r="D16" s="227"/>
      <c r="E16" s="227"/>
      <c r="F16" s="227"/>
      <c r="G16" s="227"/>
      <c r="H16" s="227"/>
      <c r="I16" s="227"/>
      <c r="J16" s="210">
        <f t="shared" si="0"/>
        <v>0</v>
      </c>
      <c r="K16" s="171"/>
      <c r="L16" s="171"/>
      <c r="M16" s="171"/>
      <c r="N16" s="171"/>
      <c r="O16" s="171"/>
      <c r="P16" s="171"/>
      <c r="Q16" s="171"/>
    </row>
    <row r="17" spans="1:17" s="2" customFormat="1" ht="13.5" thickBot="1">
      <c r="A17" s="231"/>
      <c r="B17" s="232"/>
      <c r="C17" s="233"/>
      <c r="D17" s="233"/>
      <c r="E17" s="233"/>
      <c r="F17" s="233"/>
      <c r="G17" s="233"/>
      <c r="H17" s="233"/>
      <c r="I17" s="233"/>
      <c r="J17" s="234">
        <f t="shared" si="0"/>
        <v>0</v>
      </c>
      <c r="K17" s="171"/>
      <c r="L17" s="171"/>
      <c r="M17" s="171"/>
      <c r="N17" s="171"/>
      <c r="O17" s="171"/>
      <c r="P17" s="171"/>
      <c r="Q17" s="171"/>
    </row>
    <row r="18" spans="1:17" s="2" customFormat="1" ht="12.75">
      <c r="A18" s="261" t="s">
        <v>249</v>
      </c>
      <c r="B18" s="262"/>
      <c r="C18" s="174">
        <f aca="true" t="shared" si="1" ref="C18:J18">SUM(C6:C17)</f>
        <v>500</v>
      </c>
      <c r="D18" s="174">
        <f t="shared" si="1"/>
        <v>3500</v>
      </c>
      <c r="E18" s="174">
        <f t="shared" si="1"/>
        <v>1500</v>
      </c>
      <c r="F18" s="174">
        <f t="shared" si="1"/>
        <v>0</v>
      </c>
      <c r="G18" s="174">
        <f t="shared" si="1"/>
        <v>0</v>
      </c>
      <c r="H18" s="174">
        <f t="shared" si="1"/>
        <v>0</v>
      </c>
      <c r="I18" s="174">
        <f t="shared" si="1"/>
        <v>0</v>
      </c>
      <c r="J18" s="175">
        <f t="shared" si="1"/>
        <v>5500</v>
      </c>
      <c r="K18" s="171"/>
      <c r="L18" s="171"/>
      <c r="M18" s="171"/>
      <c r="N18" s="171"/>
      <c r="O18" s="171"/>
      <c r="P18" s="171"/>
      <c r="Q18" s="171"/>
    </row>
    <row r="19" spans="1:17" s="2" customFormat="1" ht="49.5" customHeight="1" hidden="1" thickTop="1">
      <c r="A19" s="176"/>
      <c r="B19" s="176"/>
      <c r="C19" s="177"/>
      <c r="D19" s="178"/>
      <c r="E19" s="179"/>
      <c r="F19" s="177"/>
      <c r="G19" s="179"/>
      <c r="H19" s="178"/>
      <c r="I19" s="178"/>
      <c r="J19" s="180"/>
      <c r="K19" s="171"/>
      <c r="L19" s="171"/>
      <c r="M19" s="171"/>
      <c r="N19" s="171"/>
      <c r="O19" s="171"/>
      <c r="P19" s="171"/>
      <c r="Q19" s="171"/>
    </row>
    <row r="20" spans="1:17" s="2" customFormat="1" ht="12.75">
      <c r="A20" s="211" t="s">
        <v>23</v>
      </c>
      <c r="B20" s="212"/>
      <c r="C20" s="213" t="s">
        <v>10</v>
      </c>
      <c r="D20" s="214"/>
      <c r="E20" s="215"/>
      <c r="F20" s="246" t="s">
        <v>9</v>
      </c>
      <c r="G20" s="247"/>
      <c r="H20" s="248" t="s">
        <v>8</v>
      </c>
      <c r="I20" s="248"/>
      <c r="J20" s="249"/>
      <c r="K20" s="171"/>
      <c r="L20" s="171"/>
      <c r="M20" s="171"/>
      <c r="N20" s="171"/>
      <c r="O20" s="171"/>
      <c r="P20" s="171"/>
      <c r="Q20" s="171"/>
    </row>
    <row r="21" spans="1:17" s="17" customFormat="1" ht="12.75">
      <c r="A21" s="250" t="s">
        <v>240</v>
      </c>
      <c r="B21" s="251"/>
      <c r="C21" s="259"/>
      <c r="D21" s="260"/>
      <c r="E21" s="260"/>
      <c r="F21" s="256"/>
      <c r="G21" s="257"/>
      <c r="H21" s="256"/>
      <c r="I21" s="257"/>
      <c r="J21" s="258"/>
      <c r="K21" s="181"/>
      <c r="L21" s="182"/>
      <c r="M21" s="182"/>
      <c r="N21" s="182"/>
      <c r="O21" s="182"/>
      <c r="P21" s="182"/>
      <c r="Q21" s="182"/>
    </row>
    <row r="22" spans="1:17" s="2" customFormat="1" ht="12.75">
      <c r="A22" s="211" t="s">
        <v>11</v>
      </c>
      <c r="B22" s="212"/>
      <c r="C22" s="213" t="s">
        <v>10</v>
      </c>
      <c r="D22" s="214"/>
      <c r="E22" s="215"/>
      <c r="F22" s="246" t="s">
        <v>9</v>
      </c>
      <c r="G22" s="247"/>
      <c r="H22" s="248" t="s">
        <v>8</v>
      </c>
      <c r="I22" s="248"/>
      <c r="J22" s="249"/>
      <c r="K22" s="183"/>
      <c r="L22" s="171"/>
      <c r="M22" s="171"/>
      <c r="N22" s="171"/>
      <c r="O22" s="171"/>
      <c r="P22" s="171"/>
      <c r="Q22" s="171"/>
    </row>
    <row r="23" spans="1:17" s="2" customFormat="1" ht="12.75">
      <c r="A23" s="250" t="s">
        <v>241</v>
      </c>
      <c r="B23" s="251"/>
      <c r="C23" s="252"/>
      <c r="D23" s="253"/>
      <c r="E23" s="253"/>
      <c r="F23" s="254"/>
      <c r="G23" s="255"/>
      <c r="H23" s="256"/>
      <c r="I23" s="257"/>
      <c r="J23" s="258"/>
      <c r="K23" s="183"/>
      <c r="L23" s="171"/>
      <c r="M23" s="171"/>
      <c r="N23" s="171"/>
      <c r="O23" s="171"/>
      <c r="P23" s="171"/>
      <c r="Q23" s="171"/>
    </row>
    <row r="24" spans="1:17" s="2" customFormat="1" ht="13.5" thickBot="1">
      <c r="A24" s="239" t="s">
        <v>242</v>
      </c>
      <c r="B24" s="240"/>
      <c r="C24" s="241"/>
      <c r="D24" s="242"/>
      <c r="E24" s="242"/>
      <c r="F24" s="172"/>
      <c r="G24" s="242"/>
      <c r="H24" s="243"/>
      <c r="I24" s="244"/>
      <c r="J24" s="245"/>
      <c r="K24" s="183"/>
      <c r="L24" s="171"/>
      <c r="M24" s="171"/>
      <c r="N24" s="171"/>
      <c r="O24" s="171"/>
      <c r="P24" s="171"/>
      <c r="Q24" s="171"/>
    </row>
    <row r="25" spans="1:17" s="2" customFormat="1" ht="13.5" thickTop="1">
      <c r="A25" s="216"/>
      <c r="B25" s="197"/>
      <c r="C25" s="186"/>
      <c r="D25" s="186"/>
      <c r="E25" s="186"/>
      <c r="F25" s="186"/>
      <c r="G25" s="186"/>
      <c r="H25" s="186"/>
      <c r="I25" s="186"/>
      <c r="J25" s="186"/>
      <c r="K25" s="183"/>
      <c r="L25" s="171"/>
      <c r="M25" s="171"/>
      <c r="N25" s="171"/>
      <c r="O25" s="171"/>
      <c r="P25" s="171"/>
      <c r="Q25" s="171"/>
    </row>
    <row r="26" spans="1:17" s="2" customFormat="1" ht="71.25" customHeight="1">
      <c r="A26" s="217"/>
      <c r="B26" s="217"/>
      <c r="C26" s="184"/>
      <c r="D26" s="184"/>
      <c r="E26" s="182"/>
      <c r="F26" s="182"/>
      <c r="G26" s="182"/>
      <c r="H26" s="182"/>
      <c r="I26" s="182"/>
      <c r="J26" s="182"/>
      <c r="K26" s="185"/>
      <c r="L26" s="171"/>
      <c r="M26" s="171"/>
      <c r="N26" s="171"/>
      <c r="O26" s="171"/>
      <c r="P26" s="171"/>
      <c r="Q26" s="171"/>
    </row>
    <row r="27" spans="1:17" s="2" customFormat="1" ht="20.25" customHeight="1">
      <c r="A27" s="218"/>
      <c r="B27" s="219"/>
      <c r="C27" s="220"/>
      <c r="D27" s="221"/>
      <c r="E27" s="220"/>
      <c r="F27" s="220"/>
      <c r="G27" s="220"/>
      <c r="H27" s="220"/>
      <c r="I27" s="220"/>
      <c r="J27" s="220"/>
      <c r="K27" s="183"/>
      <c r="L27" s="171"/>
      <c r="M27" s="171"/>
      <c r="N27" s="171"/>
      <c r="O27" s="171"/>
      <c r="P27" s="171"/>
      <c r="Q27" s="171"/>
    </row>
    <row r="28" spans="1:17" s="2" customFormat="1" ht="12.75">
      <c r="A28" s="219"/>
      <c r="B28" s="219"/>
      <c r="C28" s="220"/>
      <c r="D28" s="221"/>
      <c r="E28" s="220"/>
      <c r="F28" s="220"/>
      <c r="G28" s="220"/>
      <c r="H28" s="220"/>
      <c r="I28" s="220"/>
      <c r="J28" s="220"/>
      <c r="K28" s="171"/>
      <c r="L28" s="171"/>
      <c r="M28" s="171"/>
      <c r="N28" s="171"/>
      <c r="O28" s="171"/>
      <c r="P28" s="171"/>
      <c r="Q28" s="171"/>
    </row>
    <row r="29" spans="2:5" ht="12.75">
      <c r="B29" s="237" t="s">
        <v>250</v>
      </c>
      <c r="C29" s="237"/>
      <c r="D29" s="238" t="s">
        <v>255</v>
      </c>
      <c r="E29" s="237" t="s">
        <v>256</v>
      </c>
    </row>
    <row r="30" spans="2:6" ht="12.75">
      <c r="B30" s="235" t="s">
        <v>26</v>
      </c>
      <c r="C30" s="222"/>
      <c r="D30" s="236">
        <f>SUM(A6:A18)</f>
        <v>600</v>
      </c>
      <c r="E30" s="187" t="s">
        <v>27</v>
      </c>
      <c r="F30" s="188"/>
    </row>
    <row r="31" spans="2:6" ht="12.75">
      <c r="B31" s="235" t="s">
        <v>238</v>
      </c>
      <c r="C31" s="222"/>
      <c r="D31" s="221"/>
      <c r="E31" s="187" t="s">
        <v>28</v>
      </c>
      <c r="F31" s="188"/>
    </row>
    <row r="32" spans="2:6" ht="12.75">
      <c r="B32" s="235" t="s">
        <v>239</v>
      </c>
      <c r="C32" s="222"/>
      <c r="D32" s="221"/>
      <c r="E32" s="187" t="s">
        <v>54</v>
      </c>
      <c r="F32" s="189"/>
    </row>
    <row r="33" spans="2:6" ht="12.75">
      <c r="B33" s="193"/>
      <c r="C33" s="222"/>
      <c r="D33" s="221"/>
      <c r="E33" s="187" t="s">
        <v>29</v>
      </c>
      <c r="F33" s="189"/>
    </row>
    <row r="34" spans="2:6" ht="12.75">
      <c r="B34" s="192"/>
      <c r="C34" s="222"/>
      <c r="D34" s="221"/>
      <c r="E34" s="187" t="s">
        <v>30</v>
      </c>
      <c r="F34" s="189"/>
    </row>
    <row r="35" spans="2:6" ht="12.75">
      <c r="B35" s="192"/>
      <c r="C35" s="222"/>
      <c r="E35" s="187" t="s">
        <v>55</v>
      </c>
      <c r="F35" s="189"/>
    </row>
    <row r="36" spans="2:6" ht="12.75">
      <c r="B36" s="194"/>
      <c r="C36" s="222"/>
      <c r="E36" s="187" t="s">
        <v>17</v>
      </c>
      <c r="F36" s="189"/>
    </row>
    <row r="37" spans="2:6" ht="12.75">
      <c r="B37" s="192"/>
      <c r="C37" s="222"/>
      <c r="E37" s="187" t="s">
        <v>14</v>
      </c>
      <c r="F37" s="190"/>
    </row>
    <row r="38" spans="2:6" ht="12.75">
      <c r="B38" s="192"/>
      <c r="C38" s="222"/>
      <c r="E38" s="187" t="s">
        <v>13</v>
      </c>
      <c r="F38" s="189"/>
    </row>
    <row r="39" spans="2:6" ht="12.75">
      <c r="B39" s="192"/>
      <c r="C39" s="222"/>
      <c r="E39" s="187" t="s">
        <v>7</v>
      </c>
      <c r="F39" s="189"/>
    </row>
    <row r="40" spans="2:6" ht="12.75">
      <c r="B40" s="192"/>
      <c r="C40" s="223"/>
      <c r="E40" s="187" t="s">
        <v>12</v>
      </c>
      <c r="F40" s="189"/>
    </row>
    <row r="41" spans="2:6" ht="12.75">
      <c r="B41" s="192"/>
      <c r="E41" s="187" t="s">
        <v>15</v>
      </c>
      <c r="F41" s="189"/>
    </row>
    <row r="42" spans="2:6" ht="12.75">
      <c r="B42" s="192"/>
      <c r="E42" s="187" t="s">
        <v>34</v>
      </c>
      <c r="F42" s="189"/>
    </row>
    <row r="43" spans="2:6" ht="12.75">
      <c r="B43" s="192"/>
      <c r="E43" s="187" t="s">
        <v>56</v>
      </c>
      <c r="F43" s="190"/>
    </row>
    <row r="44" spans="2:6" ht="12.75">
      <c r="B44" s="192"/>
      <c r="E44" s="187" t="s">
        <v>57</v>
      </c>
      <c r="F44" s="189"/>
    </row>
    <row r="45" spans="2:6" ht="12.75">
      <c r="B45" s="192"/>
      <c r="E45" s="187" t="s">
        <v>35</v>
      </c>
      <c r="F45" s="189"/>
    </row>
    <row r="46" spans="5:6" ht="12.75">
      <c r="E46" s="187" t="s">
        <v>58</v>
      </c>
      <c r="F46" s="189"/>
    </row>
    <row r="47" spans="5:6" ht="12.75">
      <c r="E47" s="187" t="s">
        <v>59</v>
      </c>
      <c r="F47" s="189"/>
    </row>
    <row r="48" spans="5:6" ht="15" customHeight="1">
      <c r="E48" s="187" t="s">
        <v>60</v>
      </c>
      <c r="F48" s="189"/>
    </row>
    <row r="49" spans="5:6" ht="15" customHeight="1">
      <c r="E49" s="187" t="s">
        <v>61</v>
      </c>
      <c r="F49" s="189"/>
    </row>
    <row r="50" spans="5:6" ht="15" customHeight="1">
      <c r="E50" s="187" t="s">
        <v>62</v>
      </c>
      <c r="F50" s="189"/>
    </row>
    <row r="51" spans="5:6" ht="15" customHeight="1">
      <c r="E51" s="187" t="s">
        <v>63</v>
      </c>
      <c r="F51" s="189"/>
    </row>
    <row r="52" spans="5:6" ht="15" customHeight="1">
      <c r="E52" s="187" t="s">
        <v>6</v>
      </c>
      <c r="F52" s="189"/>
    </row>
    <row r="53" spans="5:6" ht="15" customHeight="1">
      <c r="E53" s="187" t="s">
        <v>5</v>
      </c>
      <c r="F53" s="189"/>
    </row>
    <row r="54" spans="5:6" ht="15" customHeight="1">
      <c r="E54" s="187" t="s">
        <v>4</v>
      </c>
      <c r="F54" s="189"/>
    </row>
    <row r="55" spans="5:6" ht="15" customHeight="1">
      <c r="E55" s="187" t="s">
        <v>64</v>
      </c>
      <c r="F55" s="189"/>
    </row>
    <row r="56" spans="5:6" ht="15" customHeight="1">
      <c r="E56" s="187" t="s">
        <v>65</v>
      </c>
      <c r="F56" s="189"/>
    </row>
    <row r="57" spans="5:6" ht="15" customHeight="1">
      <c r="E57" s="187" t="s">
        <v>66</v>
      </c>
      <c r="F57" s="189"/>
    </row>
    <row r="58" spans="5:6" ht="15" customHeight="1">
      <c r="E58" s="187" t="s">
        <v>67</v>
      </c>
      <c r="F58" s="189"/>
    </row>
    <row r="59" spans="5:6" ht="15" customHeight="1">
      <c r="E59" s="187" t="s">
        <v>68</v>
      </c>
      <c r="F59" s="189"/>
    </row>
    <row r="60" spans="5:6" ht="15" customHeight="1">
      <c r="E60" s="187" t="s">
        <v>69</v>
      </c>
      <c r="F60" s="189"/>
    </row>
    <row r="61" ht="15" customHeight="1">
      <c r="E61" s="187" t="s">
        <v>70</v>
      </c>
    </row>
    <row r="62" spans="5:6" ht="15" customHeight="1">
      <c r="E62" s="187" t="s">
        <v>71</v>
      </c>
      <c r="F62" s="189"/>
    </row>
    <row r="63" spans="5:6" ht="12.75" customHeight="1">
      <c r="E63" s="187" t="s">
        <v>33</v>
      </c>
      <c r="F63" s="189"/>
    </row>
    <row r="64" spans="5:6" ht="15" customHeight="1">
      <c r="E64" s="187" t="s">
        <v>72</v>
      </c>
      <c r="F64" s="189"/>
    </row>
    <row r="65" spans="5:6" ht="15" customHeight="1">
      <c r="E65" s="187" t="s">
        <v>73</v>
      </c>
      <c r="F65" s="189"/>
    </row>
    <row r="66" spans="5:6" ht="15" customHeight="1">
      <c r="E66" s="187" t="s">
        <v>31</v>
      </c>
      <c r="F66" s="189"/>
    </row>
    <row r="67" spans="5:6" ht="15" customHeight="1">
      <c r="E67" s="187" t="s">
        <v>32</v>
      </c>
      <c r="F67" s="189"/>
    </row>
    <row r="68" spans="5:6" ht="15" customHeight="1">
      <c r="E68" s="187" t="s">
        <v>74</v>
      </c>
      <c r="F68" s="189"/>
    </row>
    <row r="69" spans="5:6" ht="15" customHeight="1">
      <c r="E69" s="187" t="s">
        <v>75</v>
      </c>
      <c r="F69" s="189"/>
    </row>
    <row r="70" spans="5:6" ht="15" customHeight="1">
      <c r="E70" s="187" t="s">
        <v>76</v>
      </c>
      <c r="F70" s="189"/>
    </row>
    <row r="71" spans="5:6" ht="15" customHeight="1">
      <c r="E71" s="187" t="s">
        <v>77</v>
      </c>
      <c r="F71" s="189"/>
    </row>
    <row r="72" spans="5:6" ht="15" customHeight="1">
      <c r="E72" s="187" t="s">
        <v>78</v>
      </c>
      <c r="F72" s="189"/>
    </row>
    <row r="73" spans="5:6" ht="15" customHeight="1">
      <c r="E73" s="187" t="s">
        <v>79</v>
      </c>
      <c r="F73" s="189"/>
    </row>
    <row r="74" spans="5:6" ht="15" customHeight="1">
      <c r="E74" s="187" t="s">
        <v>80</v>
      </c>
      <c r="F74" s="189"/>
    </row>
    <row r="75" spans="5:6" ht="15" customHeight="1">
      <c r="E75" s="187" t="s">
        <v>81</v>
      </c>
      <c r="F75" s="189"/>
    </row>
    <row r="76" spans="5:6" ht="15" customHeight="1">
      <c r="E76" s="187" t="s">
        <v>82</v>
      </c>
      <c r="F76" s="189"/>
    </row>
    <row r="77" spans="5:6" ht="15" customHeight="1">
      <c r="E77" s="187" t="s">
        <v>83</v>
      </c>
      <c r="F77" s="189"/>
    </row>
    <row r="78" spans="5:6" ht="15" customHeight="1">
      <c r="E78" s="187" t="s">
        <v>84</v>
      </c>
      <c r="F78" s="189"/>
    </row>
    <row r="79" spans="5:6" ht="15" customHeight="1">
      <c r="E79" s="187" t="s">
        <v>85</v>
      </c>
      <c r="F79" s="189"/>
    </row>
    <row r="80" spans="5:6" ht="15" customHeight="1">
      <c r="E80" s="187" t="s">
        <v>86</v>
      </c>
      <c r="F80" s="189"/>
    </row>
    <row r="81" spans="5:6" ht="15" customHeight="1">
      <c r="E81" s="187" t="s">
        <v>87</v>
      </c>
      <c r="F81" s="189"/>
    </row>
    <row r="82" spans="5:6" ht="15" customHeight="1">
      <c r="E82" s="187" t="s">
        <v>88</v>
      </c>
      <c r="F82" s="189"/>
    </row>
    <row r="83" spans="5:6" ht="15" customHeight="1">
      <c r="E83" s="187" t="s">
        <v>89</v>
      </c>
      <c r="F83" s="189"/>
    </row>
    <row r="84" spans="5:6" ht="15" customHeight="1">
      <c r="E84" s="187" t="s">
        <v>3</v>
      </c>
      <c r="F84" s="189"/>
    </row>
    <row r="85" spans="5:6" ht="15" customHeight="1">
      <c r="E85" s="187" t="s">
        <v>90</v>
      </c>
      <c r="F85" s="189"/>
    </row>
    <row r="86" spans="5:6" ht="15" customHeight="1">
      <c r="E86" s="187"/>
      <c r="F86" s="189"/>
    </row>
    <row r="87" spans="5:6" ht="15" customHeight="1">
      <c r="E87" s="187"/>
      <c r="F87" s="189"/>
    </row>
    <row r="88" ht="18" customHeight="1">
      <c r="F88" s="189"/>
    </row>
    <row r="89" spans="5:6" ht="18" customHeight="1">
      <c r="E89" s="191"/>
      <c r="F89" s="189"/>
    </row>
    <row r="90" spans="5:6" ht="18" customHeight="1">
      <c r="E90" s="191"/>
      <c r="F90" s="189"/>
    </row>
    <row r="91" spans="5:6" ht="18" customHeight="1">
      <c r="E91" s="191"/>
      <c r="F91" s="189"/>
    </row>
    <row r="92" spans="5:6" ht="18" customHeight="1">
      <c r="E92" s="191"/>
      <c r="F92" s="189"/>
    </row>
    <row r="93" spans="5:6" ht="18" customHeight="1">
      <c r="E93" s="191"/>
      <c r="F93" s="189"/>
    </row>
    <row r="94" spans="5:6" ht="18" customHeight="1">
      <c r="E94" s="191"/>
      <c r="F94" s="189"/>
    </row>
    <row r="95" spans="5:6" ht="18" customHeight="1">
      <c r="E95" s="191"/>
      <c r="F95" s="189"/>
    </row>
    <row r="96" spans="5:6" ht="18" customHeight="1">
      <c r="E96" s="191"/>
      <c r="F96" s="189"/>
    </row>
    <row r="97" spans="5:6" ht="18" customHeight="1">
      <c r="E97" s="191"/>
      <c r="F97" s="189"/>
    </row>
    <row r="98" spans="5:6" ht="18" customHeight="1">
      <c r="E98" s="191"/>
      <c r="F98" s="189"/>
    </row>
    <row r="99" spans="5:6" ht="18" customHeight="1">
      <c r="E99" s="191"/>
      <c r="F99" s="189"/>
    </row>
    <row r="100" spans="5:6" ht="15" customHeight="1">
      <c r="E100" s="191"/>
      <c r="F100" s="189"/>
    </row>
    <row r="101" spans="5:6" ht="15" customHeight="1">
      <c r="E101" s="191"/>
      <c r="F101" s="189"/>
    </row>
    <row r="102" ht="15" customHeight="1">
      <c r="F102" s="189"/>
    </row>
    <row r="103" ht="15" customHeight="1"/>
    <row r="104" ht="1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sheetData>
  <sheetProtection/>
  <mergeCells count="18">
    <mergeCell ref="A18:B18"/>
    <mergeCell ref="F20:G20"/>
    <mergeCell ref="H20:J20"/>
    <mergeCell ref="C3:I3"/>
    <mergeCell ref="A21:B21"/>
    <mergeCell ref="C21:E21"/>
    <mergeCell ref="F21:G21"/>
    <mergeCell ref="H21:J21"/>
    <mergeCell ref="F22:G22"/>
    <mergeCell ref="H22:J22"/>
    <mergeCell ref="A23:B23"/>
    <mergeCell ref="C23:E23"/>
    <mergeCell ref="F23:G23"/>
    <mergeCell ref="H23:J23"/>
    <mergeCell ref="A24:B24"/>
    <mergeCell ref="C24:E24"/>
    <mergeCell ref="F24:G24"/>
    <mergeCell ref="H24:J24"/>
  </mergeCells>
  <conditionalFormatting sqref="C19:I19">
    <cfRule type="expression" priority="1" dxfId="1" stopIfTrue="1">
      <formula>#REF!="Supplemental"</formula>
    </cfRule>
  </conditionalFormatting>
  <dataValidations count="3">
    <dataValidation allowBlank="1" showInputMessage="1" showErrorMessage="1" prompt="Carry Over/ Carry In" sqref="C19:I19 A19"/>
    <dataValidation type="list" allowBlank="1" showInputMessage="1" showErrorMessage="1" prompt="Feeds to Commodity Breakdown Tab" sqref="C4:I4">
      <formula1>$E$30:$E$87</formula1>
    </dataValidation>
    <dataValidation type="list" allowBlank="1" showInputMessage="1" showErrorMessage="1" prompt="Select the appropriate Recipient Category and be sure to differentiate HIV related programming from non HIV related programming." sqref="B6:B17">
      <formula1>$B$30:$B$45</formula1>
    </dataValidation>
  </dataValidations>
  <printOptions horizontalCentered="1" verticalCentered="1"/>
  <pageMargins left="0.25" right="0.25" top="0.25" bottom="0.25" header="0.25" footer="0.25"/>
  <pageSetup fitToHeight="1" fitToWidth="1" horizontalDpi="600" verticalDpi="600" orientation="landscape" scale="40" r:id="rId2"/>
  <headerFooter alignWithMargins="0">
    <oddHeader>&amp;CDRAFT</oddHeader>
  </headerFooter>
  <drawing r:id="rId1"/>
</worksheet>
</file>

<file path=xl/worksheets/sheet4.xml><?xml version="1.0" encoding="utf-8"?>
<worksheet xmlns="http://schemas.openxmlformats.org/spreadsheetml/2006/main" xmlns:r="http://schemas.openxmlformats.org/officeDocument/2006/relationships">
  <dimension ref="A1:T125"/>
  <sheetViews>
    <sheetView workbookViewId="0" topLeftCell="A106">
      <selection activeCell="H73" sqref="H73"/>
    </sheetView>
  </sheetViews>
  <sheetFormatPr defaultColWidth="9.140625" defaultRowHeight="12.75"/>
  <cols>
    <col min="1" max="1" width="7.57421875" style="37" bestFit="1" customWidth="1"/>
    <col min="2" max="2" width="28.140625" style="120" customWidth="1"/>
    <col min="3" max="3" width="5.7109375" style="59" customWidth="1"/>
    <col min="4" max="4" width="8.7109375" style="56" hidden="1" customWidth="1"/>
    <col min="5" max="5" width="9.8515625" style="57" customWidth="1"/>
    <col min="6" max="6" width="8.7109375" style="56" hidden="1" customWidth="1"/>
    <col min="7" max="7" width="5.7109375" style="58" customWidth="1"/>
    <col min="8" max="8" width="7.7109375" style="59" customWidth="1"/>
    <col min="9" max="9" width="8.7109375" style="56" hidden="1" customWidth="1"/>
    <col min="10" max="10" width="6.28125" style="60" customWidth="1"/>
    <col min="11" max="11" width="10.28125" style="56" hidden="1" customWidth="1"/>
    <col min="12" max="12" width="13.28125" style="57" customWidth="1"/>
    <col min="13" max="13" width="5.7109375" style="60" customWidth="1"/>
    <col min="14" max="14" width="13.28125" style="57" customWidth="1"/>
    <col min="15" max="15" width="5.7109375" style="60" customWidth="1"/>
    <col min="16" max="16" width="13.28125" style="57" customWidth="1"/>
    <col min="17" max="17" width="5.7109375" style="121" customWidth="1"/>
    <col min="18" max="18" width="13.28125" style="121" customWidth="1"/>
    <col min="20" max="20" width="0" style="38" hidden="1" customWidth="1"/>
  </cols>
  <sheetData>
    <row r="1" spans="2:18" ht="11.25">
      <c r="B1" s="265" t="s">
        <v>91</v>
      </c>
      <c r="C1" s="267" t="s">
        <v>92</v>
      </c>
      <c r="D1" s="268"/>
      <c r="E1" s="269"/>
      <c r="F1" s="268"/>
      <c r="G1" s="269"/>
      <c r="H1" s="269"/>
      <c r="I1" s="268"/>
      <c r="J1" s="269"/>
      <c r="K1" s="268"/>
      <c r="L1" s="270"/>
      <c r="M1" s="267" t="s">
        <v>93</v>
      </c>
      <c r="N1" s="269"/>
      <c r="O1" s="269"/>
      <c r="P1" s="269"/>
      <c r="Q1" s="275"/>
      <c r="R1" s="276"/>
    </row>
    <row r="2" spans="2:18" ht="11.25">
      <c r="B2" s="266"/>
      <c r="C2" s="271"/>
      <c r="D2" s="272"/>
      <c r="E2" s="273"/>
      <c r="F2" s="272"/>
      <c r="G2" s="273"/>
      <c r="H2" s="273"/>
      <c r="I2" s="272"/>
      <c r="J2" s="273"/>
      <c r="K2" s="272"/>
      <c r="L2" s="274"/>
      <c r="M2" s="271"/>
      <c r="N2" s="273"/>
      <c r="O2" s="273"/>
      <c r="P2" s="273"/>
      <c r="Q2" s="277"/>
      <c r="R2" s="278"/>
    </row>
    <row r="3" spans="2:20" ht="12.75">
      <c r="B3" s="39"/>
      <c r="C3" s="40" t="s">
        <v>94</v>
      </c>
      <c r="D3" s="41"/>
      <c r="E3" s="42" t="s">
        <v>95</v>
      </c>
      <c r="F3" s="41"/>
      <c r="G3" s="43" t="s">
        <v>95</v>
      </c>
      <c r="H3" s="44" t="s">
        <v>94</v>
      </c>
      <c r="I3" s="41"/>
      <c r="J3" s="45" t="s">
        <v>96</v>
      </c>
      <c r="K3" s="41"/>
      <c r="L3" s="46" t="s">
        <v>97</v>
      </c>
      <c r="M3" s="47" t="s">
        <v>98</v>
      </c>
      <c r="N3" s="48" t="s">
        <v>99</v>
      </c>
      <c r="O3" s="45" t="s">
        <v>98</v>
      </c>
      <c r="P3" s="48" t="s">
        <v>100</v>
      </c>
      <c r="Q3" s="45" t="s">
        <v>98</v>
      </c>
      <c r="R3" s="46" t="s">
        <v>100</v>
      </c>
      <c r="T3" s="38" t="s">
        <v>101</v>
      </c>
    </row>
    <row r="4" spans="2:18" ht="11.25">
      <c r="B4" s="49" t="s">
        <v>102</v>
      </c>
      <c r="C4" s="279" t="s">
        <v>103</v>
      </c>
      <c r="D4" s="280"/>
      <c r="E4" s="280" t="s">
        <v>104</v>
      </c>
      <c r="F4" s="280"/>
      <c r="G4" s="43" t="s">
        <v>105</v>
      </c>
      <c r="H4" s="280" t="s">
        <v>106</v>
      </c>
      <c r="I4" s="280"/>
      <c r="J4" s="281" t="s">
        <v>107</v>
      </c>
      <c r="K4" s="280"/>
      <c r="L4" s="51" t="s">
        <v>104</v>
      </c>
      <c r="M4" s="52" t="s">
        <v>108</v>
      </c>
      <c r="N4" s="42" t="s">
        <v>108</v>
      </c>
      <c r="O4" s="50" t="s">
        <v>109</v>
      </c>
      <c r="P4" s="42" t="s">
        <v>109</v>
      </c>
      <c r="Q4" s="50" t="s">
        <v>110</v>
      </c>
      <c r="R4" s="53" t="s">
        <v>110</v>
      </c>
    </row>
    <row r="5" spans="1:18" ht="11.25">
      <c r="A5" s="54" t="s">
        <v>111</v>
      </c>
      <c r="B5" s="39" t="s">
        <v>112</v>
      </c>
      <c r="C5" s="55"/>
      <c r="L5" s="61"/>
      <c r="M5" s="62"/>
      <c r="Q5" s="58"/>
      <c r="R5" s="63"/>
    </row>
    <row r="6" spans="1:18" ht="11.25">
      <c r="A6" s="54" t="s">
        <v>113</v>
      </c>
      <c r="B6" s="39" t="s">
        <v>114</v>
      </c>
      <c r="C6" s="55"/>
      <c r="K6" s="64"/>
      <c r="L6" s="61"/>
      <c r="M6" s="62"/>
      <c r="Q6" s="58"/>
      <c r="R6" s="63"/>
    </row>
    <row r="7" spans="2:18" ht="11.25">
      <c r="B7" s="65" t="s">
        <v>115</v>
      </c>
      <c r="C7" s="55"/>
      <c r="K7" s="64"/>
      <c r="L7" s="61"/>
      <c r="M7" s="62"/>
      <c r="Q7" s="58"/>
      <c r="R7" s="63"/>
    </row>
    <row r="8" spans="2:20" ht="12.75">
      <c r="B8" s="66" t="s">
        <v>116</v>
      </c>
      <c r="C8" s="67">
        <v>1</v>
      </c>
      <c r="D8" s="68">
        <f aca="true" t="shared" si="0" ref="D8:D32">IF(C8=" ","0",C8)</f>
        <v>1</v>
      </c>
      <c r="E8" s="69">
        <v>6000</v>
      </c>
      <c r="F8" s="70">
        <f aca="true" t="shared" si="1" ref="F8:F32">IF(E8=" ","0",E8)</f>
        <v>6000</v>
      </c>
      <c r="G8" s="70" t="s">
        <v>117</v>
      </c>
      <c r="H8" s="71">
        <v>12</v>
      </c>
      <c r="I8" s="70">
        <f aca="true" t="shared" si="2" ref="I8:I32">IF(H8=" ","0",H8)</f>
        <v>12</v>
      </c>
      <c r="J8" s="72">
        <v>0.5</v>
      </c>
      <c r="K8" s="73">
        <f>IF(J8=" ","0",J8)</f>
        <v>0.5</v>
      </c>
      <c r="L8" s="74">
        <f>D8*F8*I8*K8</f>
        <v>36000</v>
      </c>
      <c r="M8" s="75">
        <v>0.5</v>
      </c>
      <c r="N8" s="76">
        <f>L8*M8*T8</f>
        <v>18000</v>
      </c>
      <c r="O8" s="72">
        <v>0.25</v>
      </c>
      <c r="P8" s="76">
        <f>L8*O8*T8</f>
        <v>9000</v>
      </c>
      <c r="Q8" s="72">
        <v>0.25</v>
      </c>
      <c r="R8" s="74">
        <f>L8*Q8*T8</f>
        <v>9000</v>
      </c>
      <c r="T8" s="38">
        <f aca="true" t="shared" si="3" ref="T8:T31">IF(SUM(M8,O8,Q8)&lt;&gt;1,0,1)</f>
        <v>1</v>
      </c>
    </row>
    <row r="9" spans="2:20" ht="12.75">
      <c r="B9" s="66" t="s">
        <v>118</v>
      </c>
      <c r="C9" s="67">
        <v>1</v>
      </c>
      <c r="D9" s="68">
        <f t="shared" si="0"/>
        <v>1</v>
      </c>
      <c r="E9" s="69">
        <v>4500</v>
      </c>
      <c r="F9" s="70">
        <f t="shared" si="1"/>
        <v>4500</v>
      </c>
      <c r="G9" s="70" t="s">
        <v>117</v>
      </c>
      <c r="H9" s="71">
        <v>12</v>
      </c>
      <c r="I9" s="70">
        <f t="shared" si="2"/>
        <v>12</v>
      </c>
      <c r="J9" s="72">
        <v>1</v>
      </c>
      <c r="K9" s="73">
        <f aca="true" t="shared" si="4" ref="K9:K32">IF(J9=" ","0",J9)</f>
        <v>1</v>
      </c>
      <c r="L9" s="74">
        <f aca="true" t="shared" si="5" ref="L9:L32">D9*F9*I9*K9</f>
        <v>54000</v>
      </c>
      <c r="M9" s="75">
        <v>0.5</v>
      </c>
      <c r="N9" s="76">
        <f aca="true" t="shared" si="6" ref="N9:N32">L9*M9*T9</f>
        <v>27000</v>
      </c>
      <c r="O9" s="72">
        <v>0.25</v>
      </c>
      <c r="P9" s="76">
        <f aca="true" t="shared" si="7" ref="P9:P32">L9*O9*T9</f>
        <v>13500</v>
      </c>
      <c r="Q9" s="72">
        <v>0.25</v>
      </c>
      <c r="R9" s="74">
        <f aca="true" t="shared" si="8" ref="R9:R32">L9*Q9*T9</f>
        <v>13500</v>
      </c>
      <c r="T9" s="38">
        <f t="shared" si="3"/>
        <v>1</v>
      </c>
    </row>
    <row r="10" spans="2:20" ht="12.75">
      <c r="B10" s="66" t="s">
        <v>119</v>
      </c>
      <c r="C10" s="67">
        <v>1</v>
      </c>
      <c r="D10" s="68">
        <f t="shared" si="0"/>
        <v>1</v>
      </c>
      <c r="E10" s="69">
        <v>4000</v>
      </c>
      <c r="F10" s="70">
        <f t="shared" si="1"/>
        <v>4000</v>
      </c>
      <c r="G10" s="70" t="s">
        <v>117</v>
      </c>
      <c r="H10" s="71">
        <v>12</v>
      </c>
      <c r="I10" s="70">
        <f t="shared" si="2"/>
        <v>12</v>
      </c>
      <c r="J10" s="72">
        <v>0.75</v>
      </c>
      <c r="K10" s="73">
        <f t="shared" si="4"/>
        <v>0.75</v>
      </c>
      <c r="L10" s="74">
        <f t="shared" si="5"/>
        <v>36000</v>
      </c>
      <c r="M10" s="75">
        <v>1</v>
      </c>
      <c r="N10" s="76">
        <f t="shared" si="6"/>
        <v>36000</v>
      </c>
      <c r="O10" s="72"/>
      <c r="P10" s="76">
        <f t="shared" si="7"/>
        <v>0</v>
      </c>
      <c r="Q10" s="72"/>
      <c r="R10" s="74">
        <f t="shared" si="8"/>
        <v>0</v>
      </c>
      <c r="T10" s="38">
        <f t="shared" si="3"/>
        <v>1</v>
      </c>
    </row>
    <row r="11" spans="2:20" ht="12.75">
      <c r="B11" s="66" t="s">
        <v>120</v>
      </c>
      <c r="C11" s="67">
        <v>10</v>
      </c>
      <c r="D11" s="68">
        <f t="shared" si="0"/>
        <v>10</v>
      </c>
      <c r="E11" s="69">
        <v>1000</v>
      </c>
      <c r="F11" s="70">
        <f t="shared" si="1"/>
        <v>1000</v>
      </c>
      <c r="G11" s="70" t="s">
        <v>117</v>
      </c>
      <c r="H11" s="71">
        <v>12</v>
      </c>
      <c r="I11" s="70">
        <f t="shared" si="2"/>
        <v>12</v>
      </c>
      <c r="J11" s="72">
        <v>1</v>
      </c>
      <c r="K11" s="73">
        <f t="shared" si="4"/>
        <v>1</v>
      </c>
      <c r="L11" s="74">
        <f t="shared" si="5"/>
        <v>120000</v>
      </c>
      <c r="M11" s="75">
        <v>0.5</v>
      </c>
      <c r="N11" s="76">
        <f t="shared" si="6"/>
        <v>60000</v>
      </c>
      <c r="O11" s="72">
        <v>0.25</v>
      </c>
      <c r="P11" s="76">
        <f t="shared" si="7"/>
        <v>30000</v>
      </c>
      <c r="Q11" s="72">
        <v>0.25</v>
      </c>
      <c r="R11" s="74">
        <f t="shared" si="8"/>
        <v>30000</v>
      </c>
      <c r="T11" s="38">
        <f t="shared" si="3"/>
        <v>1</v>
      </c>
    </row>
    <row r="12" spans="2:20" ht="12.75">
      <c r="B12" s="66" t="s">
        <v>121</v>
      </c>
      <c r="C12" s="67">
        <v>5</v>
      </c>
      <c r="D12" s="68">
        <f t="shared" si="0"/>
        <v>5</v>
      </c>
      <c r="E12" s="69">
        <v>750</v>
      </c>
      <c r="F12" s="70">
        <f t="shared" si="1"/>
        <v>750</v>
      </c>
      <c r="G12" s="70" t="s">
        <v>117</v>
      </c>
      <c r="H12" s="71">
        <v>12</v>
      </c>
      <c r="I12" s="70">
        <f t="shared" si="2"/>
        <v>12</v>
      </c>
      <c r="J12" s="72">
        <v>0.5</v>
      </c>
      <c r="K12" s="73">
        <f t="shared" si="4"/>
        <v>0.5</v>
      </c>
      <c r="L12" s="74">
        <f t="shared" si="5"/>
        <v>22500</v>
      </c>
      <c r="M12" s="75">
        <v>0.5</v>
      </c>
      <c r="N12" s="76">
        <f t="shared" si="6"/>
        <v>11250</v>
      </c>
      <c r="O12" s="72">
        <v>0.25</v>
      </c>
      <c r="P12" s="76">
        <f t="shared" si="7"/>
        <v>5625</v>
      </c>
      <c r="Q12" s="72">
        <v>0.25</v>
      </c>
      <c r="R12" s="74">
        <f t="shared" si="8"/>
        <v>5625</v>
      </c>
      <c r="T12" s="38">
        <f t="shared" si="3"/>
        <v>1</v>
      </c>
    </row>
    <row r="13" spans="2:20" ht="12.75">
      <c r="B13" s="66"/>
      <c r="C13" s="67"/>
      <c r="D13" s="68">
        <f t="shared" si="0"/>
        <v>0</v>
      </c>
      <c r="E13" s="69"/>
      <c r="F13" s="70">
        <f t="shared" si="1"/>
        <v>0</v>
      </c>
      <c r="G13" s="70"/>
      <c r="H13" s="71"/>
      <c r="I13" s="70">
        <f t="shared" si="2"/>
        <v>0</v>
      </c>
      <c r="J13" s="72"/>
      <c r="K13" s="73">
        <f t="shared" si="4"/>
        <v>0</v>
      </c>
      <c r="L13" s="74">
        <f t="shared" si="5"/>
        <v>0</v>
      </c>
      <c r="M13" s="75"/>
      <c r="N13" s="76">
        <f t="shared" si="6"/>
        <v>0</v>
      </c>
      <c r="O13" s="72"/>
      <c r="P13" s="76">
        <f t="shared" si="7"/>
        <v>0</v>
      </c>
      <c r="Q13" s="72"/>
      <c r="R13" s="74">
        <f t="shared" si="8"/>
        <v>0</v>
      </c>
      <c r="T13" s="38">
        <f t="shared" si="3"/>
        <v>0</v>
      </c>
    </row>
    <row r="14" spans="2:20" ht="12.75">
      <c r="B14" s="66"/>
      <c r="C14" s="67"/>
      <c r="D14" s="68">
        <f t="shared" si="0"/>
        <v>0</v>
      </c>
      <c r="E14" s="69"/>
      <c r="F14" s="70">
        <f t="shared" si="1"/>
        <v>0</v>
      </c>
      <c r="G14" s="70"/>
      <c r="H14" s="71"/>
      <c r="I14" s="70">
        <f t="shared" si="2"/>
        <v>0</v>
      </c>
      <c r="J14" s="72"/>
      <c r="K14" s="73">
        <f t="shared" si="4"/>
        <v>0</v>
      </c>
      <c r="L14" s="74">
        <f t="shared" si="5"/>
        <v>0</v>
      </c>
      <c r="M14" s="75"/>
      <c r="N14" s="76">
        <f t="shared" si="6"/>
        <v>0</v>
      </c>
      <c r="O14" s="72"/>
      <c r="P14" s="76">
        <f t="shared" si="7"/>
        <v>0</v>
      </c>
      <c r="Q14" s="72"/>
      <c r="R14" s="74">
        <f t="shared" si="8"/>
        <v>0</v>
      </c>
      <c r="T14" s="38">
        <f t="shared" si="3"/>
        <v>0</v>
      </c>
    </row>
    <row r="15" spans="2:20" ht="12.75">
      <c r="B15" s="66"/>
      <c r="C15" s="67"/>
      <c r="D15" s="68">
        <f t="shared" si="0"/>
        <v>0</v>
      </c>
      <c r="E15" s="69"/>
      <c r="F15" s="70">
        <f t="shared" si="1"/>
        <v>0</v>
      </c>
      <c r="G15" s="70"/>
      <c r="H15" s="71"/>
      <c r="I15" s="70">
        <f t="shared" si="2"/>
        <v>0</v>
      </c>
      <c r="J15" s="72"/>
      <c r="K15" s="73">
        <f t="shared" si="4"/>
        <v>0</v>
      </c>
      <c r="L15" s="74">
        <f t="shared" si="5"/>
        <v>0</v>
      </c>
      <c r="M15" s="75"/>
      <c r="N15" s="76">
        <f t="shared" si="6"/>
        <v>0</v>
      </c>
      <c r="O15" s="72"/>
      <c r="P15" s="76">
        <f t="shared" si="7"/>
        <v>0</v>
      </c>
      <c r="Q15" s="72"/>
      <c r="R15" s="74">
        <f t="shared" si="8"/>
        <v>0</v>
      </c>
      <c r="T15" s="38">
        <f t="shared" si="3"/>
        <v>0</v>
      </c>
    </row>
    <row r="16" spans="2:20" ht="12.75">
      <c r="B16" s="66"/>
      <c r="C16" s="67"/>
      <c r="D16" s="68">
        <f t="shared" si="0"/>
        <v>0</v>
      </c>
      <c r="E16" s="69"/>
      <c r="F16" s="70">
        <f t="shared" si="1"/>
        <v>0</v>
      </c>
      <c r="G16" s="70"/>
      <c r="H16" s="71"/>
      <c r="I16" s="70">
        <f t="shared" si="2"/>
        <v>0</v>
      </c>
      <c r="J16" s="72"/>
      <c r="K16" s="73">
        <f t="shared" si="4"/>
        <v>0</v>
      </c>
      <c r="L16" s="74">
        <f t="shared" si="5"/>
        <v>0</v>
      </c>
      <c r="M16" s="75"/>
      <c r="N16" s="76">
        <f t="shared" si="6"/>
        <v>0</v>
      </c>
      <c r="O16" s="72"/>
      <c r="P16" s="76">
        <f t="shared" si="7"/>
        <v>0</v>
      </c>
      <c r="Q16" s="72"/>
      <c r="R16" s="74">
        <f t="shared" si="8"/>
        <v>0</v>
      </c>
      <c r="T16" s="38">
        <f t="shared" si="3"/>
        <v>0</v>
      </c>
    </row>
    <row r="17" spans="2:20" ht="12.75">
      <c r="B17" s="66"/>
      <c r="C17" s="67"/>
      <c r="D17" s="68">
        <f t="shared" si="0"/>
        <v>0</v>
      </c>
      <c r="E17" s="69"/>
      <c r="F17" s="70">
        <f t="shared" si="1"/>
        <v>0</v>
      </c>
      <c r="G17" s="70"/>
      <c r="H17" s="71"/>
      <c r="I17" s="70">
        <f t="shared" si="2"/>
        <v>0</v>
      </c>
      <c r="J17" s="72"/>
      <c r="K17" s="73">
        <f t="shared" si="4"/>
        <v>0</v>
      </c>
      <c r="L17" s="74">
        <f t="shared" si="5"/>
        <v>0</v>
      </c>
      <c r="M17" s="75"/>
      <c r="N17" s="76">
        <f t="shared" si="6"/>
        <v>0</v>
      </c>
      <c r="O17" s="72"/>
      <c r="P17" s="76">
        <f t="shared" si="7"/>
        <v>0</v>
      </c>
      <c r="Q17" s="72"/>
      <c r="R17" s="74">
        <f t="shared" si="8"/>
        <v>0</v>
      </c>
      <c r="T17" s="38">
        <f t="shared" si="3"/>
        <v>0</v>
      </c>
    </row>
    <row r="18" spans="2:20" ht="12.75">
      <c r="B18" s="66"/>
      <c r="C18" s="67"/>
      <c r="D18" s="68">
        <f t="shared" si="0"/>
        <v>0</v>
      </c>
      <c r="E18" s="69"/>
      <c r="F18" s="70">
        <f t="shared" si="1"/>
        <v>0</v>
      </c>
      <c r="G18" s="70"/>
      <c r="H18" s="71"/>
      <c r="I18" s="70">
        <f t="shared" si="2"/>
        <v>0</v>
      </c>
      <c r="J18" s="72"/>
      <c r="K18" s="73">
        <f t="shared" si="4"/>
        <v>0</v>
      </c>
      <c r="L18" s="74">
        <f t="shared" si="5"/>
        <v>0</v>
      </c>
      <c r="M18" s="75"/>
      <c r="N18" s="76">
        <f t="shared" si="6"/>
        <v>0</v>
      </c>
      <c r="O18" s="72"/>
      <c r="P18" s="76">
        <f t="shared" si="7"/>
        <v>0</v>
      </c>
      <c r="Q18" s="72"/>
      <c r="R18" s="74">
        <f t="shared" si="8"/>
        <v>0</v>
      </c>
      <c r="T18" s="38">
        <f t="shared" si="3"/>
        <v>0</v>
      </c>
    </row>
    <row r="19" spans="2:20" ht="12.75">
      <c r="B19" s="66"/>
      <c r="C19" s="67"/>
      <c r="D19" s="68">
        <f t="shared" si="0"/>
        <v>0</v>
      </c>
      <c r="E19" s="69"/>
      <c r="F19" s="70">
        <f t="shared" si="1"/>
        <v>0</v>
      </c>
      <c r="G19" s="70"/>
      <c r="H19" s="71"/>
      <c r="I19" s="70">
        <f t="shared" si="2"/>
        <v>0</v>
      </c>
      <c r="J19" s="72"/>
      <c r="K19" s="73">
        <f t="shared" si="4"/>
        <v>0</v>
      </c>
      <c r="L19" s="74">
        <f t="shared" si="5"/>
        <v>0</v>
      </c>
      <c r="M19" s="75"/>
      <c r="N19" s="76">
        <f t="shared" si="6"/>
        <v>0</v>
      </c>
      <c r="O19" s="72"/>
      <c r="P19" s="76">
        <f t="shared" si="7"/>
        <v>0</v>
      </c>
      <c r="Q19" s="72"/>
      <c r="R19" s="74">
        <f t="shared" si="8"/>
        <v>0</v>
      </c>
      <c r="T19" s="38">
        <f t="shared" si="3"/>
        <v>0</v>
      </c>
    </row>
    <row r="20" spans="2:20" ht="12.75">
      <c r="B20" s="66"/>
      <c r="C20" s="67"/>
      <c r="D20" s="68">
        <f t="shared" si="0"/>
        <v>0</v>
      </c>
      <c r="E20" s="69"/>
      <c r="F20" s="70">
        <f t="shared" si="1"/>
        <v>0</v>
      </c>
      <c r="G20" s="70"/>
      <c r="H20" s="71"/>
      <c r="I20" s="70">
        <f t="shared" si="2"/>
        <v>0</v>
      </c>
      <c r="J20" s="72"/>
      <c r="K20" s="73">
        <f t="shared" si="4"/>
        <v>0</v>
      </c>
      <c r="L20" s="74">
        <f t="shared" si="5"/>
        <v>0</v>
      </c>
      <c r="M20" s="75"/>
      <c r="N20" s="76">
        <f t="shared" si="6"/>
        <v>0</v>
      </c>
      <c r="O20" s="72"/>
      <c r="P20" s="76">
        <f t="shared" si="7"/>
        <v>0</v>
      </c>
      <c r="Q20" s="72"/>
      <c r="R20" s="74">
        <f t="shared" si="8"/>
        <v>0</v>
      </c>
      <c r="T20" s="38">
        <f t="shared" si="3"/>
        <v>0</v>
      </c>
    </row>
    <row r="21" spans="2:20" ht="12.75">
      <c r="B21" s="66"/>
      <c r="C21" s="67"/>
      <c r="D21" s="68">
        <f t="shared" si="0"/>
        <v>0</v>
      </c>
      <c r="E21" s="69"/>
      <c r="F21" s="70">
        <f t="shared" si="1"/>
        <v>0</v>
      </c>
      <c r="G21" s="70"/>
      <c r="H21" s="71"/>
      <c r="I21" s="70">
        <f t="shared" si="2"/>
        <v>0</v>
      </c>
      <c r="J21" s="72"/>
      <c r="K21" s="73">
        <f t="shared" si="4"/>
        <v>0</v>
      </c>
      <c r="L21" s="74">
        <f t="shared" si="5"/>
        <v>0</v>
      </c>
      <c r="M21" s="75"/>
      <c r="N21" s="76">
        <f t="shared" si="6"/>
        <v>0</v>
      </c>
      <c r="O21" s="72"/>
      <c r="P21" s="76">
        <f t="shared" si="7"/>
        <v>0</v>
      </c>
      <c r="Q21" s="72"/>
      <c r="R21" s="74">
        <f t="shared" si="8"/>
        <v>0</v>
      </c>
      <c r="T21" s="38">
        <f t="shared" si="3"/>
        <v>0</v>
      </c>
    </row>
    <row r="22" spans="2:20" ht="12.75">
      <c r="B22" s="66"/>
      <c r="C22" s="67"/>
      <c r="D22" s="68">
        <f t="shared" si="0"/>
        <v>0</v>
      </c>
      <c r="E22" s="69"/>
      <c r="F22" s="70">
        <f t="shared" si="1"/>
        <v>0</v>
      </c>
      <c r="G22" s="70"/>
      <c r="H22" s="71"/>
      <c r="I22" s="70">
        <f t="shared" si="2"/>
        <v>0</v>
      </c>
      <c r="J22" s="72"/>
      <c r="K22" s="73">
        <f t="shared" si="4"/>
        <v>0</v>
      </c>
      <c r="L22" s="74">
        <f t="shared" si="5"/>
        <v>0</v>
      </c>
      <c r="M22" s="75"/>
      <c r="N22" s="76">
        <f t="shared" si="6"/>
        <v>0</v>
      </c>
      <c r="O22" s="72"/>
      <c r="P22" s="76">
        <f t="shared" si="7"/>
        <v>0</v>
      </c>
      <c r="Q22" s="72"/>
      <c r="R22" s="74">
        <f t="shared" si="8"/>
        <v>0</v>
      </c>
      <c r="T22" s="38">
        <f t="shared" si="3"/>
        <v>0</v>
      </c>
    </row>
    <row r="23" spans="2:20" ht="12.75">
      <c r="B23" s="66"/>
      <c r="C23" s="67"/>
      <c r="D23" s="68">
        <f t="shared" si="0"/>
        <v>0</v>
      </c>
      <c r="E23" s="69"/>
      <c r="F23" s="70">
        <f t="shared" si="1"/>
        <v>0</v>
      </c>
      <c r="G23" s="70"/>
      <c r="H23" s="71"/>
      <c r="I23" s="70">
        <f t="shared" si="2"/>
        <v>0</v>
      </c>
      <c r="J23" s="72"/>
      <c r="K23" s="73">
        <f t="shared" si="4"/>
        <v>0</v>
      </c>
      <c r="L23" s="74">
        <f t="shared" si="5"/>
        <v>0</v>
      </c>
      <c r="M23" s="75"/>
      <c r="N23" s="76">
        <f t="shared" si="6"/>
        <v>0</v>
      </c>
      <c r="O23" s="72"/>
      <c r="P23" s="76">
        <f t="shared" si="7"/>
        <v>0</v>
      </c>
      <c r="Q23" s="72"/>
      <c r="R23" s="74">
        <f t="shared" si="8"/>
        <v>0</v>
      </c>
      <c r="T23" s="38">
        <f t="shared" si="3"/>
        <v>0</v>
      </c>
    </row>
    <row r="24" spans="2:20" ht="12.75">
      <c r="B24" s="66"/>
      <c r="C24" s="67"/>
      <c r="D24" s="68">
        <f t="shared" si="0"/>
        <v>0</v>
      </c>
      <c r="E24" s="69"/>
      <c r="F24" s="70">
        <f t="shared" si="1"/>
        <v>0</v>
      </c>
      <c r="G24" s="70"/>
      <c r="H24" s="71"/>
      <c r="I24" s="70">
        <f t="shared" si="2"/>
        <v>0</v>
      </c>
      <c r="J24" s="72"/>
      <c r="K24" s="73">
        <f t="shared" si="4"/>
        <v>0</v>
      </c>
      <c r="L24" s="74">
        <f t="shared" si="5"/>
        <v>0</v>
      </c>
      <c r="M24" s="75"/>
      <c r="N24" s="76">
        <f t="shared" si="6"/>
        <v>0</v>
      </c>
      <c r="O24" s="72"/>
      <c r="P24" s="76">
        <f t="shared" si="7"/>
        <v>0</v>
      </c>
      <c r="Q24" s="72"/>
      <c r="R24" s="74">
        <f t="shared" si="8"/>
        <v>0</v>
      </c>
      <c r="T24" s="38">
        <f t="shared" si="3"/>
        <v>0</v>
      </c>
    </row>
    <row r="25" spans="2:20" ht="12.75">
      <c r="B25" s="66"/>
      <c r="C25" s="67"/>
      <c r="D25" s="68">
        <f t="shared" si="0"/>
        <v>0</v>
      </c>
      <c r="E25" s="69"/>
      <c r="F25" s="70">
        <f t="shared" si="1"/>
        <v>0</v>
      </c>
      <c r="G25" s="70"/>
      <c r="H25" s="71"/>
      <c r="I25" s="70">
        <f t="shared" si="2"/>
        <v>0</v>
      </c>
      <c r="J25" s="72"/>
      <c r="K25" s="73">
        <f t="shared" si="4"/>
        <v>0</v>
      </c>
      <c r="L25" s="74">
        <f t="shared" si="5"/>
        <v>0</v>
      </c>
      <c r="M25" s="75"/>
      <c r="N25" s="76">
        <f t="shared" si="6"/>
        <v>0</v>
      </c>
      <c r="O25" s="72"/>
      <c r="P25" s="76">
        <f t="shared" si="7"/>
        <v>0</v>
      </c>
      <c r="Q25" s="72"/>
      <c r="R25" s="74">
        <f t="shared" si="8"/>
        <v>0</v>
      </c>
      <c r="T25" s="38">
        <f t="shared" si="3"/>
        <v>0</v>
      </c>
    </row>
    <row r="26" spans="2:20" ht="12.75">
      <c r="B26" s="66"/>
      <c r="C26" s="67"/>
      <c r="D26" s="68">
        <f t="shared" si="0"/>
        <v>0</v>
      </c>
      <c r="E26" s="69"/>
      <c r="F26" s="70">
        <f t="shared" si="1"/>
        <v>0</v>
      </c>
      <c r="G26" s="70"/>
      <c r="H26" s="71"/>
      <c r="I26" s="70">
        <f t="shared" si="2"/>
        <v>0</v>
      </c>
      <c r="J26" s="72"/>
      <c r="K26" s="73">
        <f t="shared" si="4"/>
        <v>0</v>
      </c>
      <c r="L26" s="74">
        <f t="shared" si="5"/>
        <v>0</v>
      </c>
      <c r="M26" s="75"/>
      <c r="N26" s="76">
        <f t="shared" si="6"/>
        <v>0</v>
      </c>
      <c r="O26" s="72"/>
      <c r="P26" s="76">
        <f t="shared" si="7"/>
        <v>0</v>
      </c>
      <c r="Q26" s="72"/>
      <c r="R26" s="74">
        <f t="shared" si="8"/>
        <v>0</v>
      </c>
      <c r="T26" s="38">
        <f t="shared" si="3"/>
        <v>0</v>
      </c>
    </row>
    <row r="27" spans="2:20" ht="12.75">
      <c r="B27" s="66"/>
      <c r="C27" s="67"/>
      <c r="D27" s="68">
        <f t="shared" si="0"/>
        <v>0</v>
      </c>
      <c r="E27" s="69"/>
      <c r="F27" s="70">
        <f t="shared" si="1"/>
        <v>0</v>
      </c>
      <c r="G27" s="70"/>
      <c r="H27" s="71"/>
      <c r="I27" s="70">
        <f t="shared" si="2"/>
        <v>0</v>
      </c>
      <c r="J27" s="72"/>
      <c r="K27" s="73">
        <f t="shared" si="4"/>
        <v>0</v>
      </c>
      <c r="L27" s="74">
        <f t="shared" si="5"/>
        <v>0</v>
      </c>
      <c r="M27" s="75"/>
      <c r="N27" s="76">
        <f t="shared" si="6"/>
        <v>0</v>
      </c>
      <c r="O27" s="72"/>
      <c r="P27" s="76">
        <f t="shared" si="7"/>
        <v>0</v>
      </c>
      <c r="Q27" s="72"/>
      <c r="R27" s="74">
        <f t="shared" si="8"/>
        <v>0</v>
      </c>
      <c r="T27" s="38">
        <f t="shared" si="3"/>
        <v>0</v>
      </c>
    </row>
    <row r="28" spans="2:20" ht="12.75">
      <c r="B28" s="66"/>
      <c r="C28" s="67"/>
      <c r="D28" s="68">
        <f t="shared" si="0"/>
        <v>0</v>
      </c>
      <c r="E28" s="69"/>
      <c r="F28" s="70">
        <f t="shared" si="1"/>
        <v>0</v>
      </c>
      <c r="G28" s="70"/>
      <c r="H28" s="71"/>
      <c r="I28" s="70">
        <f t="shared" si="2"/>
        <v>0</v>
      </c>
      <c r="J28" s="72"/>
      <c r="K28" s="73">
        <f t="shared" si="4"/>
        <v>0</v>
      </c>
      <c r="L28" s="74">
        <f t="shared" si="5"/>
        <v>0</v>
      </c>
      <c r="M28" s="75"/>
      <c r="N28" s="76">
        <f t="shared" si="6"/>
        <v>0</v>
      </c>
      <c r="O28" s="72"/>
      <c r="P28" s="76">
        <f t="shared" si="7"/>
        <v>0</v>
      </c>
      <c r="Q28" s="72"/>
      <c r="R28" s="74">
        <f t="shared" si="8"/>
        <v>0</v>
      </c>
      <c r="T28" s="38">
        <f t="shared" si="3"/>
        <v>0</v>
      </c>
    </row>
    <row r="29" spans="2:20" ht="12.75">
      <c r="B29" s="66"/>
      <c r="C29" s="67"/>
      <c r="D29" s="68">
        <f t="shared" si="0"/>
        <v>0</v>
      </c>
      <c r="E29" s="69"/>
      <c r="F29" s="70">
        <f t="shared" si="1"/>
        <v>0</v>
      </c>
      <c r="G29" s="70"/>
      <c r="H29" s="71"/>
      <c r="I29" s="70">
        <f t="shared" si="2"/>
        <v>0</v>
      </c>
      <c r="J29" s="72"/>
      <c r="K29" s="73">
        <f t="shared" si="4"/>
        <v>0</v>
      </c>
      <c r="L29" s="74">
        <f t="shared" si="5"/>
        <v>0</v>
      </c>
      <c r="M29" s="75"/>
      <c r="N29" s="76">
        <f t="shared" si="6"/>
        <v>0</v>
      </c>
      <c r="O29" s="72"/>
      <c r="P29" s="76">
        <f t="shared" si="7"/>
        <v>0</v>
      </c>
      <c r="Q29" s="72"/>
      <c r="R29" s="74">
        <f t="shared" si="8"/>
        <v>0</v>
      </c>
      <c r="T29" s="38">
        <f t="shared" si="3"/>
        <v>0</v>
      </c>
    </row>
    <row r="30" spans="2:20" ht="12.75">
      <c r="B30" s="66"/>
      <c r="C30" s="67"/>
      <c r="D30" s="68">
        <f t="shared" si="0"/>
        <v>0</v>
      </c>
      <c r="E30" s="69"/>
      <c r="F30" s="70">
        <f t="shared" si="1"/>
        <v>0</v>
      </c>
      <c r="G30" s="70"/>
      <c r="H30" s="71"/>
      <c r="I30" s="70">
        <f t="shared" si="2"/>
        <v>0</v>
      </c>
      <c r="J30" s="72"/>
      <c r="K30" s="73">
        <f t="shared" si="4"/>
        <v>0</v>
      </c>
      <c r="L30" s="74">
        <f t="shared" si="5"/>
        <v>0</v>
      </c>
      <c r="M30" s="75"/>
      <c r="N30" s="76">
        <f t="shared" si="6"/>
        <v>0</v>
      </c>
      <c r="O30" s="72"/>
      <c r="P30" s="76">
        <f t="shared" si="7"/>
        <v>0</v>
      </c>
      <c r="Q30" s="72"/>
      <c r="R30" s="74">
        <f t="shared" si="8"/>
        <v>0</v>
      </c>
      <c r="T30" s="38">
        <f t="shared" si="3"/>
        <v>0</v>
      </c>
    </row>
    <row r="31" spans="2:20" ht="12.75">
      <c r="B31" s="66"/>
      <c r="C31" s="67"/>
      <c r="D31" s="68">
        <f t="shared" si="0"/>
        <v>0</v>
      </c>
      <c r="E31" s="69"/>
      <c r="F31" s="70">
        <f t="shared" si="1"/>
        <v>0</v>
      </c>
      <c r="G31" s="70"/>
      <c r="H31" s="71"/>
      <c r="I31" s="70">
        <f t="shared" si="2"/>
        <v>0</v>
      </c>
      <c r="J31" s="72"/>
      <c r="K31" s="73">
        <f t="shared" si="4"/>
        <v>0</v>
      </c>
      <c r="L31" s="74">
        <f t="shared" si="5"/>
        <v>0</v>
      </c>
      <c r="M31" s="75"/>
      <c r="N31" s="76">
        <f t="shared" si="6"/>
        <v>0</v>
      </c>
      <c r="O31" s="72"/>
      <c r="P31" s="76">
        <f t="shared" si="7"/>
        <v>0</v>
      </c>
      <c r="Q31" s="72"/>
      <c r="R31" s="74">
        <f t="shared" si="8"/>
        <v>0</v>
      </c>
      <c r="T31" s="38">
        <f t="shared" si="3"/>
        <v>0</v>
      </c>
    </row>
    <row r="32" spans="2:20" ht="12.75">
      <c r="B32" s="66"/>
      <c r="C32" s="67"/>
      <c r="D32" s="68">
        <f t="shared" si="0"/>
        <v>0</v>
      </c>
      <c r="E32" s="69"/>
      <c r="F32" s="70">
        <f t="shared" si="1"/>
        <v>0</v>
      </c>
      <c r="G32" s="70"/>
      <c r="H32" s="71"/>
      <c r="I32" s="70">
        <f t="shared" si="2"/>
        <v>0</v>
      </c>
      <c r="J32" s="72"/>
      <c r="K32" s="73">
        <f t="shared" si="4"/>
        <v>0</v>
      </c>
      <c r="L32" s="74">
        <f t="shared" si="5"/>
        <v>0</v>
      </c>
      <c r="M32" s="75"/>
      <c r="N32" s="76">
        <f t="shared" si="6"/>
        <v>0</v>
      </c>
      <c r="O32" s="72"/>
      <c r="P32" s="76">
        <f t="shared" si="7"/>
        <v>0</v>
      </c>
      <c r="Q32" s="72"/>
      <c r="R32" s="74">
        <f t="shared" si="8"/>
        <v>0</v>
      </c>
      <c r="T32" s="38">
        <f>IF(SUM(M32,O32,Q32)&lt;&gt;1,0,1)</f>
        <v>0</v>
      </c>
    </row>
    <row r="33" spans="2:18" ht="11.25">
      <c r="B33" s="65" t="s">
        <v>122</v>
      </c>
      <c r="C33" s="77"/>
      <c r="K33" s="64"/>
      <c r="L33" s="61">
        <f>SUM(L8:L32)</f>
        <v>268500</v>
      </c>
      <c r="M33" s="78"/>
      <c r="N33" s="57">
        <f>SUM(N8:N32)</f>
        <v>152250</v>
      </c>
      <c r="O33" s="57"/>
      <c r="P33" s="57">
        <f>SUM(P8:P32)</f>
        <v>58125</v>
      </c>
      <c r="Q33" s="57"/>
      <c r="R33" s="61">
        <f>SUM(R8:R32)</f>
        <v>58125</v>
      </c>
    </row>
    <row r="34" spans="2:18" ht="11.25">
      <c r="B34" s="65"/>
      <c r="C34" s="77"/>
      <c r="K34" s="64"/>
      <c r="L34" s="61"/>
      <c r="M34" s="78"/>
      <c r="O34" s="57"/>
      <c r="Q34" s="57"/>
      <c r="R34" s="61"/>
    </row>
    <row r="35" spans="2:18" ht="11.25">
      <c r="B35" s="65" t="s">
        <v>123</v>
      </c>
      <c r="C35" s="55"/>
      <c r="K35" s="64"/>
      <c r="L35" s="61"/>
      <c r="M35" s="62"/>
      <c r="Q35" s="60"/>
      <c r="R35" s="61"/>
    </row>
    <row r="36" spans="2:20" ht="12.75">
      <c r="B36" s="66" t="s">
        <v>124</v>
      </c>
      <c r="C36" s="67">
        <v>15</v>
      </c>
      <c r="D36" s="68">
        <f>IF(C36=" ","0",C36)</f>
        <v>15</v>
      </c>
      <c r="E36" s="69">
        <v>1000</v>
      </c>
      <c r="F36" s="70">
        <f>IF(E36=" ","0",E36)</f>
        <v>1000</v>
      </c>
      <c r="G36" s="70" t="s">
        <v>117</v>
      </c>
      <c r="H36" s="71">
        <v>12</v>
      </c>
      <c r="I36" s="70">
        <f>IF(H36=" ","0",H36)</f>
        <v>12</v>
      </c>
      <c r="J36" s="72">
        <v>1</v>
      </c>
      <c r="K36" s="73">
        <f>IF(J36=" ","0",J36)</f>
        <v>1</v>
      </c>
      <c r="L36" s="74">
        <f>D36*F36*I36*K36</f>
        <v>180000</v>
      </c>
      <c r="M36" s="75">
        <v>0.5</v>
      </c>
      <c r="N36" s="76">
        <f>L36*M36*T36</f>
        <v>90000</v>
      </c>
      <c r="O36" s="72">
        <v>0.25</v>
      </c>
      <c r="P36" s="76">
        <f>L36*O36*T36</f>
        <v>45000</v>
      </c>
      <c r="Q36" s="72">
        <v>0.25</v>
      </c>
      <c r="R36" s="74">
        <f>L36*Q36*T36</f>
        <v>45000</v>
      </c>
      <c r="T36" s="38">
        <f>IF(SUM(M36,O36,Q36)&lt;&gt;1,0,1)</f>
        <v>1</v>
      </c>
    </row>
    <row r="37" spans="2:18" ht="11.25">
      <c r="B37" s="65" t="s">
        <v>125</v>
      </c>
      <c r="C37" s="77"/>
      <c r="K37" s="64"/>
      <c r="L37" s="61">
        <f>SUM(L36:L36)</f>
        <v>180000</v>
      </c>
      <c r="M37" s="78"/>
      <c r="N37" s="57">
        <f>SUM(N36:N36)</f>
        <v>90000</v>
      </c>
      <c r="O37" s="57"/>
      <c r="P37" s="57">
        <f>SUM(P36:P36)</f>
        <v>45000</v>
      </c>
      <c r="Q37" s="57"/>
      <c r="R37" s="61">
        <f>SUM(R36:R36)</f>
        <v>45000</v>
      </c>
    </row>
    <row r="38" spans="2:18" ht="11.25">
      <c r="B38" s="39" t="s">
        <v>126</v>
      </c>
      <c r="C38" s="55"/>
      <c r="K38" s="64"/>
      <c r="L38" s="79">
        <f>L37+L33</f>
        <v>448500</v>
      </c>
      <c r="M38" s="80"/>
      <c r="N38" s="81">
        <f>N37+N33</f>
        <v>242250</v>
      </c>
      <c r="O38" s="81"/>
      <c r="P38" s="81">
        <f>P37+P33</f>
        <v>103125</v>
      </c>
      <c r="Q38" s="81"/>
      <c r="R38" s="79">
        <f>R37+R33</f>
        <v>103125</v>
      </c>
    </row>
    <row r="39" spans="2:18" ht="11.25">
      <c r="B39" s="39"/>
      <c r="C39" s="55"/>
      <c r="K39" s="64"/>
      <c r="L39" s="79"/>
      <c r="M39" s="80"/>
      <c r="N39" s="81"/>
      <c r="O39" s="81"/>
      <c r="P39" s="81"/>
      <c r="Q39" s="81"/>
      <c r="R39" s="79"/>
    </row>
    <row r="40" spans="2:18" ht="11.25">
      <c r="B40" s="39" t="s">
        <v>127</v>
      </c>
      <c r="C40" s="55"/>
      <c r="K40" s="64"/>
      <c r="L40" s="61"/>
      <c r="M40" s="62"/>
      <c r="Q40" s="60"/>
      <c r="R40" s="61"/>
    </row>
    <row r="41" spans="2:18" ht="11.25">
      <c r="B41" s="65" t="s">
        <v>128</v>
      </c>
      <c r="C41" s="55"/>
      <c r="K41" s="64"/>
      <c r="L41" s="61"/>
      <c r="M41" s="62"/>
      <c r="Q41" s="60"/>
      <c r="R41" s="61"/>
    </row>
    <row r="42" spans="2:20" ht="12.75">
      <c r="B42" s="66" t="s">
        <v>129</v>
      </c>
      <c r="C42" s="67">
        <v>1</v>
      </c>
      <c r="D42" s="68">
        <f>IF(C42=" ","0",C42)</f>
        <v>1</v>
      </c>
      <c r="E42" s="69">
        <v>3000</v>
      </c>
      <c r="F42" s="70">
        <f>IF(E42=" ","0",E42)</f>
        <v>3000</v>
      </c>
      <c r="G42" s="70" t="s">
        <v>117</v>
      </c>
      <c r="H42" s="71">
        <v>12</v>
      </c>
      <c r="I42" s="70">
        <f>IF(H42=" ","0",H42)</f>
        <v>12</v>
      </c>
      <c r="J42" s="72">
        <v>0.5</v>
      </c>
      <c r="K42" s="73">
        <f>IF(J42=" ","0",J42)</f>
        <v>0.5</v>
      </c>
      <c r="L42" s="74">
        <f>D42*F42*I42*K42</f>
        <v>18000</v>
      </c>
      <c r="M42" s="75">
        <v>0.7</v>
      </c>
      <c r="N42" s="76">
        <f>L42*M42*T42</f>
        <v>12600</v>
      </c>
      <c r="O42" s="72">
        <v>0.15</v>
      </c>
      <c r="P42" s="76">
        <f>L42*O42*T42</f>
        <v>2700</v>
      </c>
      <c r="Q42" s="72">
        <v>0.15</v>
      </c>
      <c r="R42" s="74">
        <f>L42*Q42*T42</f>
        <v>2700</v>
      </c>
      <c r="T42" s="38">
        <f>IF(SUM(M42,O42,Q42)&lt;&gt;1,0,1)</f>
        <v>1</v>
      </c>
    </row>
    <row r="43" spans="2:18" ht="11.25">
      <c r="B43" s="65" t="s">
        <v>130</v>
      </c>
      <c r="C43" s="55"/>
      <c r="K43" s="64"/>
      <c r="L43" s="61">
        <f>SUM(L42:L42)</f>
        <v>18000</v>
      </c>
      <c r="M43" s="78"/>
      <c r="N43" s="57">
        <f>SUM(N42:N42)</f>
        <v>12600</v>
      </c>
      <c r="O43" s="57"/>
      <c r="P43" s="57">
        <f>SUM(P42:P42)</f>
        <v>2700</v>
      </c>
      <c r="Q43" s="57"/>
      <c r="R43" s="61">
        <f>SUM(R42:R42)</f>
        <v>2700</v>
      </c>
    </row>
    <row r="44" spans="2:18" ht="11.25">
      <c r="B44" s="65"/>
      <c r="C44" s="55"/>
      <c r="K44" s="64"/>
      <c r="L44" s="61"/>
      <c r="M44" s="78"/>
      <c r="O44" s="57"/>
      <c r="Q44" s="57"/>
      <c r="R44" s="61"/>
    </row>
    <row r="45" spans="2:18" ht="11.25">
      <c r="B45" s="65" t="s">
        <v>131</v>
      </c>
      <c r="C45" s="55"/>
      <c r="K45" s="64"/>
      <c r="L45" s="61"/>
      <c r="M45" s="62"/>
      <c r="Q45" s="60"/>
      <c r="R45" s="61"/>
    </row>
    <row r="46" spans="2:20" ht="12.75">
      <c r="B46" s="66" t="s">
        <v>129</v>
      </c>
      <c r="C46" s="67">
        <v>15</v>
      </c>
      <c r="D46" s="68">
        <f>IF(C46=" ","0",C46)</f>
        <v>15</v>
      </c>
      <c r="E46" s="69">
        <v>500</v>
      </c>
      <c r="F46" s="70">
        <f>IF(E46=" ","0",E46)</f>
        <v>500</v>
      </c>
      <c r="G46" s="70" t="s">
        <v>117</v>
      </c>
      <c r="H46" s="71">
        <v>12</v>
      </c>
      <c r="I46" s="70">
        <f>IF(H46=" ","0",H46)</f>
        <v>12</v>
      </c>
      <c r="J46" s="72">
        <v>1</v>
      </c>
      <c r="K46" s="73">
        <f>IF(J46=" ","0",J46)</f>
        <v>1</v>
      </c>
      <c r="L46" s="74">
        <f>D46*F46*I46*K46</f>
        <v>90000</v>
      </c>
      <c r="M46" s="75">
        <v>0.7</v>
      </c>
      <c r="N46" s="76">
        <f>L46*M46*T46</f>
        <v>62999.99999999999</v>
      </c>
      <c r="O46" s="72">
        <v>0.15</v>
      </c>
      <c r="P46" s="76">
        <f>L46*O46*T46</f>
        <v>13500</v>
      </c>
      <c r="Q46" s="72">
        <v>0.15</v>
      </c>
      <c r="R46" s="74">
        <f>L46*Q46*T46</f>
        <v>13500</v>
      </c>
      <c r="T46" s="38">
        <f>IF(SUM(M46,O46,Q46)&lt;&gt;1,0,1)</f>
        <v>1</v>
      </c>
    </row>
    <row r="47" spans="2:18" ht="11.25">
      <c r="B47" s="65" t="s">
        <v>132</v>
      </c>
      <c r="C47" s="55"/>
      <c r="K47" s="64"/>
      <c r="L47" s="61">
        <f>SUM(L46:L46)</f>
        <v>90000</v>
      </c>
      <c r="M47" s="78"/>
      <c r="N47" s="57">
        <f>SUM(N46:N46)</f>
        <v>62999.99999999999</v>
      </c>
      <c r="O47" s="57"/>
      <c r="P47" s="57">
        <f>SUM(P46:P46)</f>
        <v>13500</v>
      </c>
      <c r="Q47" s="57"/>
      <c r="R47" s="61">
        <f>SUM(R46:R46)</f>
        <v>13500</v>
      </c>
    </row>
    <row r="48" spans="2:18" ht="11.25">
      <c r="B48" s="82" t="s">
        <v>133</v>
      </c>
      <c r="C48" s="55"/>
      <c r="K48" s="64"/>
      <c r="L48" s="79">
        <f>L47+L43</f>
        <v>108000</v>
      </c>
      <c r="M48" s="83"/>
      <c r="N48" s="81">
        <f>N47+N43</f>
        <v>75600</v>
      </c>
      <c r="O48" s="84"/>
      <c r="P48" s="81">
        <f>P47+P43</f>
        <v>16200</v>
      </c>
      <c r="Q48" s="84"/>
      <c r="R48" s="79">
        <f>R47+R43</f>
        <v>16200</v>
      </c>
    </row>
    <row r="49" spans="2:18" ht="11.25">
      <c r="B49" s="39" t="s">
        <v>134</v>
      </c>
      <c r="C49" s="55"/>
      <c r="L49" s="79">
        <f>L38+L48</f>
        <v>556500</v>
      </c>
      <c r="M49" s="83"/>
      <c r="N49" s="81">
        <f>N38+N48</f>
        <v>317850</v>
      </c>
      <c r="O49" s="84"/>
      <c r="P49" s="81">
        <f>P38+P48</f>
        <v>119325</v>
      </c>
      <c r="Q49" s="84"/>
      <c r="R49" s="79">
        <f>R38+R48</f>
        <v>119325</v>
      </c>
    </row>
    <row r="50" spans="2:18" ht="11.25">
      <c r="B50" s="85"/>
      <c r="C50" s="55"/>
      <c r="L50" s="61"/>
      <c r="M50" s="62"/>
      <c r="Q50" s="60"/>
      <c r="R50" s="61"/>
    </row>
    <row r="51" spans="2:18" ht="11.25">
      <c r="B51" s="39" t="s">
        <v>135</v>
      </c>
      <c r="C51" s="55"/>
      <c r="L51" s="61"/>
      <c r="M51" s="62"/>
      <c r="Q51" s="60"/>
      <c r="R51" s="61"/>
    </row>
    <row r="52" spans="2:18" ht="11.25">
      <c r="B52" s="65" t="s">
        <v>136</v>
      </c>
      <c r="C52" s="55"/>
      <c r="K52" s="64"/>
      <c r="L52" s="61"/>
      <c r="M52" s="62"/>
      <c r="Q52" s="60"/>
      <c r="R52" s="61"/>
    </row>
    <row r="53" spans="2:20" ht="12.75">
      <c r="B53" s="66" t="s">
        <v>137</v>
      </c>
      <c r="C53" s="67">
        <v>2</v>
      </c>
      <c r="D53" s="68">
        <f>IF(C53=" ","0",C53)</f>
        <v>2</v>
      </c>
      <c r="E53" s="69">
        <v>2000</v>
      </c>
      <c r="F53" s="70">
        <f>IF(E53=" ","0",E53)</f>
        <v>2000</v>
      </c>
      <c r="G53" s="70" t="s">
        <v>138</v>
      </c>
      <c r="H53" s="71">
        <v>2</v>
      </c>
      <c r="I53" s="70">
        <f>IF(H53=" ","0",H53)</f>
        <v>2</v>
      </c>
      <c r="J53" s="72">
        <v>1</v>
      </c>
      <c r="K53" s="73">
        <f>IF(J53=" ","0",J53)</f>
        <v>1</v>
      </c>
      <c r="L53" s="74">
        <f>D53*F53*I53*K53</f>
        <v>8000</v>
      </c>
      <c r="M53" s="75">
        <v>0.7</v>
      </c>
      <c r="N53" s="76">
        <f>L53*M53*T53</f>
        <v>5600</v>
      </c>
      <c r="O53" s="72">
        <v>0.15</v>
      </c>
      <c r="P53" s="76">
        <f>L53*O53*T53</f>
        <v>1200</v>
      </c>
      <c r="Q53" s="72">
        <v>0.15</v>
      </c>
      <c r="R53" s="74">
        <f>L53*Q53*T53</f>
        <v>1200</v>
      </c>
      <c r="T53" s="38">
        <f>IF(SUM(M53,O53,Q53)&lt;&gt;1,0,1)</f>
        <v>1</v>
      </c>
    </row>
    <row r="54" spans="2:18" ht="11.25">
      <c r="B54" s="65" t="s">
        <v>139</v>
      </c>
      <c r="C54" s="55"/>
      <c r="K54" s="64"/>
      <c r="L54" s="61">
        <f>SUM(L53:L53)</f>
        <v>8000</v>
      </c>
      <c r="M54" s="78"/>
      <c r="N54" s="57">
        <f>SUM(N53:N53)</f>
        <v>5600</v>
      </c>
      <c r="O54" s="57"/>
      <c r="P54" s="57">
        <f>SUM(P53:P53)</f>
        <v>1200</v>
      </c>
      <c r="Q54" s="57"/>
      <c r="R54" s="61">
        <f>SUM(R53:R53)</f>
        <v>1200</v>
      </c>
    </row>
    <row r="55" spans="2:18" ht="11.25">
      <c r="B55" s="65"/>
      <c r="C55" s="55"/>
      <c r="K55" s="64"/>
      <c r="L55" s="61"/>
      <c r="M55" s="78"/>
      <c r="O55" s="57"/>
      <c r="Q55" s="57"/>
      <c r="R55" s="61"/>
    </row>
    <row r="56" spans="2:18" ht="11.25">
      <c r="B56" s="65" t="s">
        <v>140</v>
      </c>
      <c r="C56" s="55"/>
      <c r="K56" s="64"/>
      <c r="L56" s="61"/>
      <c r="M56" s="62"/>
      <c r="Q56" s="60"/>
      <c r="R56" s="61"/>
    </row>
    <row r="57" spans="2:20" ht="12.75">
      <c r="B57" s="66" t="s">
        <v>141</v>
      </c>
      <c r="C57" s="67">
        <v>10</v>
      </c>
      <c r="D57" s="68">
        <f>IF(C57=" ","0",C57)</f>
        <v>10</v>
      </c>
      <c r="E57" s="69">
        <v>800</v>
      </c>
      <c r="F57" s="70">
        <f>IF(E57=" ","0",E57)</f>
        <v>800</v>
      </c>
      <c r="G57" s="70" t="s">
        <v>138</v>
      </c>
      <c r="H57" s="71">
        <v>10</v>
      </c>
      <c r="I57" s="70">
        <f>IF(H57=" ","0",H57)</f>
        <v>10</v>
      </c>
      <c r="J57" s="72">
        <v>1</v>
      </c>
      <c r="K57" s="73">
        <f>IF(J57=" ","0",J57)</f>
        <v>1</v>
      </c>
      <c r="L57" s="74">
        <f>D57*F57*I57*K57</f>
        <v>80000</v>
      </c>
      <c r="M57" s="75">
        <v>1</v>
      </c>
      <c r="N57" s="76">
        <f>L57*M57*T57</f>
        <v>80000</v>
      </c>
      <c r="O57" s="72"/>
      <c r="P57" s="76">
        <f>L57*O57*T57</f>
        <v>0</v>
      </c>
      <c r="Q57" s="72"/>
      <c r="R57" s="74">
        <f>L57*Q57*T57</f>
        <v>0</v>
      </c>
      <c r="T57" s="38">
        <f>IF(SUM(M57,O57,Q57)&lt;&gt;1,0,1)</f>
        <v>1</v>
      </c>
    </row>
    <row r="58" spans="2:18" ht="11.25">
      <c r="B58" s="65" t="s">
        <v>142</v>
      </c>
      <c r="C58" s="55"/>
      <c r="K58" s="64"/>
      <c r="L58" s="61">
        <f>SUM(L57:L57)</f>
        <v>80000</v>
      </c>
      <c r="M58" s="78"/>
      <c r="N58" s="57">
        <f>SUM(N57:N57)</f>
        <v>80000</v>
      </c>
      <c r="O58" s="57"/>
      <c r="P58" s="57">
        <f>SUM(P57:P57)</f>
        <v>0</v>
      </c>
      <c r="Q58" s="57"/>
      <c r="R58" s="61">
        <f>SUM(R57:R57)</f>
        <v>0</v>
      </c>
    </row>
    <row r="59" spans="2:18" ht="11.25">
      <c r="B59" s="39" t="s">
        <v>143</v>
      </c>
      <c r="C59" s="55"/>
      <c r="L59" s="79">
        <f>L58+L54</f>
        <v>88000</v>
      </c>
      <c r="M59" s="80"/>
      <c r="N59" s="81">
        <f>N58+N54</f>
        <v>85600</v>
      </c>
      <c r="O59" s="81"/>
      <c r="P59" s="81">
        <f>P58+P54</f>
        <v>1200</v>
      </c>
      <c r="Q59" s="81"/>
      <c r="R59" s="79">
        <f>R58+R54</f>
        <v>1200</v>
      </c>
    </row>
    <row r="60" spans="2:18" ht="11.25">
      <c r="B60" s="39"/>
      <c r="C60" s="55"/>
      <c r="L60" s="79"/>
      <c r="M60" s="80"/>
      <c r="N60" s="81"/>
      <c r="O60" s="81"/>
      <c r="P60" s="81"/>
      <c r="Q60" s="81"/>
      <c r="R60" s="79"/>
    </row>
    <row r="61" spans="2:18" ht="11.25">
      <c r="B61" s="39" t="s">
        <v>144</v>
      </c>
      <c r="C61" s="55"/>
      <c r="L61" s="61"/>
      <c r="M61" s="62"/>
      <c r="Q61" s="60"/>
      <c r="R61" s="61"/>
    </row>
    <row r="62" spans="2:18" ht="11.25">
      <c r="B62" s="65" t="s">
        <v>145</v>
      </c>
      <c r="C62" s="55"/>
      <c r="K62" s="64"/>
      <c r="L62" s="61"/>
      <c r="M62" s="62"/>
      <c r="Q62" s="60"/>
      <c r="R62" s="61"/>
    </row>
    <row r="63" spans="2:20" ht="12.75">
      <c r="B63" s="66" t="s">
        <v>146</v>
      </c>
      <c r="C63" s="67">
        <v>2</v>
      </c>
      <c r="D63" s="68">
        <f>IF(C63=" ","0",C63)</f>
        <v>2</v>
      </c>
      <c r="E63" s="69">
        <v>3000</v>
      </c>
      <c r="F63" s="70">
        <f>IF(E63=" ","0",E63)</f>
        <v>3000</v>
      </c>
      <c r="G63" s="86" t="s">
        <v>147</v>
      </c>
      <c r="H63" s="71">
        <v>12</v>
      </c>
      <c r="I63" s="70">
        <f>IF(H63=" ","0",H63)</f>
        <v>12</v>
      </c>
      <c r="J63" s="72">
        <v>1</v>
      </c>
      <c r="K63" s="73">
        <f>IF(J63=" ","0",J63)</f>
        <v>1</v>
      </c>
      <c r="L63" s="74">
        <f>D63*F63*I63*K63</f>
        <v>72000</v>
      </c>
      <c r="M63" s="75">
        <v>0.7</v>
      </c>
      <c r="N63" s="76">
        <f>L63*M63*T63</f>
        <v>50400</v>
      </c>
      <c r="O63" s="72">
        <v>0.15</v>
      </c>
      <c r="P63" s="76">
        <f>L63*O63*T63</f>
        <v>10800</v>
      </c>
      <c r="Q63" s="72">
        <v>0.15</v>
      </c>
      <c r="R63" s="74">
        <f>L63*Q63*T63</f>
        <v>10800</v>
      </c>
      <c r="T63" s="38">
        <f>IF(SUM(M63,O63,Q63)&lt;&gt;1,0,1)</f>
        <v>1</v>
      </c>
    </row>
    <row r="64" spans="2:18" ht="11.25">
      <c r="B64" s="65" t="s">
        <v>148</v>
      </c>
      <c r="C64" s="55"/>
      <c r="K64" s="64"/>
      <c r="L64" s="61">
        <f>SUM(L63:L63)</f>
        <v>72000</v>
      </c>
      <c r="M64" s="78"/>
      <c r="N64" s="57">
        <f>SUM(N63:N63)</f>
        <v>50400</v>
      </c>
      <c r="O64" s="57"/>
      <c r="P64" s="57">
        <f>SUM(P63:P63)</f>
        <v>10800</v>
      </c>
      <c r="Q64" s="57"/>
      <c r="R64" s="61">
        <f>SUM(R63:R63)</f>
        <v>10800</v>
      </c>
    </row>
    <row r="65" spans="2:18" ht="11.25">
      <c r="B65" s="65"/>
      <c r="C65" s="55"/>
      <c r="L65" s="61"/>
      <c r="M65" s="62"/>
      <c r="Q65" s="60"/>
      <c r="R65" s="61"/>
    </row>
    <row r="66" spans="2:18" ht="11.25">
      <c r="B66" s="65" t="s">
        <v>149</v>
      </c>
      <c r="C66" s="55"/>
      <c r="K66" s="64"/>
      <c r="L66" s="61"/>
      <c r="M66" s="62"/>
      <c r="Q66" s="60"/>
      <c r="R66" s="61"/>
    </row>
    <row r="67" spans="2:20" ht="12.75">
      <c r="B67" s="66" t="s">
        <v>150</v>
      </c>
      <c r="C67" s="67">
        <v>2</v>
      </c>
      <c r="D67" s="68">
        <f>IF(C67=" ","0",C67)</f>
        <v>2</v>
      </c>
      <c r="E67" s="69">
        <v>500</v>
      </c>
      <c r="F67" s="70">
        <f>IF(E67=" ","0",E67)</f>
        <v>500</v>
      </c>
      <c r="G67" s="86" t="s">
        <v>147</v>
      </c>
      <c r="H67" s="71">
        <v>12</v>
      </c>
      <c r="I67" s="70">
        <f>IF(H67=" ","0",H67)</f>
        <v>12</v>
      </c>
      <c r="J67" s="72">
        <v>1</v>
      </c>
      <c r="K67" s="73">
        <f>IF(J67=" ","0",J67)</f>
        <v>1</v>
      </c>
      <c r="L67" s="74">
        <f>D67*F67*I67*K67</f>
        <v>12000</v>
      </c>
      <c r="M67" s="75">
        <v>0.7</v>
      </c>
      <c r="N67" s="76">
        <f>L67*M67*T67</f>
        <v>8400</v>
      </c>
      <c r="O67" s="72">
        <v>0.15</v>
      </c>
      <c r="P67" s="76">
        <f>L67*O67*T67</f>
        <v>1800</v>
      </c>
      <c r="Q67" s="72">
        <v>0.15</v>
      </c>
      <c r="R67" s="74">
        <f>L67*Q67*T67</f>
        <v>1800</v>
      </c>
      <c r="T67" s="38">
        <f>IF(SUM(M67,O67,Q67)&lt;&gt;1,0,1)</f>
        <v>1</v>
      </c>
    </row>
    <row r="68" spans="1:18" ht="11.25">
      <c r="A68" s="54" t="s">
        <v>234</v>
      </c>
      <c r="B68" s="65" t="s">
        <v>151</v>
      </c>
      <c r="C68" s="55"/>
      <c r="K68" s="64"/>
      <c r="L68" s="61">
        <f>SUM(L67:L67)</f>
        <v>12000</v>
      </c>
      <c r="M68" s="78"/>
      <c r="N68" s="57">
        <f>SUM(N67:N67)</f>
        <v>8400</v>
      </c>
      <c r="O68" s="57"/>
      <c r="P68" s="57">
        <f>SUM(P67:P67)</f>
        <v>1800</v>
      </c>
      <c r="Q68" s="57"/>
      <c r="R68" s="61">
        <f>SUM(R67:R67)</f>
        <v>1800</v>
      </c>
    </row>
    <row r="69" spans="1:18" ht="11.25">
      <c r="A69" s="54" t="s">
        <v>111</v>
      </c>
      <c r="B69" s="39" t="s">
        <v>152</v>
      </c>
      <c r="C69" s="55"/>
      <c r="L69" s="79">
        <f>L68+L64</f>
        <v>84000</v>
      </c>
      <c r="M69" s="80"/>
      <c r="N69" s="81">
        <f>N68+N64</f>
        <v>58800</v>
      </c>
      <c r="O69" s="81"/>
      <c r="P69" s="81">
        <f>P68+P64</f>
        <v>12600</v>
      </c>
      <c r="Q69" s="81"/>
      <c r="R69" s="79">
        <f>R68+R64</f>
        <v>12600</v>
      </c>
    </row>
    <row r="70" spans="2:18" ht="11.25">
      <c r="B70" s="39"/>
      <c r="C70" s="55"/>
      <c r="L70" s="79"/>
      <c r="M70" s="80"/>
      <c r="N70" s="81"/>
      <c r="O70" s="81"/>
      <c r="P70" s="81"/>
      <c r="Q70" s="81"/>
      <c r="R70" s="79"/>
    </row>
    <row r="71" spans="2:18" ht="11.25">
      <c r="B71" s="39" t="s">
        <v>153</v>
      </c>
      <c r="C71" s="55"/>
      <c r="L71" s="61"/>
      <c r="M71" s="62"/>
      <c r="Q71" s="60"/>
      <c r="R71" s="61"/>
    </row>
    <row r="72" spans="2:18" ht="11.25">
      <c r="B72" s="65" t="s">
        <v>37</v>
      </c>
      <c r="C72" s="55"/>
      <c r="K72" s="64"/>
      <c r="L72" s="61"/>
      <c r="M72" s="62"/>
      <c r="Q72" s="60"/>
      <c r="R72" s="61"/>
    </row>
    <row r="73" spans="2:18" ht="11.25">
      <c r="B73" s="66" t="s">
        <v>37</v>
      </c>
      <c r="C73" s="67">
        <v>1</v>
      </c>
      <c r="D73" s="68">
        <f>IF(C73=" ","0",C73)</f>
        <v>1</v>
      </c>
      <c r="E73" s="69">
        <v>247</v>
      </c>
      <c r="F73" s="70">
        <f>IF(E73=" ","0",E73)</f>
        <v>247</v>
      </c>
      <c r="G73" s="87" t="s">
        <v>154</v>
      </c>
      <c r="H73" s="88">
        <f>'AER '!J18</f>
        <v>5500</v>
      </c>
      <c r="I73" s="70">
        <f>IF(H73=" ","0",H73)</f>
        <v>5500</v>
      </c>
      <c r="J73" s="89">
        <v>1</v>
      </c>
      <c r="K73" s="73">
        <f>IF(J73=" ","0",J73)</f>
        <v>1</v>
      </c>
      <c r="L73" s="74">
        <f>D73*F73*I73*K73</f>
        <v>1358500</v>
      </c>
      <c r="M73" s="90">
        <v>1</v>
      </c>
      <c r="N73" s="91">
        <f>L73*M73</f>
        <v>1358500</v>
      </c>
      <c r="O73" s="92"/>
      <c r="P73" s="93"/>
      <c r="Q73" s="92"/>
      <c r="R73" s="94"/>
    </row>
    <row r="74" spans="2:18" ht="11.25">
      <c r="B74" s="39" t="s">
        <v>155</v>
      </c>
      <c r="C74" s="55"/>
      <c r="L74" s="79">
        <f>SUM(L73:L73)</f>
        <v>1358500</v>
      </c>
      <c r="M74" s="80"/>
      <c r="N74" s="81">
        <f>SUM(N73:N73)</f>
        <v>1358500</v>
      </c>
      <c r="O74" s="81"/>
      <c r="P74" s="81"/>
      <c r="Q74" s="81"/>
      <c r="R74" s="79"/>
    </row>
    <row r="75" spans="2:18" ht="11.25">
      <c r="B75" s="39"/>
      <c r="C75" s="55"/>
      <c r="L75" s="79"/>
      <c r="M75" s="80"/>
      <c r="N75" s="81"/>
      <c r="O75" s="81"/>
      <c r="P75" s="81"/>
      <c r="Q75" s="81"/>
      <c r="R75" s="79"/>
    </row>
    <row r="76" spans="2:18" ht="11.25">
      <c r="B76" s="39" t="s">
        <v>156</v>
      </c>
      <c r="C76" s="55"/>
      <c r="L76" s="61"/>
      <c r="M76" s="62"/>
      <c r="Q76" s="60"/>
      <c r="R76" s="61"/>
    </row>
    <row r="77" spans="2:18" ht="11.25">
      <c r="B77" s="65" t="s">
        <v>157</v>
      </c>
      <c r="C77" s="55"/>
      <c r="K77" s="64"/>
      <c r="L77" s="61"/>
      <c r="M77" s="62"/>
      <c r="Q77" s="60"/>
      <c r="R77" s="61"/>
    </row>
    <row r="78" spans="2:20" ht="12.75">
      <c r="B78" s="66" t="s">
        <v>158</v>
      </c>
      <c r="C78" s="67">
        <v>5</v>
      </c>
      <c r="D78" s="68">
        <f>IF(C78=" ","0",C78)</f>
        <v>5</v>
      </c>
      <c r="E78" s="69">
        <v>300</v>
      </c>
      <c r="F78" s="70">
        <f>IF(E78=" ","0",E78)</f>
        <v>300</v>
      </c>
      <c r="G78" s="86" t="s">
        <v>117</v>
      </c>
      <c r="H78" s="71">
        <v>12</v>
      </c>
      <c r="I78" s="70">
        <f>IF(H78=" ","0",H78)</f>
        <v>12</v>
      </c>
      <c r="J78" s="72">
        <v>1</v>
      </c>
      <c r="K78" s="73">
        <f>IF(J78=" ","0",J78)</f>
        <v>1</v>
      </c>
      <c r="L78" s="74">
        <f>D78*F78*I78*K78</f>
        <v>18000</v>
      </c>
      <c r="M78" s="75">
        <v>0.7</v>
      </c>
      <c r="N78" s="76">
        <f>L78*M78*T78</f>
        <v>12600</v>
      </c>
      <c r="O78" s="72">
        <v>0.15</v>
      </c>
      <c r="P78" s="76">
        <f>L78*O78*T78</f>
        <v>2700</v>
      </c>
      <c r="Q78" s="72">
        <v>0.15</v>
      </c>
      <c r="R78" s="74">
        <f>L78*Q78*T78</f>
        <v>2700</v>
      </c>
      <c r="T78" s="38">
        <f>IF(SUM(M78,O78,Q78)&lt;&gt;1,0,1)</f>
        <v>1</v>
      </c>
    </row>
    <row r="79" spans="2:18" ht="11.25">
      <c r="B79" s="65" t="s">
        <v>159</v>
      </c>
      <c r="C79" s="55"/>
      <c r="K79" s="64"/>
      <c r="L79" s="61">
        <f>SUM(L78:L78)</f>
        <v>18000</v>
      </c>
      <c r="M79" s="78"/>
      <c r="N79" s="57">
        <f>SUM(N78:N78)</f>
        <v>12600</v>
      </c>
      <c r="O79" s="57"/>
      <c r="P79" s="57">
        <f>SUM(P78:P78)</f>
        <v>2700</v>
      </c>
      <c r="Q79" s="57"/>
      <c r="R79" s="61">
        <f>SUM(R78:R78)</f>
        <v>2700</v>
      </c>
    </row>
    <row r="80" spans="2:18" ht="11.25">
      <c r="B80" s="85"/>
      <c r="C80" s="55"/>
      <c r="K80" s="64"/>
      <c r="L80" s="61"/>
      <c r="M80" s="62"/>
      <c r="Q80" s="60"/>
      <c r="R80" s="61"/>
    </row>
    <row r="81" spans="2:18" ht="11.25">
      <c r="B81" s="65" t="s">
        <v>160</v>
      </c>
      <c r="C81" s="55"/>
      <c r="K81" s="64"/>
      <c r="L81" s="61"/>
      <c r="M81" s="62"/>
      <c r="Q81" s="60"/>
      <c r="R81" s="61"/>
    </row>
    <row r="82" spans="2:20" ht="12.75">
      <c r="B82" s="66" t="s">
        <v>161</v>
      </c>
      <c r="C82" s="67">
        <v>10</v>
      </c>
      <c r="D82" s="68">
        <f>IF(C82=" ","0",C82)</f>
        <v>10</v>
      </c>
      <c r="E82" s="69">
        <v>150</v>
      </c>
      <c r="F82" s="70">
        <f>IF(E82=" ","0",E82)</f>
        <v>150</v>
      </c>
      <c r="G82" s="86" t="s">
        <v>117</v>
      </c>
      <c r="H82" s="71">
        <v>12</v>
      </c>
      <c r="I82" s="70">
        <f>IF(H82=" ","0",H82)</f>
        <v>12</v>
      </c>
      <c r="J82" s="72">
        <v>1</v>
      </c>
      <c r="K82" s="73">
        <f>IF(J82=" ","0",J82)</f>
        <v>1</v>
      </c>
      <c r="L82" s="74">
        <f>D82*F82*I82*K82</f>
        <v>18000</v>
      </c>
      <c r="M82" s="75">
        <v>0.7</v>
      </c>
      <c r="N82" s="76">
        <f>L82*M82*T82</f>
        <v>12600</v>
      </c>
      <c r="O82" s="72">
        <v>0.15</v>
      </c>
      <c r="P82" s="76">
        <f>L82*O82*T82</f>
        <v>2700</v>
      </c>
      <c r="Q82" s="72">
        <v>0.15</v>
      </c>
      <c r="R82" s="74">
        <f>L82*Q82*T82</f>
        <v>2700</v>
      </c>
      <c r="T82" s="38">
        <f>IF(SUM(M82,O82,Q82)&lt;&gt;1,0,1)</f>
        <v>1</v>
      </c>
    </row>
    <row r="83" spans="2:18" ht="11.25">
      <c r="B83" s="65" t="s">
        <v>162</v>
      </c>
      <c r="C83" s="55"/>
      <c r="K83" s="64"/>
      <c r="L83" s="61">
        <f>SUM(L82:L82)</f>
        <v>18000</v>
      </c>
      <c r="M83" s="78"/>
      <c r="N83" s="57">
        <f>SUM(N82:N82)</f>
        <v>12600</v>
      </c>
      <c r="O83" s="57"/>
      <c r="P83" s="57">
        <f>SUM(P82:P82)</f>
        <v>2700</v>
      </c>
      <c r="Q83" s="57"/>
      <c r="R83" s="61">
        <f>SUM(R82:R82)</f>
        <v>2700</v>
      </c>
    </row>
    <row r="84" spans="2:18" ht="11.25">
      <c r="B84" s="39" t="s">
        <v>163</v>
      </c>
      <c r="C84" s="55"/>
      <c r="L84" s="79">
        <f>L83+L79</f>
        <v>36000</v>
      </c>
      <c r="M84" s="80"/>
      <c r="N84" s="81">
        <f>N83+N79</f>
        <v>25200</v>
      </c>
      <c r="O84" s="81"/>
      <c r="P84" s="81">
        <f>P83+P79</f>
        <v>5400</v>
      </c>
      <c r="Q84" s="81"/>
      <c r="R84" s="79">
        <f>R83+R79</f>
        <v>5400</v>
      </c>
    </row>
    <row r="85" spans="2:18" ht="11.25">
      <c r="B85" s="39"/>
      <c r="C85" s="55"/>
      <c r="L85" s="79"/>
      <c r="M85" s="80"/>
      <c r="N85" s="81"/>
      <c r="O85" s="81"/>
      <c r="P85" s="81"/>
      <c r="Q85" s="81"/>
      <c r="R85" s="79"/>
    </row>
    <row r="86" spans="2:18" ht="11.25">
      <c r="B86" s="39" t="s">
        <v>164</v>
      </c>
      <c r="C86" s="55"/>
      <c r="L86" s="61"/>
      <c r="M86" s="62"/>
      <c r="Q86" s="60"/>
      <c r="R86" s="61"/>
    </row>
    <row r="87" spans="2:18" ht="11.25">
      <c r="B87" s="65" t="s">
        <v>165</v>
      </c>
      <c r="C87" s="55"/>
      <c r="K87" s="64"/>
      <c r="L87" s="61"/>
      <c r="M87" s="62"/>
      <c r="Q87" s="60"/>
      <c r="R87" s="61"/>
    </row>
    <row r="88" spans="2:20" ht="12.75">
      <c r="B88" s="66" t="s">
        <v>166</v>
      </c>
      <c r="C88" s="67">
        <v>1</v>
      </c>
      <c r="D88" s="68">
        <f>IF(C88=" ","0",C88)</f>
        <v>1</v>
      </c>
      <c r="E88" s="69">
        <v>5600</v>
      </c>
      <c r="F88" s="70">
        <f>IF(E88=" ","0",E88)</f>
        <v>5600</v>
      </c>
      <c r="G88" s="70" t="s">
        <v>167</v>
      </c>
      <c r="H88" s="71">
        <v>1</v>
      </c>
      <c r="I88" s="70">
        <f>IF(H88=" ","0",H88)</f>
        <v>1</v>
      </c>
      <c r="J88" s="72">
        <v>1</v>
      </c>
      <c r="K88" s="73">
        <f>IF(J88=" ","0",J88)</f>
        <v>1</v>
      </c>
      <c r="L88" s="74">
        <f>D88*F88*I88*K88</f>
        <v>5600</v>
      </c>
      <c r="M88" s="75">
        <v>0.7</v>
      </c>
      <c r="N88" s="76">
        <f>L88*M88*T88</f>
        <v>3919.9999999999995</v>
      </c>
      <c r="O88" s="72">
        <v>0.15</v>
      </c>
      <c r="P88" s="76">
        <f>L88*O88*T88</f>
        <v>840</v>
      </c>
      <c r="Q88" s="72">
        <v>0.15</v>
      </c>
      <c r="R88" s="74">
        <f>L88*Q88*T88</f>
        <v>840</v>
      </c>
      <c r="T88" s="38">
        <f>IF(SUM(M88,O88,Q88)&lt;&gt;1,0,1)</f>
        <v>1</v>
      </c>
    </row>
    <row r="89" spans="2:20" ht="12.75">
      <c r="B89" s="66"/>
      <c r="C89" s="67"/>
      <c r="D89" s="68">
        <f>IF(C89=" ","0",C89)</f>
        <v>0</v>
      </c>
      <c r="E89" s="69"/>
      <c r="F89" s="70">
        <f>IF(E89=" ","0",E89)</f>
        <v>0</v>
      </c>
      <c r="G89" s="70"/>
      <c r="H89" s="71"/>
      <c r="I89" s="70">
        <f>IF(H89=" ","0",H89)</f>
        <v>0</v>
      </c>
      <c r="J89" s="72"/>
      <c r="K89" s="73">
        <f>IF(J89=" ","0",J89)</f>
        <v>0</v>
      </c>
      <c r="L89" s="74">
        <f>D89*F89*I89*K89</f>
        <v>0</v>
      </c>
      <c r="M89" s="75"/>
      <c r="N89" s="76">
        <f>L89*M89*T89</f>
        <v>0</v>
      </c>
      <c r="O89" s="72"/>
      <c r="P89" s="76">
        <f>L89*O89*T89</f>
        <v>0</v>
      </c>
      <c r="Q89" s="72"/>
      <c r="R89" s="74">
        <f>L89*Q89*T89</f>
        <v>0</v>
      </c>
      <c r="T89" s="38">
        <f>IF(SUM(M89,O89,Q89)&lt;&gt;1,0,1)</f>
        <v>0</v>
      </c>
    </row>
    <row r="90" spans="2:20" ht="12.75">
      <c r="B90" s="66"/>
      <c r="C90" s="67"/>
      <c r="D90" s="68">
        <f>IF(C90=" ","0",C90)</f>
        <v>0</v>
      </c>
      <c r="E90" s="69"/>
      <c r="F90" s="70">
        <f>IF(E90=" ","0",E90)</f>
        <v>0</v>
      </c>
      <c r="G90" s="70"/>
      <c r="H90" s="71"/>
      <c r="I90" s="70">
        <f>IF(H90=" ","0",H90)</f>
        <v>0</v>
      </c>
      <c r="J90" s="72"/>
      <c r="K90" s="73">
        <f>IF(J90=" ","0",J90)</f>
        <v>0</v>
      </c>
      <c r="L90" s="74">
        <f>D90*F90*I90*K90</f>
        <v>0</v>
      </c>
      <c r="M90" s="75"/>
      <c r="N90" s="76">
        <f>L90*M90*T90</f>
        <v>0</v>
      </c>
      <c r="O90" s="72"/>
      <c r="P90" s="76">
        <f>L90*O90*T90</f>
        <v>0</v>
      </c>
      <c r="Q90" s="72"/>
      <c r="R90" s="74">
        <f>L90*Q90*T90</f>
        <v>0</v>
      </c>
      <c r="T90" s="38">
        <f>IF(SUM(M90,O90,Q90)&lt;&gt;1,0,1)</f>
        <v>0</v>
      </c>
    </row>
    <row r="91" spans="2:20" ht="12.75">
      <c r="B91" s="66"/>
      <c r="C91" s="67"/>
      <c r="D91" s="68">
        <f>IF(C91=" ","0",C91)</f>
        <v>0</v>
      </c>
      <c r="E91" s="69"/>
      <c r="F91" s="70">
        <f>IF(E91=" ","0",E91)</f>
        <v>0</v>
      </c>
      <c r="G91" s="70"/>
      <c r="H91" s="71"/>
      <c r="I91" s="70">
        <f>IF(H91=" ","0",H91)</f>
        <v>0</v>
      </c>
      <c r="J91" s="72"/>
      <c r="K91" s="73">
        <f>IF(J91=" ","0",J91)</f>
        <v>0</v>
      </c>
      <c r="L91" s="74">
        <f>D91*F91*I91*K91</f>
        <v>0</v>
      </c>
      <c r="M91" s="75"/>
      <c r="N91" s="76">
        <f>L91*M91*T91</f>
        <v>0</v>
      </c>
      <c r="O91" s="72"/>
      <c r="P91" s="76">
        <f>L91*O91*T91</f>
        <v>0</v>
      </c>
      <c r="Q91" s="72"/>
      <c r="R91" s="74">
        <f>L91*Q91*T91</f>
        <v>0</v>
      </c>
      <c r="T91" s="38">
        <f>IF(SUM(M91,O91,Q91)&lt;&gt;1,0,1)</f>
        <v>0</v>
      </c>
    </row>
    <row r="92" spans="2:20" ht="12.75">
      <c r="B92" s="66"/>
      <c r="C92" s="67"/>
      <c r="D92" s="68">
        <f>IF(C92=" ","0",C92)</f>
        <v>0</v>
      </c>
      <c r="E92" s="69"/>
      <c r="F92" s="70">
        <f>IF(E92=" ","0",E92)</f>
        <v>0</v>
      </c>
      <c r="G92" s="70"/>
      <c r="H92" s="71"/>
      <c r="I92" s="70">
        <f>IF(H92=" ","0",H92)</f>
        <v>0</v>
      </c>
      <c r="J92" s="72"/>
      <c r="K92" s="73">
        <f>IF(J92=" ","0",J92)</f>
        <v>0</v>
      </c>
      <c r="L92" s="74">
        <f>D92*F92*I92*K92</f>
        <v>0</v>
      </c>
      <c r="M92" s="75"/>
      <c r="N92" s="76">
        <f>L92*M92*T92</f>
        <v>0</v>
      </c>
      <c r="O92" s="72"/>
      <c r="P92" s="76">
        <f>L92*O92*T92</f>
        <v>0</v>
      </c>
      <c r="Q92" s="72"/>
      <c r="R92" s="74">
        <f>L92*Q92*T92</f>
        <v>0</v>
      </c>
      <c r="T92" s="38">
        <f>IF(SUM(M92,O92,Q92)&lt;&gt;1,0,1)</f>
        <v>0</v>
      </c>
    </row>
    <row r="93" spans="2:18" ht="11.25">
      <c r="B93" s="39" t="s">
        <v>168</v>
      </c>
      <c r="C93" s="95"/>
      <c r="D93" s="96"/>
      <c r="E93" s="81"/>
      <c r="F93" s="96"/>
      <c r="G93" s="97"/>
      <c r="H93" s="98"/>
      <c r="I93" s="96"/>
      <c r="J93" s="84"/>
      <c r="K93" s="96"/>
      <c r="L93" s="79">
        <f>SUM(L88:L92)</f>
        <v>5600</v>
      </c>
      <c r="M93" s="80"/>
      <c r="N93" s="81">
        <f>SUM(N88:N92)</f>
        <v>3919.9999999999995</v>
      </c>
      <c r="O93" s="81"/>
      <c r="P93" s="81">
        <f>SUM(P88:P92)</f>
        <v>840</v>
      </c>
      <c r="Q93" s="81"/>
      <c r="R93" s="79">
        <f>SUM(R88:R92)</f>
        <v>840</v>
      </c>
    </row>
    <row r="94" spans="2:18" ht="11.25">
      <c r="B94" s="39"/>
      <c r="C94" s="95"/>
      <c r="D94" s="96"/>
      <c r="E94" s="81"/>
      <c r="F94" s="96"/>
      <c r="G94" s="97"/>
      <c r="H94" s="98"/>
      <c r="I94" s="96"/>
      <c r="J94" s="84"/>
      <c r="K94" s="96"/>
      <c r="L94" s="79"/>
      <c r="M94" s="80"/>
      <c r="N94" s="81"/>
      <c r="O94" s="81"/>
      <c r="P94" s="81"/>
      <c r="Q94" s="81"/>
      <c r="R94" s="79"/>
    </row>
    <row r="95" spans="2:18" ht="11.25">
      <c r="B95" s="39" t="s">
        <v>169</v>
      </c>
      <c r="C95" s="55"/>
      <c r="L95" s="61"/>
      <c r="M95" s="62"/>
      <c r="Q95" s="60"/>
      <c r="R95" s="61"/>
    </row>
    <row r="96" spans="2:18" ht="11.25">
      <c r="B96" s="65" t="s">
        <v>170</v>
      </c>
      <c r="C96" s="55"/>
      <c r="K96" s="64"/>
      <c r="L96" s="61"/>
      <c r="M96" s="62"/>
      <c r="Q96" s="60"/>
      <c r="R96" s="61"/>
    </row>
    <row r="97" spans="2:20" ht="12.75">
      <c r="B97" s="66" t="s">
        <v>171</v>
      </c>
      <c r="C97" s="67">
        <v>1</v>
      </c>
      <c r="D97" s="68">
        <f>IF(C97=" ","0",C97)</f>
        <v>1</v>
      </c>
      <c r="E97" s="69">
        <v>1000000</v>
      </c>
      <c r="F97" s="70">
        <f>IF(E97=" ","0",E97)</f>
        <v>1000000</v>
      </c>
      <c r="G97" s="70" t="s">
        <v>172</v>
      </c>
      <c r="H97" s="71">
        <v>1</v>
      </c>
      <c r="I97" s="70">
        <f>IF(H97=" ","0",H97)</f>
        <v>1</v>
      </c>
      <c r="J97" s="72">
        <v>1</v>
      </c>
      <c r="K97" s="73">
        <f>IF(J97=" ","0",J97)</f>
        <v>1</v>
      </c>
      <c r="L97" s="74">
        <f>D97*F97*I97*K97</f>
        <v>1000000</v>
      </c>
      <c r="M97" s="75">
        <v>0.7</v>
      </c>
      <c r="N97" s="76">
        <f>L97*M97*T97</f>
        <v>700000</v>
      </c>
      <c r="O97" s="72">
        <v>0.15</v>
      </c>
      <c r="P97" s="76">
        <f>L97*O97*T97</f>
        <v>150000</v>
      </c>
      <c r="Q97" s="72">
        <v>0.15</v>
      </c>
      <c r="R97" s="74">
        <f>L97*Q97*T97</f>
        <v>150000</v>
      </c>
      <c r="T97" s="38">
        <f>IF(SUM(M97,O97,Q97)&lt;&gt;1,0,1)</f>
        <v>1</v>
      </c>
    </row>
    <row r="98" spans="2:18" ht="11.25">
      <c r="B98" s="65" t="s">
        <v>173</v>
      </c>
      <c r="C98" s="55"/>
      <c r="K98" s="64"/>
      <c r="L98" s="61">
        <f>SUM(L97:L97)</f>
        <v>1000000</v>
      </c>
      <c r="M98" s="78"/>
      <c r="N98" s="57">
        <f>SUM(N97:N97)</f>
        <v>700000</v>
      </c>
      <c r="O98" s="57"/>
      <c r="P98" s="57">
        <f>SUM(P97:P97)</f>
        <v>150000</v>
      </c>
      <c r="Q98" s="57"/>
      <c r="R98" s="61">
        <f>SUM(R97:R97)</f>
        <v>150000</v>
      </c>
    </row>
    <row r="99" spans="2:18" ht="11.25">
      <c r="B99" s="65"/>
      <c r="C99" s="55"/>
      <c r="K99" s="64"/>
      <c r="L99" s="61"/>
      <c r="M99" s="78"/>
      <c r="O99" s="57"/>
      <c r="Q99" s="57"/>
      <c r="R99" s="61"/>
    </row>
    <row r="100" spans="2:18" ht="11.25">
      <c r="B100" s="65" t="s">
        <v>174</v>
      </c>
      <c r="C100" s="55"/>
      <c r="K100" s="64"/>
      <c r="L100" s="61"/>
      <c r="M100" s="62"/>
      <c r="Q100" s="60"/>
      <c r="R100" s="61"/>
    </row>
    <row r="101" spans="2:20" ht="12.75">
      <c r="B101" s="66" t="s">
        <v>175</v>
      </c>
      <c r="C101" s="67">
        <v>3</v>
      </c>
      <c r="D101" s="68">
        <f>IF(C101=" ","0",C101)</f>
        <v>3</v>
      </c>
      <c r="E101" s="69">
        <v>1500</v>
      </c>
      <c r="F101" s="70">
        <f>IF(E101=" ","0",E101)</f>
        <v>1500</v>
      </c>
      <c r="G101" s="70" t="s">
        <v>147</v>
      </c>
      <c r="H101" s="71">
        <v>10</v>
      </c>
      <c r="I101" s="70">
        <f>IF(H101=" ","0",H101)</f>
        <v>10</v>
      </c>
      <c r="J101" s="72">
        <v>1</v>
      </c>
      <c r="K101" s="73">
        <f>IF(J101=" ","0",J101)</f>
        <v>1</v>
      </c>
      <c r="L101" s="74">
        <f>D101*F101*I101*K101</f>
        <v>45000</v>
      </c>
      <c r="M101" s="75">
        <v>0.5</v>
      </c>
      <c r="N101" s="76">
        <f>L101*M101*T101</f>
        <v>22500</v>
      </c>
      <c r="O101" s="72">
        <v>0.25</v>
      </c>
      <c r="P101" s="76">
        <f>L101*O101*T101</f>
        <v>11250</v>
      </c>
      <c r="Q101" s="72">
        <v>0.25</v>
      </c>
      <c r="R101" s="74">
        <f>L101*Q101*T101</f>
        <v>11250</v>
      </c>
      <c r="T101" s="38">
        <f>IF(SUM(M101,O101,Q101)&lt;&gt;1,0,1)</f>
        <v>1</v>
      </c>
    </row>
    <row r="102" spans="2:18" ht="11.25">
      <c r="B102" s="65" t="s">
        <v>176</v>
      </c>
      <c r="C102" s="55"/>
      <c r="K102" s="64"/>
      <c r="L102" s="61">
        <f>SUM(L101:L101)</f>
        <v>45000</v>
      </c>
      <c r="M102" s="78"/>
      <c r="N102" s="57">
        <f>SUM(N101:N101)</f>
        <v>22500</v>
      </c>
      <c r="O102" s="57"/>
      <c r="P102" s="57">
        <f>SUM(P101:P101)</f>
        <v>11250</v>
      </c>
      <c r="Q102" s="57"/>
      <c r="R102" s="61">
        <f>SUM(R101:R101)</f>
        <v>11250</v>
      </c>
    </row>
    <row r="103" spans="2:18" ht="11.25">
      <c r="B103" s="39" t="s">
        <v>177</v>
      </c>
      <c r="C103" s="55"/>
      <c r="L103" s="79">
        <f>L102+L98</f>
        <v>1045000</v>
      </c>
      <c r="M103" s="80"/>
      <c r="N103" s="81">
        <f>N102+N98</f>
        <v>722500</v>
      </c>
      <c r="O103" s="81"/>
      <c r="P103" s="81">
        <f>P102+P98</f>
        <v>161250</v>
      </c>
      <c r="Q103" s="81"/>
      <c r="R103" s="79">
        <f>R102+R98</f>
        <v>161250</v>
      </c>
    </row>
    <row r="104" spans="2:18" ht="11.25">
      <c r="B104" s="39"/>
      <c r="C104" s="55"/>
      <c r="L104" s="79"/>
      <c r="M104" s="80"/>
      <c r="N104" s="81"/>
      <c r="O104" s="81"/>
      <c r="P104" s="81"/>
      <c r="Q104" s="81"/>
      <c r="R104" s="79"/>
    </row>
    <row r="105" spans="2:18" ht="11.25">
      <c r="B105" s="39" t="s">
        <v>178</v>
      </c>
      <c r="C105" s="55"/>
      <c r="L105" s="61"/>
      <c r="M105" s="62"/>
      <c r="Q105" s="60"/>
      <c r="R105" s="61"/>
    </row>
    <row r="106" spans="2:18" ht="11.25">
      <c r="B106" s="65" t="s">
        <v>179</v>
      </c>
      <c r="C106" s="99"/>
      <c r="G106" s="100"/>
      <c r="H106" s="101"/>
      <c r="L106" s="61"/>
      <c r="M106" s="62"/>
      <c r="Q106" s="60"/>
      <c r="R106" s="61"/>
    </row>
    <row r="107" spans="2:20" ht="12.75">
      <c r="B107" s="66" t="s">
        <v>180</v>
      </c>
      <c r="C107" s="102"/>
      <c r="E107" s="69">
        <f>L37</f>
        <v>180000</v>
      </c>
      <c r="F107" s="56">
        <f>IF(E107=" ","0",E107)</f>
        <v>180000</v>
      </c>
      <c r="G107" s="103"/>
      <c r="H107" s="104"/>
      <c r="J107" s="105">
        <v>0.135</v>
      </c>
      <c r="K107" s="73">
        <f>IF(J107=" ","0",J107)</f>
        <v>0.135</v>
      </c>
      <c r="L107" s="74">
        <f>E107*J107</f>
        <v>24300</v>
      </c>
      <c r="M107" s="75">
        <v>0.5</v>
      </c>
      <c r="N107" s="76">
        <f>L107*M107*T107</f>
        <v>12150</v>
      </c>
      <c r="O107" s="72">
        <v>0.25</v>
      </c>
      <c r="P107" s="76">
        <f>L107*O107*T107</f>
        <v>6075</v>
      </c>
      <c r="Q107" s="72">
        <v>0.25</v>
      </c>
      <c r="R107" s="74">
        <f>L107*Q107*T107</f>
        <v>6075</v>
      </c>
      <c r="T107" s="38">
        <f>IF(SUM(M107,O107,Q107)&lt;&gt;1,0,1)</f>
        <v>1</v>
      </c>
    </row>
    <row r="108" spans="2:20" ht="12.75">
      <c r="B108" s="66" t="s">
        <v>181</v>
      </c>
      <c r="C108" s="102"/>
      <c r="E108" s="69">
        <f>L83</f>
        <v>18000</v>
      </c>
      <c r="F108" s="56">
        <f>IF(E108=" ","0",E108)</f>
        <v>18000</v>
      </c>
      <c r="G108" s="103"/>
      <c r="H108" s="104"/>
      <c r="J108" s="105">
        <v>0.142</v>
      </c>
      <c r="K108" s="73">
        <f>IF(J108=" ","0",J108)</f>
        <v>0.142</v>
      </c>
      <c r="L108" s="74">
        <f>E108*J108</f>
        <v>2555.9999999999995</v>
      </c>
      <c r="M108" s="75">
        <v>0.5</v>
      </c>
      <c r="N108" s="76">
        <f>L108*M108*T108</f>
        <v>1277.9999999999998</v>
      </c>
      <c r="O108" s="72">
        <v>0.25</v>
      </c>
      <c r="P108" s="76">
        <f>L108*O108*T108</f>
        <v>638.9999999999999</v>
      </c>
      <c r="Q108" s="72">
        <v>0.25</v>
      </c>
      <c r="R108" s="74">
        <f>L108*Q108*T108</f>
        <v>638.9999999999999</v>
      </c>
      <c r="T108" s="38">
        <f>IF(SUM(M108,O108,Q108)&lt;&gt;1,0,1)</f>
        <v>1</v>
      </c>
    </row>
    <row r="109" spans="2:20" ht="12.75">
      <c r="B109" s="66"/>
      <c r="C109" s="102"/>
      <c r="E109" s="69"/>
      <c r="F109" s="56">
        <f>IF(E109=" ","0",E109)</f>
        <v>0</v>
      </c>
      <c r="G109" s="103"/>
      <c r="H109" s="104"/>
      <c r="J109" s="105"/>
      <c r="K109" s="73">
        <f>IF(J109=" ","0",J109)</f>
        <v>0</v>
      </c>
      <c r="L109" s="74">
        <f>E109*J109</f>
        <v>0</v>
      </c>
      <c r="M109" s="75"/>
      <c r="N109" s="76">
        <f>L109*M109*T109</f>
        <v>0</v>
      </c>
      <c r="O109" s="72"/>
      <c r="P109" s="76">
        <f>L109*O109*T109</f>
        <v>0</v>
      </c>
      <c r="Q109" s="72"/>
      <c r="R109" s="74">
        <f>L109*Q109*T109</f>
        <v>0</v>
      </c>
      <c r="T109" s="38">
        <f>IF(SUM(M109,O109,Q109)&lt;&gt;1,0,1)</f>
        <v>0</v>
      </c>
    </row>
    <row r="110" spans="2:20" ht="12.75">
      <c r="B110" s="66"/>
      <c r="C110" s="102"/>
      <c r="E110" s="69"/>
      <c r="F110" s="56">
        <f>IF(E110=" ","0",E110)</f>
        <v>0</v>
      </c>
      <c r="G110" s="103"/>
      <c r="H110" s="104"/>
      <c r="J110" s="105"/>
      <c r="K110" s="73">
        <f>IF(J110=" ","0",J110)</f>
        <v>0</v>
      </c>
      <c r="L110" s="74">
        <f>E110*J110</f>
        <v>0</v>
      </c>
      <c r="M110" s="75"/>
      <c r="N110" s="76">
        <f>L110*M110*T110</f>
        <v>0</v>
      </c>
      <c r="O110" s="72"/>
      <c r="P110" s="76">
        <f>L110*O110*T110</f>
        <v>0</v>
      </c>
      <c r="Q110" s="72"/>
      <c r="R110" s="74">
        <f>L110*Q110*T110</f>
        <v>0</v>
      </c>
      <c r="T110" s="38">
        <f>IF(SUM(M110,O110,Q110)&lt;&gt;1,0,1)</f>
        <v>0</v>
      </c>
    </row>
    <row r="111" spans="2:20" ht="12.75">
      <c r="B111" s="66"/>
      <c r="C111" s="102"/>
      <c r="E111" s="69"/>
      <c r="F111" s="56">
        <f>IF(E111=" ","0",E111)</f>
        <v>0</v>
      </c>
      <c r="G111" s="103"/>
      <c r="H111" s="104"/>
      <c r="J111" s="105"/>
      <c r="K111" s="73">
        <f>IF(J111=" ","0",J111)</f>
        <v>0</v>
      </c>
      <c r="L111" s="74">
        <f>E111*J111</f>
        <v>0</v>
      </c>
      <c r="M111" s="75"/>
      <c r="N111" s="76">
        <f>L111*M111*T111</f>
        <v>0</v>
      </c>
      <c r="O111" s="72"/>
      <c r="P111" s="76">
        <f>L111*O111*T111</f>
        <v>0</v>
      </c>
      <c r="Q111" s="72"/>
      <c r="R111" s="74">
        <f>L111*Q111*T111</f>
        <v>0</v>
      </c>
      <c r="T111" s="38">
        <f>IF(SUM(M111,O111,Q111)&lt;&gt;1,0,1)</f>
        <v>0</v>
      </c>
    </row>
    <row r="112" spans="2:18" ht="11.25">
      <c r="B112" s="82" t="s">
        <v>182</v>
      </c>
      <c r="C112" s="55"/>
      <c r="L112" s="79">
        <f>SUM(L107:L111)</f>
        <v>26856</v>
      </c>
      <c r="M112" s="80"/>
      <c r="N112" s="81">
        <f>SUM(N107:N111)</f>
        <v>13428</v>
      </c>
      <c r="O112" s="81"/>
      <c r="P112" s="81">
        <f>SUM(P107:P111)</f>
        <v>6714</v>
      </c>
      <c r="Q112" s="81"/>
      <c r="R112" s="79">
        <f>SUM(R107:R111)</f>
        <v>6714</v>
      </c>
    </row>
    <row r="113" spans="2:18" ht="11.25">
      <c r="B113" s="65"/>
      <c r="C113" s="55"/>
      <c r="L113" s="61"/>
      <c r="M113" s="62"/>
      <c r="Q113" s="60"/>
      <c r="R113" s="61"/>
    </row>
    <row r="114" spans="2:18" ht="11.25">
      <c r="B114" s="39" t="s">
        <v>183</v>
      </c>
      <c r="C114" s="40"/>
      <c r="D114" s="43"/>
      <c r="E114" s="42"/>
      <c r="F114" s="43"/>
      <c r="G114" s="43"/>
      <c r="H114" s="106"/>
      <c r="I114" s="43"/>
      <c r="J114" s="50"/>
      <c r="K114" s="43"/>
      <c r="L114" s="51"/>
      <c r="M114" s="52"/>
      <c r="N114" s="42"/>
      <c r="O114" s="50"/>
      <c r="P114" s="42"/>
      <c r="Q114" s="50"/>
      <c r="R114" s="51"/>
    </row>
    <row r="115" spans="2:18" ht="11.25">
      <c r="B115" s="65" t="s">
        <v>184</v>
      </c>
      <c r="C115" s="55"/>
      <c r="L115" s="61"/>
      <c r="M115" s="62"/>
      <c r="N115" s="107"/>
      <c r="Q115" s="60"/>
      <c r="R115" s="61"/>
    </row>
    <row r="116" spans="2:18" ht="11.25">
      <c r="B116" s="66" t="s">
        <v>164</v>
      </c>
      <c r="C116" s="102"/>
      <c r="E116" s="104"/>
      <c r="G116" s="104"/>
      <c r="H116" s="104"/>
      <c r="J116" s="104"/>
      <c r="L116" s="61">
        <f>P116+R116</f>
        <v>1680</v>
      </c>
      <c r="M116" s="62"/>
      <c r="N116" s="108"/>
      <c r="P116" s="69">
        <f>P93</f>
        <v>840</v>
      </c>
      <c r="Q116" s="60"/>
      <c r="R116" s="109">
        <f>R93</f>
        <v>840</v>
      </c>
    </row>
    <row r="117" spans="2:18" ht="11.25">
      <c r="B117" s="66" t="s">
        <v>185</v>
      </c>
      <c r="C117" s="102"/>
      <c r="E117" s="104"/>
      <c r="G117" s="104"/>
      <c r="H117" s="104"/>
      <c r="J117" s="104"/>
      <c r="L117" s="61">
        <f>P117+R117</f>
        <v>300000</v>
      </c>
      <c r="M117" s="62"/>
      <c r="N117" s="108"/>
      <c r="P117" s="69">
        <f>P98</f>
        <v>150000</v>
      </c>
      <c r="Q117" s="60"/>
      <c r="R117" s="109">
        <f>R98</f>
        <v>150000</v>
      </c>
    </row>
    <row r="118" spans="2:18" ht="11.25">
      <c r="B118" s="66"/>
      <c r="C118" s="102"/>
      <c r="E118" s="104"/>
      <c r="G118" s="104"/>
      <c r="H118" s="104"/>
      <c r="J118" s="104"/>
      <c r="L118" s="61">
        <f>P118+R118</f>
        <v>0</v>
      </c>
      <c r="M118" s="62"/>
      <c r="N118" s="108"/>
      <c r="P118" s="69"/>
      <c r="Q118" s="60"/>
      <c r="R118" s="109"/>
    </row>
    <row r="119" spans="2:18" ht="11.25">
      <c r="B119" s="66"/>
      <c r="C119" s="102"/>
      <c r="E119" s="104"/>
      <c r="G119" s="104"/>
      <c r="H119" s="104"/>
      <c r="J119" s="104"/>
      <c r="L119" s="61">
        <f>P119+R119</f>
        <v>0</v>
      </c>
      <c r="M119" s="62"/>
      <c r="N119" s="108"/>
      <c r="P119" s="69"/>
      <c r="Q119" s="60"/>
      <c r="R119" s="109"/>
    </row>
    <row r="120" spans="2:18" ht="11.25">
      <c r="B120" s="66"/>
      <c r="C120" s="102"/>
      <c r="E120" s="104"/>
      <c r="G120" s="104"/>
      <c r="H120" s="104"/>
      <c r="J120" s="104"/>
      <c r="L120" s="61">
        <f>P120+R120</f>
        <v>0</v>
      </c>
      <c r="M120" s="62"/>
      <c r="N120" s="108"/>
      <c r="P120" s="69"/>
      <c r="Q120" s="60"/>
      <c r="R120" s="109"/>
    </row>
    <row r="121" spans="2:18" ht="11.25">
      <c r="B121" s="39" t="s">
        <v>186</v>
      </c>
      <c r="C121" s="102"/>
      <c r="E121" s="104"/>
      <c r="G121" s="104"/>
      <c r="H121" s="104"/>
      <c r="J121" s="104"/>
      <c r="L121" s="61">
        <f>SUM(L116:L120)</f>
        <v>301680</v>
      </c>
      <c r="M121" s="62"/>
      <c r="N121" s="108"/>
      <c r="P121" s="57">
        <f>SUM(P116:P120)</f>
        <v>150840</v>
      </c>
      <c r="Q121" s="60"/>
      <c r="R121" s="61">
        <f>SUM(R116:R120)</f>
        <v>150840</v>
      </c>
    </row>
    <row r="122" spans="2:18" ht="11.25">
      <c r="B122" s="39" t="s">
        <v>187</v>
      </c>
      <c r="C122" s="102"/>
      <c r="E122" s="104"/>
      <c r="G122" s="104"/>
      <c r="H122" s="104"/>
      <c r="J122" s="104"/>
      <c r="L122" s="61">
        <f>P122</f>
        <v>156489</v>
      </c>
      <c r="M122" s="62"/>
      <c r="N122" s="108"/>
      <c r="P122" s="57">
        <f>(P49+P59+P69+P84+P103+P112+P93)-P121</f>
        <v>156489</v>
      </c>
      <c r="Q122" s="60"/>
      <c r="R122" s="61">
        <f>(R49+R59+R69+R84+R103+R112+R93)-R121</f>
        <v>156489</v>
      </c>
    </row>
    <row r="123" spans="2:18" ht="11.25">
      <c r="B123" s="39" t="s">
        <v>188</v>
      </c>
      <c r="C123" s="102"/>
      <c r="E123" s="57">
        <f>P122</f>
        <v>156489</v>
      </c>
      <c r="G123" s="104"/>
      <c r="H123" s="104"/>
      <c r="J123" s="110">
        <v>0.2209</v>
      </c>
      <c r="L123" s="61">
        <f>E123*J123</f>
        <v>34568.4201</v>
      </c>
      <c r="M123" s="62"/>
      <c r="N123" s="108"/>
      <c r="P123" s="57">
        <f>P122*J123</f>
        <v>34568.4201</v>
      </c>
      <c r="Q123" s="60"/>
      <c r="R123" s="61">
        <f>R122*J123</f>
        <v>34568.4201</v>
      </c>
    </row>
    <row r="124" spans="1:18" ht="12.75">
      <c r="A124" s="54" t="s">
        <v>113</v>
      </c>
      <c r="B124" s="65"/>
      <c r="C124" s="55"/>
      <c r="L124" s="61"/>
      <c r="M124" s="62"/>
      <c r="Q124" s="58"/>
      <c r="R124" s="63"/>
    </row>
    <row r="125" spans="1:18" ht="13.5" thickBot="1">
      <c r="A125" s="54" t="s">
        <v>234</v>
      </c>
      <c r="B125" s="111" t="s">
        <v>189</v>
      </c>
      <c r="C125" s="112"/>
      <c r="D125" s="113"/>
      <c r="E125" s="114"/>
      <c r="F125" s="113"/>
      <c r="G125" s="115"/>
      <c r="H125" s="116"/>
      <c r="I125" s="113"/>
      <c r="J125" s="117"/>
      <c r="K125" s="113"/>
      <c r="L125" s="118">
        <f>N125+P125+R125</f>
        <v>3269592.8401999995</v>
      </c>
      <c r="M125" s="119"/>
      <c r="N125" s="114">
        <f>N49+N59+N69+N74+N84+N93+N103+N112+N123</f>
        <v>2585798</v>
      </c>
      <c r="O125" s="117"/>
      <c r="P125" s="114">
        <f>P49+P59+P69+P84+P93+P103+P112+P123</f>
        <v>341897.4201</v>
      </c>
      <c r="Q125" s="114"/>
      <c r="R125" s="118">
        <f>R49+R59+R69+R84+R93+R103+R112+R123</f>
        <v>341897.4201</v>
      </c>
    </row>
  </sheetData>
  <mergeCells count="7">
    <mergeCell ref="B1:B2"/>
    <mergeCell ref="C1:L2"/>
    <mergeCell ref="M1:R2"/>
    <mergeCell ref="C4:D4"/>
    <mergeCell ref="E4:F4"/>
    <mergeCell ref="H4:I4"/>
    <mergeCell ref="J4:K4"/>
  </mergeCells>
  <hyperlinks>
    <hyperlink ref="A125" location="'Detailed Budget'!A5" display="scroll up"/>
    <hyperlink ref="A5" location="'Detailed Budget'!A134" display="go to end"/>
    <hyperlink ref="A68" location="'Detailed Budget'!A5" display="go to beginning"/>
    <hyperlink ref="A69" location="'Detailed Budget'!A134" display="go to end"/>
    <hyperlink ref="A124" location="'Detailed Budget'!A59" display="go to middle"/>
    <hyperlink ref="A6" location="'Detailed Budget'!A81" display="go to middle"/>
  </hyperlinks>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B77"/>
  <sheetViews>
    <sheetView workbookViewId="0" topLeftCell="A13">
      <selection activeCell="D66" sqref="D66"/>
    </sheetView>
  </sheetViews>
  <sheetFormatPr defaultColWidth="9.140625" defaultRowHeight="12.75"/>
  <cols>
    <col min="1" max="1" width="26.00390625" style="157" bestFit="1" customWidth="1"/>
    <col min="2" max="2" width="82.28125" style="156" customWidth="1"/>
  </cols>
  <sheetData>
    <row r="1" spans="1:2" ht="12.75">
      <c r="A1" s="153" t="s">
        <v>191</v>
      </c>
      <c r="B1" s="154" t="s">
        <v>233</v>
      </c>
    </row>
    <row r="2" ht="12.75">
      <c r="A2" s="155" t="s">
        <v>115</v>
      </c>
    </row>
    <row r="3" spans="1:2" ht="12.75">
      <c r="A3" s="157" t="str">
        <f>'Detailed Budget'!B8</f>
        <v>Country Director</v>
      </c>
      <c r="B3" s="160"/>
    </row>
    <row r="4" spans="1:2" ht="12.75">
      <c r="A4" s="157" t="str">
        <f>'Detailed Budget'!B9</f>
        <v>Program Manager</v>
      </c>
      <c r="B4" s="160"/>
    </row>
    <row r="5" spans="1:2" ht="12.75">
      <c r="A5" s="157" t="str">
        <f>'Detailed Budget'!B10</f>
        <v>Logistics Manager</v>
      </c>
      <c r="B5" s="160"/>
    </row>
    <row r="6" spans="1:2" ht="12.75">
      <c r="A6" s="157" t="str">
        <f>'Detailed Budget'!B11</f>
        <v>Monitors</v>
      </c>
      <c r="B6" s="160"/>
    </row>
    <row r="7" spans="1:2" ht="12.75">
      <c r="A7" s="157" t="str">
        <f>'Detailed Budget'!B12</f>
        <v>Drivers</v>
      </c>
      <c r="B7" s="160"/>
    </row>
    <row r="8" spans="1:2" ht="12.75">
      <c r="A8" s="157">
        <f>'Detailed Budget'!B13</f>
        <v>0</v>
      </c>
      <c r="B8" s="160"/>
    </row>
    <row r="9" spans="1:2" ht="12.75">
      <c r="A9" s="157">
        <f>'Detailed Budget'!B14</f>
        <v>0</v>
      </c>
      <c r="B9" s="160"/>
    </row>
    <row r="10" spans="1:2" ht="12.75">
      <c r="A10" s="157">
        <f>'Detailed Budget'!B15</f>
        <v>0</v>
      </c>
      <c r="B10" s="160"/>
    </row>
    <row r="11" spans="1:2" ht="12.75">
      <c r="A11" s="157">
        <f>'Detailed Budget'!B16</f>
        <v>0</v>
      </c>
      <c r="B11" s="160"/>
    </row>
    <row r="12" spans="1:2" ht="12.75">
      <c r="A12" s="157">
        <f>'Detailed Budget'!B17</f>
        <v>0</v>
      </c>
      <c r="B12" s="160"/>
    </row>
    <row r="13" spans="1:2" ht="12.75">
      <c r="A13" s="157">
        <f>'Detailed Budget'!B18</f>
        <v>0</v>
      </c>
      <c r="B13" s="160"/>
    </row>
    <row r="14" spans="1:2" ht="12.75">
      <c r="A14" s="157">
        <f>'Detailed Budget'!B19</f>
        <v>0</v>
      </c>
      <c r="B14" s="160"/>
    </row>
    <row r="15" spans="1:2" ht="12.75">
      <c r="A15" s="157">
        <f>'Detailed Budget'!B20</f>
        <v>0</v>
      </c>
      <c r="B15" s="160"/>
    </row>
    <row r="16" spans="1:2" ht="12.75">
      <c r="A16" s="157">
        <f>'Detailed Budget'!B21</f>
        <v>0</v>
      </c>
      <c r="B16" s="160"/>
    </row>
    <row r="17" spans="1:2" ht="12.75">
      <c r="A17" s="157">
        <f>'Detailed Budget'!B22</f>
        <v>0</v>
      </c>
      <c r="B17" s="160"/>
    </row>
    <row r="18" spans="1:2" ht="12.75">
      <c r="A18" s="157">
        <f>'Detailed Budget'!B23</f>
        <v>0</v>
      </c>
      <c r="B18" s="160"/>
    </row>
    <row r="19" spans="1:2" ht="12.75">
      <c r="A19" s="157">
        <f>'Detailed Budget'!B24</f>
        <v>0</v>
      </c>
      <c r="B19" s="160"/>
    </row>
    <row r="20" spans="1:2" ht="12.75">
      <c r="A20" s="157">
        <f>'Detailed Budget'!B25</f>
        <v>0</v>
      </c>
      <c r="B20" s="160"/>
    </row>
    <row r="21" spans="1:2" ht="12.75">
      <c r="A21" s="157">
        <f>'Detailed Budget'!B26</f>
        <v>0</v>
      </c>
      <c r="B21" s="160"/>
    </row>
    <row r="22" spans="1:2" ht="12.75">
      <c r="A22" s="157">
        <f>'Detailed Budget'!B27</f>
        <v>0</v>
      </c>
      <c r="B22" s="160"/>
    </row>
    <row r="23" spans="1:2" ht="12.75">
      <c r="A23" s="157">
        <f>'Detailed Budget'!B28</f>
        <v>0</v>
      </c>
      <c r="B23" s="160"/>
    </row>
    <row r="24" spans="1:2" ht="12.75">
      <c r="A24" s="157">
        <f>'Detailed Budget'!B29</f>
        <v>0</v>
      </c>
      <c r="B24" s="160"/>
    </row>
    <row r="25" spans="1:2" ht="12.75">
      <c r="A25" s="157">
        <f>'Detailed Budget'!B30</f>
        <v>0</v>
      </c>
      <c r="B25" s="160"/>
    </row>
    <row r="26" spans="1:2" ht="12.75">
      <c r="A26" s="157">
        <f>'Detailed Budget'!B31</f>
        <v>0</v>
      </c>
      <c r="B26" s="160"/>
    </row>
    <row r="27" spans="1:2" ht="12.75">
      <c r="A27" s="157">
        <f>'Detailed Budget'!B32</f>
        <v>0</v>
      </c>
      <c r="B27" s="160"/>
    </row>
    <row r="29" ht="12.75">
      <c r="A29" s="155" t="s">
        <v>123</v>
      </c>
    </row>
    <row r="30" spans="1:2" ht="12.75">
      <c r="A30" s="157" t="str">
        <f>'Detailed Budget'!B36</f>
        <v>Field and HQ admin. staff</v>
      </c>
      <c r="B30" s="160"/>
    </row>
    <row r="32" ht="12.75">
      <c r="A32" s="155" t="s">
        <v>128</v>
      </c>
    </row>
    <row r="33" spans="1:2" ht="12.75">
      <c r="A33" s="157" t="str">
        <f>'Detailed Budget'!B42</f>
        <v>Total monthly benefits</v>
      </c>
      <c r="B33" s="160"/>
    </row>
    <row r="35" ht="12.75">
      <c r="A35" s="155" t="s">
        <v>131</v>
      </c>
    </row>
    <row r="36" spans="1:2" ht="12.75">
      <c r="A36" s="157" t="str">
        <f>'Detailed Budget'!B46</f>
        <v>Total monthly benefits</v>
      </c>
      <c r="B36" s="160"/>
    </row>
    <row r="38" ht="12.75">
      <c r="A38" s="158" t="s">
        <v>199</v>
      </c>
    </row>
    <row r="39" spans="1:2" ht="12.75">
      <c r="A39" s="157" t="str">
        <f>'Detailed Budget'!B53</f>
        <v>Trips to HQ/Washington DC</v>
      </c>
      <c r="B39" s="160"/>
    </row>
    <row r="41" ht="12.75">
      <c r="A41" s="158" t="s">
        <v>140</v>
      </c>
    </row>
    <row r="42" spans="1:2" ht="12.75">
      <c r="A42" s="159" t="str">
        <f>'Detailed Budget'!B57</f>
        <v>Trips to Monitoring/Distribution Sites</v>
      </c>
      <c r="B42" s="160"/>
    </row>
    <row r="44" ht="12.75">
      <c r="A44" s="155" t="s">
        <v>145</v>
      </c>
    </row>
    <row r="45" spans="1:2" ht="12.75">
      <c r="A45" s="157" t="str">
        <f>'Detailed Budget'!B63</f>
        <v>Monthly office operatins costs</v>
      </c>
      <c r="B45" s="160"/>
    </row>
    <row r="47" ht="12.75">
      <c r="A47" s="155" t="s">
        <v>149</v>
      </c>
    </row>
    <row r="48" spans="1:2" ht="12.75">
      <c r="A48" s="157" t="str">
        <f>'Detailed Budget'!B67</f>
        <v>Monthly office supplies</v>
      </c>
      <c r="B48" s="160"/>
    </row>
    <row r="50" ht="12.75">
      <c r="A50" s="158" t="s">
        <v>153</v>
      </c>
    </row>
    <row r="51" spans="1:2" ht="12.75">
      <c r="A51" s="157" t="str">
        <f>'Detailed Budget'!B73</f>
        <v>ITSH </v>
      </c>
      <c r="B51" s="160"/>
    </row>
    <row r="53" ht="12.75">
      <c r="A53" s="155" t="s">
        <v>157</v>
      </c>
    </row>
    <row r="54" spans="1:2" ht="12.75">
      <c r="A54" s="157" t="str">
        <f>'Detailed Budget'!B78</f>
        <v>Monthly vehicle lease</v>
      </c>
      <c r="B54" s="160"/>
    </row>
    <row r="56" ht="12.75">
      <c r="A56" s="155" t="s">
        <v>160</v>
      </c>
    </row>
    <row r="57" spans="1:2" ht="12.75">
      <c r="A57" s="157" t="str">
        <f>'Detailed Budget'!B82</f>
        <v>Monthly vehicle operating costs</v>
      </c>
      <c r="B57" s="160"/>
    </row>
    <row r="59" ht="12.75">
      <c r="A59" s="155" t="s">
        <v>164</v>
      </c>
    </row>
    <row r="60" spans="1:2" ht="12.75">
      <c r="A60" s="157" t="str">
        <f>'Detailed Budget'!B88</f>
        <v>V-sat</v>
      </c>
      <c r="B60" s="160"/>
    </row>
    <row r="61" spans="1:2" ht="12.75">
      <c r="A61" s="157">
        <f>'Detailed Budget'!B89</f>
        <v>0</v>
      </c>
      <c r="B61" s="160"/>
    </row>
    <row r="62" spans="1:2" ht="12.75">
      <c r="A62" s="157">
        <f>'Detailed Budget'!B90</f>
        <v>0</v>
      </c>
      <c r="B62" s="160"/>
    </row>
    <row r="63" spans="1:2" ht="12.75">
      <c r="A63" s="157">
        <f>'Detailed Budget'!B91</f>
        <v>0</v>
      </c>
      <c r="B63" s="160"/>
    </row>
    <row r="64" spans="1:2" ht="12.75">
      <c r="A64" s="157">
        <f>'Detailed Budget'!B92</f>
        <v>0</v>
      </c>
      <c r="B64" s="160"/>
    </row>
    <row r="66" ht="12.75">
      <c r="A66" s="155" t="s">
        <v>170</v>
      </c>
    </row>
    <row r="67" spans="1:2" ht="12.75">
      <c r="A67" s="157" t="str">
        <f>'Detailed Budget'!B97</f>
        <v>Subgrant for assistance in distrib.</v>
      </c>
      <c r="B67" s="160"/>
    </row>
    <row r="69" ht="12.75">
      <c r="A69" s="155" t="s">
        <v>174</v>
      </c>
    </row>
    <row r="70" spans="1:2" ht="12.75">
      <c r="A70" s="157" t="str">
        <f>'Detailed Budget'!B101</f>
        <v>Monitoring/evaluation</v>
      </c>
      <c r="B70" s="160"/>
    </row>
    <row r="72" ht="12.75">
      <c r="A72" s="155" t="s">
        <v>178</v>
      </c>
    </row>
    <row r="73" spans="1:2" ht="12.75">
      <c r="A73" s="157" t="str">
        <f>'Detailed Budget'!B107</f>
        <v>Admin staff expnses</v>
      </c>
      <c r="B73" s="160"/>
    </row>
    <row r="74" spans="1:2" ht="12.75">
      <c r="A74" s="157" t="str">
        <f>'Detailed Budget'!B108</f>
        <v>Vehicle operating expenses</v>
      </c>
      <c r="B74" s="160"/>
    </row>
    <row r="75" spans="1:2" ht="12.75">
      <c r="A75" s="157">
        <f>'Detailed Budget'!B109</f>
        <v>0</v>
      </c>
      <c r="B75" s="160"/>
    </row>
    <row r="76" spans="1:2" ht="12.75">
      <c r="A76" s="157">
        <f>'Detailed Budget'!B110</f>
        <v>0</v>
      </c>
      <c r="B76" s="160"/>
    </row>
    <row r="77" spans="1:2" ht="12.75">
      <c r="A77" s="157">
        <f>'Detailed Budget'!B111</f>
        <v>0</v>
      </c>
      <c r="B77" s="160"/>
    </row>
  </sheetData>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Q67"/>
  <sheetViews>
    <sheetView workbookViewId="0" topLeftCell="A1">
      <selection activeCell="K59" sqref="K59"/>
    </sheetView>
  </sheetViews>
  <sheetFormatPr defaultColWidth="9.140625" defaultRowHeight="12.75"/>
  <cols>
    <col min="1" max="1" width="28.28125" style="58" bestFit="1" customWidth="1"/>
    <col min="2" max="2" width="7.7109375" style="59" hidden="1" customWidth="1"/>
    <col min="3" max="3" width="11.28125" style="56" hidden="1" customWidth="1"/>
    <col min="4" max="4" width="7.7109375" style="57" hidden="1" customWidth="1"/>
    <col min="5" max="5" width="7.7109375" style="56" hidden="1" customWidth="1"/>
    <col min="6" max="6" width="7.7109375" style="58" hidden="1" customWidth="1"/>
    <col min="7" max="7" width="7.7109375" style="59" hidden="1" customWidth="1"/>
    <col min="8" max="8" width="11.28125" style="56" hidden="1" customWidth="1"/>
    <col min="9" max="9" width="7.7109375" style="60" hidden="1" customWidth="1"/>
    <col min="10" max="10" width="11.28125" style="56" hidden="1" customWidth="1"/>
    <col min="11" max="11" width="12.140625" style="57" customWidth="1"/>
    <col min="12" max="12" width="7.7109375" style="60" hidden="1" customWidth="1"/>
    <col min="13" max="13" width="11.28125" style="57" customWidth="1"/>
    <col min="14" max="14" width="7.7109375" style="60" hidden="1" customWidth="1"/>
    <col min="15" max="15" width="11.28125" style="57" customWidth="1"/>
    <col min="16" max="16" width="7.7109375" style="60" hidden="1" customWidth="1"/>
    <col min="17" max="17" width="10.8515625" style="19" bestFit="1" customWidth="1"/>
  </cols>
  <sheetData>
    <row r="1" spans="1:17" ht="12.75">
      <c r="A1" s="265" t="s">
        <v>217</v>
      </c>
      <c r="B1" s="267" t="s">
        <v>92</v>
      </c>
      <c r="C1" s="268"/>
      <c r="D1" s="269"/>
      <c r="E1" s="268"/>
      <c r="F1" s="269"/>
      <c r="G1" s="269"/>
      <c r="H1" s="268"/>
      <c r="I1" s="269"/>
      <c r="J1" s="268"/>
      <c r="K1" s="270"/>
      <c r="L1" s="267" t="s">
        <v>93</v>
      </c>
      <c r="M1" s="269"/>
      <c r="N1" s="269"/>
      <c r="O1" s="269"/>
      <c r="P1" s="269"/>
      <c r="Q1" s="282"/>
    </row>
    <row r="2" spans="1:17" ht="12.75">
      <c r="A2" s="266"/>
      <c r="B2" s="271"/>
      <c r="C2" s="272"/>
      <c r="D2" s="273"/>
      <c r="E2" s="272"/>
      <c r="F2" s="273"/>
      <c r="G2" s="273"/>
      <c r="H2" s="272"/>
      <c r="I2" s="273"/>
      <c r="J2" s="272"/>
      <c r="K2" s="274"/>
      <c r="L2" s="271"/>
      <c r="M2" s="273"/>
      <c r="N2" s="273"/>
      <c r="O2" s="273"/>
      <c r="P2" s="273"/>
      <c r="Q2" s="283"/>
    </row>
    <row r="3" spans="1:17" ht="12.75">
      <c r="A3" s="49"/>
      <c r="B3" s="40" t="s">
        <v>94</v>
      </c>
      <c r="C3" s="41"/>
      <c r="D3" s="42" t="s">
        <v>95</v>
      </c>
      <c r="E3" s="41"/>
      <c r="F3" s="43" t="s">
        <v>95</v>
      </c>
      <c r="G3" s="44" t="s">
        <v>94</v>
      </c>
      <c r="H3" s="41"/>
      <c r="I3" s="45" t="s">
        <v>190</v>
      </c>
      <c r="J3" s="41"/>
      <c r="K3" s="46" t="s">
        <v>97</v>
      </c>
      <c r="L3" s="47" t="s">
        <v>98</v>
      </c>
      <c r="M3" s="48" t="s">
        <v>99</v>
      </c>
      <c r="N3" s="45" t="s">
        <v>98</v>
      </c>
      <c r="O3" s="48" t="s">
        <v>100</v>
      </c>
      <c r="P3" s="45" t="s">
        <v>98</v>
      </c>
      <c r="Q3" s="46" t="s">
        <v>100</v>
      </c>
    </row>
    <row r="4" spans="1:17" ht="12.75">
      <c r="A4" s="49" t="s">
        <v>191</v>
      </c>
      <c r="B4" s="279" t="s">
        <v>103</v>
      </c>
      <c r="C4" s="280"/>
      <c r="D4" s="280" t="s">
        <v>104</v>
      </c>
      <c r="E4" s="280"/>
      <c r="F4" s="43" t="s">
        <v>105</v>
      </c>
      <c r="G4" s="280" t="s">
        <v>106</v>
      </c>
      <c r="H4" s="280"/>
      <c r="I4" s="281" t="s">
        <v>192</v>
      </c>
      <c r="J4" s="280"/>
      <c r="K4" s="51" t="s">
        <v>104</v>
      </c>
      <c r="L4" s="52" t="s">
        <v>108</v>
      </c>
      <c r="M4" s="42" t="s">
        <v>108</v>
      </c>
      <c r="N4" s="50" t="s">
        <v>109</v>
      </c>
      <c r="O4" s="42" t="s">
        <v>109</v>
      </c>
      <c r="P4" s="50" t="s">
        <v>193</v>
      </c>
      <c r="Q4" s="46" t="s">
        <v>194</v>
      </c>
    </row>
    <row r="5" spans="1:17" ht="12.75">
      <c r="A5" s="143"/>
      <c r="B5" s="122"/>
      <c r="C5" s="123"/>
      <c r="D5" s="124"/>
      <c r="E5" s="123"/>
      <c r="F5" s="123"/>
      <c r="G5" s="125"/>
      <c r="H5" s="123"/>
      <c r="I5" s="126"/>
      <c r="J5" s="123"/>
      <c r="K5" s="127"/>
      <c r="L5" s="128"/>
      <c r="M5" s="124"/>
      <c r="N5" s="126"/>
      <c r="O5" s="124"/>
      <c r="P5" s="126"/>
      <c r="Q5" s="129"/>
    </row>
    <row r="6" spans="1:17" ht="12.75">
      <c r="A6" s="39" t="s">
        <v>112</v>
      </c>
      <c r="B6" s="55"/>
      <c r="K6" s="61"/>
      <c r="L6" s="62"/>
      <c r="Q6" s="129"/>
    </row>
    <row r="7" spans="1:17" ht="12.75">
      <c r="A7" s="49" t="s">
        <v>114</v>
      </c>
      <c r="B7" s="55"/>
      <c r="J7" s="64"/>
      <c r="K7" s="61"/>
      <c r="L7" s="62"/>
      <c r="Q7" s="129"/>
    </row>
    <row r="8" spans="1:17" ht="12.75">
      <c r="A8" s="143" t="s">
        <v>195</v>
      </c>
      <c r="B8" s="55">
        <f>'[1]Detailed Budget'!C33</f>
        <v>0</v>
      </c>
      <c r="C8" s="56">
        <f>IF(B8=" ","0",B8)</f>
        <v>0</v>
      </c>
      <c r="D8" s="108"/>
      <c r="E8" s="130">
        <f>IF(D8=" ","0",D8)</f>
        <v>0</v>
      </c>
      <c r="F8" s="103"/>
      <c r="G8" s="104"/>
      <c r="H8" s="130">
        <f>IF(G8=" ","0",G8)</f>
        <v>0</v>
      </c>
      <c r="I8" s="131"/>
      <c r="J8" s="64">
        <f>IF(I8=" ","0",I8)</f>
        <v>0</v>
      </c>
      <c r="K8" s="74">
        <f>M8+O8+Q8</f>
        <v>268500</v>
      </c>
      <c r="L8" s="90"/>
      <c r="M8" s="76">
        <f>'Detailed Budget'!N33</f>
        <v>152250</v>
      </c>
      <c r="N8" s="76"/>
      <c r="O8" s="76">
        <f>'Detailed Budget'!P33</f>
        <v>58125</v>
      </c>
      <c r="P8" s="76"/>
      <c r="Q8" s="74">
        <f>'Detailed Budget'!R33</f>
        <v>58125</v>
      </c>
    </row>
    <row r="9" spans="1:17" ht="12.75">
      <c r="A9" s="143" t="s">
        <v>196</v>
      </c>
      <c r="B9" s="55">
        <f>'[1]Detailed Budget'!C37</f>
        <v>0</v>
      </c>
      <c r="D9" s="108"/>
      <c r="E9" s="130"/>
      <c r="F9" s="103"/>
      <c r="G9" s="104"/>
      <c r="H9" s="130"/>
      <c r="I9" s="131"/>
      <c r="J9" s="64"/>
      <c r="K9" s="74">
        <f>M9+O9+Q9</f>
        <v>180000</v>
      </c>
      <c r="L9" s="90"/>
      <c r="M9" s="76">
        <f>'Detailed Budget'!N37</f>
        <v>90000</v>
      </c>
      <c r="N9" s="76"/>
      <c r="O9" s="76">
        <f>'Detailed Budget'!P37</f>
        <v>45000</v>
      </c>
      <c r="P9" s="76"/>
      <c r="Q9" s="74">
        <f>'Detailed Budget'!R37</f>
        <v>45000</v>
      </c>
    </row>
    <row r="10" spans="1:17" ht="12.75">
      <c r="A10" s="49" t="s">
        <v>126</v>
      </c>
      <c r="B10" s="55"/>
      <c r="J10" s="64"/>
      <c r="K10" s="74">
        <f>M10+O10+Q10</f>
        <v>448500</v>
      </c>
      <c r="L10" s="90"/>
      <c r="M10" s="76">
        <f>SUM(M8:M9)</f>
        <v>242250</v>
      </c>
      <c r="N10" s="89"/>
      <c r="O10" s="76">
        <f>SUM(O8:O9)</f>
        <v>103125</v>
      </c>
      <c r="P10" s="76">
        <f>SUM(P8:P9)</f>
        <v>0</v>
      </c>
      <c r="Q10" s="74">
        <f>SUM(Q8:Q9)</f>
        <v>103125</v>
      </c>
    </row>
    <row r="11" spans="1:17" ht="12.75">
      <c r="A11" s="49" t="s">
        <v>127</v>
      </c>
      <c r="B11" s="55"/>
      <c r="J11" s="64"/>
      <c r="K11" s="61"/>
      <c r="L11" s="62"/>
      <c r="Q11" s="129"/>
    </row>
    <row r="12" spans="1:17" ht="12.75">
      <c r="A12" s="143" t="s">
        <v>195</v>
      </c>
      <c r="B12" s="132"/>
      <c r="C12" s="108"/>
      <c r="D12" s="108"/>
      <c r="E12" s="108"/>
      <c r="F12" s="108"/>
      <c r="G12" s="108"/>
      <c r="H12" s="108"/>
      <c r="I12" s="108"/>
      <c r="J12" s="64"/>
      <c r="K12" s="74">
        <f>M12+O12+Q12</f>
        <v>18000</v>
      </c>
      <c r="L12" s="90"/>
      <c r="M12" s="76">
        <f>'Detailed Budget'!N43</f>
        <v>12600</v>
      </c>
      <c r="N12" s="76">
        <f>'Detailed Budget'!O43</f>
        <v>0</v>
      </c>
      <c r="O12" s="76">
        <f>'Detailed Budget'!P43</f>
        <v>2700</v>
      </c>
      <c r="P12" s="76">
        <f>'Detailed Budget'!Q43</f>
        <v>0</v>
      </c>
      <c r="Q12" s="76">
        <f>'Detailed Budget'!R43</f>
        <v>2700</v>
      </c>
    </row>
    <row r="13" spans="1:17" ht="12.75">
      <c r="A13" s="143" t="s">
        <v>196</v>
      </c>
      <c r="B13" s="132"/>
      <c r="C13" s="108"/>
      <c r="D13" s="108"/>
      <c r="E13" s="108"/>
      <c r="F13" s="108"/>
      <c r="G13" s="108"/>
      <c r="H13" s="108"/>
      <c r="I13" s="108"/>
      <c r="J13" s="64">
        <f>IF(I13=" ","0",I13)</f>
        <v>0</v>
      </c>
      <c r="K13" s="74">
        <f>M13+O13+Q13</f>
        <v>90000</v>
      </c>
      <c r="L13" s="90"/>
      <c r="M13" s="76">
        <f>'Detailed Budget'!N47</f>
        <v>62999.99999999999</v>
      </c>
      <c r="N13" s="76">
        <f>'Detailed Budget'!O47</f>
        <v>0</v>
      </c>
      <c r="O13" s="76">
        <f>'Detailed Budget'!P47</f>
        <v>13500</v>
      </c>
      <c r="P13" s="76">
        <f>'Detailed Budget'!Q47</f>
        <v>0</v>
      </c>
      <c r="Q13" s="76">
        <f>'Detailed Budget'!R47</f>
        <v>13500</v>
      </c>
    </row>
    <row r="14" spans="1:17" ht="12.75">
      <c r="A14" s="144" t="s">
        <v>133</v>
      </c>
      <c r="B14" s="55"/>
      <c r="J14" s="64"/>
      <c r="K14" s="74">
        <f>M14+O14+Q14</f>
        <v>108000</v>
      </c>
      <c r="L14" s="90"/>
      <c r="M14" s="76">
        <f>SUM(M12:M13)</f>
        <v>75600</v>
      </c>
      <c r="N14" s="89"/>
      <c r="O14" s="76">
        <f>SUM(O12:O13)</f>
        <v>16200</v>
      </c>
      <c r="P14" s="76">
        <f>SUM(P12:P13)</f>
        <v>0</v>
      </c>
      <c r="Q14" s="74">
        <f>SUM(Q12:Q13)</f>
        <v>16200</v>
      </c>
    </row>
    <row r="15" spans="1:17" ht="12.75">
      <c r="A15" s="39" t="s">
        <v>197</v>
      </c>
      <c r="B15" s="55"/>
      <c r="K15" s="74">
        <f>M15+O15+Q15</f>
        <v>556500</v>
      </c>
      <c r="L15" s="90"/>
      <c r="M15" s="76">
        <f>M10+M14</f>
        <v>317850</v>
      </c>
      <c r="N15" s="89"/>
      <c r="O15" s="76">
        <f>O10+O14</f>
        <v>119325</v>
      </c>
      <c r="P15" s="76">
        <f>P10+P14</f>
        <v>0</v>
      </c>
      <c r="Q15" s="74">
        <f>Q10+Q14</f>
        <v>119325</v>
      </c>
    </row>
    <row r="16" spans="1:17" ht="12.75">
      <c r="A16" s="143"/>
      <c r="B16" s="55"/>
      <c r="K16" s="61"/>
      <c r="L16" s="62"/>
      <c r="Q16" s="129"/>
    </row>
    <row r="17" spans="1:17" ht="12.75">
      <c r="A17" s="145" t="s">
        <v>198</v>
      </c>
      <c r="B17" s="55"/>
      <c r="K17" s="61"/>
      <c r="L17" s="62"/>
      <c r="Q17" s="129"/>
    </row>
    <row r="18" spans="1:17" ht="12.75">
      <c r="A18" s="143" t="s">
        <v>199</v>
      </c>
      <c r="B18" s="55"/>
      <c r="K18" s="74">
        <f>M18+O18+Q18</f>
        <v>8000</v>
      </c>
      <c r="L18" s="90"/>
      <c r="M18" s="76">
        <f>'Detailed Budget'!N54</f>
        <v>5600</v>
      </c>
      <c r="N18" s="76">
        <f>'Detailed Budget'!O54</f>
        <v>0</v>
      </c>
      <c r="O18" s="76">
        <f>'Detailed Budget'!P54</f>
        <v>1200</v>
      </c>
      <c r="P18" s="76">
        <f>'Detailed Budget'!Q54</f>
        <v>0</v>
      </c>
      <c r="Q18" s="76">
        <f>'Detailed Budget'!R54</f>
        <v>1200</v>
      </c>
    </row>
    <row r="19" spans="1:17" ht="12.75">
      <c r="A19" s="143" t="s">
        <v>140</v>
      </c>
      <c r="B19" s="55"/>
      <c r="K19" s="74">
        <f>M19+O19+Q19</f>
        <v>80000</v>
      </c>
      <c r="L19" s="90"/>
      <c r="M19" s="76">
        <f>'Detailed Budget'!N58</f>
        <v>80000</v>
      </c>
      <c r="N19" s="76">
        <f>'Detailed Budget'!O58</f>
        <v>0</v>
      </c>
      <c r="O19" s="76">
        <f>'Detailed Budget'!P58</f>
        <v>0</v>
      </c>
      <c r="P19" s="76">
        <f>'Detailed Budget'!Q58</f>
        <v>0</v>
      </c>
      <c r="Q19" s="76">
        <f>'Detailed Budget'!R58</f>
        <v>0</v>
      </c>
    </row>
    <row r="20" spans="1:17" ht="12.75">
      <c r="A20" s="145" t="s">
        <v>200</v>
      </c>
      <c r="B20" s="55"/>
      <c r="K20" s="74">
        <f aca="true" t="shared" si="0" ref="K20:Q20">SUM(K18:K19)</f>
        <v>88000</v>
      </c>
      <c r="L20" s="133">
        <f t="shared" si="0"/>
        <v>0</v>
      </c>
      <c r="M20" s="76">
        <f t="shared" si="0"/>
        <v>85600</v>
      </c>
      <c r="N20" s="76">
        <f t="shared" si="0"/>
        <v>0</v>
      </c>
      <c r="O20" s="76">
        <f t="shared" si="0"/>
        <v>1200</v>
      </c>
      <c r="P20" s="76">
        <f t="shared" si="0"/>
        <v>0</v>
      </c>
      <c r="Q20" s="74">
        <f t="shared" si="0"/>
        <v>1200</v>
      </c>
    </row>
    <row r="21" spans="1:17" ht="12.75">
      <c r="A21" s="145"/>
      <c r="B21" s="55"/>
      <c r="K21" s="61"/>
      <c r="L21" s="62"/>
      <c r="Q21" s="129"/>
    </row>
    <row r="22" spans="1:17" ht="12.75">
      <c r="A22" s="145" t="s">
        <v>144</v>
      </c>
      <c r="B22" s="55"/>
      <c r="K22" s="61"/>
      <c r="L22" s="62"/>
      <c r="Q22" s="129"/>
    </row>
    <row r="23" spans="1:17" ht="12.75">
      <c r="A23" s="143" t="s">
        <v>201</v>
      </c>
      <c r="B23" s="132"/>
      <c r="C23" s="108"/>
      <c r="D23" s="108"/>
      <c r="E23" s="108"/>
      <c r="F23" s="108"/>
      <c r="G23" s="108"/>
      <c r="H23" s="108"/>
      <c r="I23" s="108"/>
      <c r="J23" s="64">
        <f>IF(I23=" ","0",I23)</f>
        <v>0</v>
      </c>
      <c r="K23" s="74">
        <f>M23+O23+Q23</f>
        <v>72000</v>
      </c>
      <c r="L23" s="90"/>
      <c r="M23" s="76">
        <f>'Detailed Budget'!N64</f>
        <v>50400</v>
      </c>
      <c r="N23" s="76">
        <f>'Detailed Budget'!O64</f>
        <v>0</v>
      </c>
      <c r="O23" s="76">
        <f>'Detailed Budget'!P64</f>
        <v>10800</v>
      </c>
      <c r="P23" s="76">
        <f>'Detailed Budget'!Q64</f>
        <v>0</v>
      </c>
      <c r="Q23" s="76">
        <f>'Detailed Budget'!R64</f>
        <v>10800</v>
      </c>
    </row>
    <row r="24" spans="1:17" ht="12.75">
      <c r="A24" s="143" t="s">
        <v>202</v>
      </c>
      <c r="B24" s="132"/>
      <c r="C24" s="108"/>
      <c r="D24" s="108"/>
      <c r="E24" s="108"/>
      <c r="F24" s="108"/>
      <c r="G24" s="108"/>
      <c r="H24" s="108"/>
      <c r="I24" s="108"/>
      <c r="J24" s="64">
        <f>IF(I24=" ","0",I24)</f>
        <v>0</v>
      </c>
      <c r="K24" s="74">
        <f>M24+O24+Q24</f>
        <v>12000</v>
      </c>
      <c r="L24" s="90"/>
      <c r="M24" s="76">
        <f>'Detailed Budget'!N68</f>
        <v>8400</v>
      </c>
      <c r="N24" s="76">
        <f>'Detailed Budget'!O68</f>
        <v>0</v>
      </c>
      <c r="O24" s="76">
        <f>'Detailed Budget'!P68</f>
        <v>1800</v>
      </c>
      <c r="P24" s="76">
        <f>'Detailed Budget'!Q68</f>
        <v>0</v>
      </c>
      <c r="Q24" s="76">
        <f>'Detailed Budget'!R68</f>
        <v>1800</v>
      </c>
    </row>
    <row r="25" spans="1:17" ht="12.75">
      <c r="A25" s="145" t="s">
        <v>203</v>
      </c>
      <c r="B25" s="55"/>
      <c r="K25" s="74">
        <f>K23+K24</f>
        <v>84000</v>
      </c>
      <c r="L25" s="90"/>
      <c r="M25" s="76">
        <f>SUM(M23:M24)</f>
        <v>58800</v>
      </c>
      <c r="N25" s="89"/>
      <c r="O25" s="76">
        <f>SUM(O23:O24)</f>
        <v>12600</v>
      </c>
      <c r="P25" s="76">
        <f>SUM(P23:P24)</f>
        <v>0</v>
      </c>
      <c r="Q25" s="74">
        <f>SUM(Q23:Q24)</f>
        <v>12600</v>
      </c>
    </row>
    <row r="26" spans="1:17" ht="12.75">
      <c r="A26" s="143"/>
      <c r="B26" s="55"/>
      <c r="K26" s="61"/>
      <c r="L26" s="62"/>
      <c r="Q26" s="129"/>
    </row>
    <row r="27" spans="1:17" ht="12.75">
      <c r="A27" s="145" t="s">
        <v>153</v>
      </c>
      <c r="B27" s="55"/>
      <c r="K27" s="61"/>
      <c r="L27" s="62"/>
      <c r="Q27" s="129"/>
    </row>
    <row r="28" spans="1:17" ht="12.75">
      <c r="A28" s="143" t="s">
        <v>108</v>
      </c>
      <c r="B28" s="55"/>
      <c r="C28" s="56">
        <f>IF(B28=" ","0",B28)</f>
        <v>0</v>
      </c>
      <c r="E28" s="56">
        <f>IF(D28=" ","0",D28)</f>
        <v>0</v>
      </c>
      <c r="H28" s="56">
        <f>IF(G28=" ","0",G28)</f>
        <v>0</v>
      </c>
      <c r="J28" s="64">
        <f>IF(I28=" ","0",I28)</f>
        <v>0</v>
      </c>
      <c r="K28" s="74">
        <f>M28</f>
        <v>1358500</v>
      </c>
      <c r="L28" s="90"/>
      <c r="M28" s="76">
        <f>'Detailed Budget'!N74</f>
        <v>1358500</v>
      </c>
      <c r="O28" s="108"/>
      <c r="P28" s="108"/>
      <c r="Q28" s="134"/>
    </row>
    <row r="29" spans="1:17" ht="12.75">
      <c r="A29" s="145" t="s">
        <v>204</v>
      </c>
      <c r="B29" s="55"/>
      <c r="K29" s="74">
        <f>K28</f>
        <v>1358500</v>
      </c>
      <c r="L29" s="90"/>
      <c r="M29" s="76">
        <f>SUM(M27:M28)</f>
        <v>1358500</v>
      </c>
      <c r="O29" s="108"/>
      <c r="P29" s="108"/>
      <c r="Q29" s="134"/>
    </row>
    <row r="30" spans="1:17" ht="12.75">
      <c r="A30" s="143"/>
      <c r="B30" s="55"/>
      <c r="K30" s="61"/>
      <c r="L30" s="62"/>
      <c r="Q30" s="129"/>
    </row>
    <row r="31" spans="1:17" ht="12.75">
      <c r="A31" s="145" t="s">
        <v>156</v>
      </c>
      <c r="B31" s="55"/>
      <c r="K31" s="61"/>
      <c r="L31" s="62"/>
      <c r="Q31" s="129"/>
    </row>
    <row r="32" spans="1:17" ht="12.75">
      <c r="A32" s="143" t="s">
        <v>218</v>
      </c>
      <c r="B32" s="55"/>
      <c r="C32" s="56">
        <f>IF(B32=" ","0",B32)</f>
        <v>0</v>
      </c>
      <c r="E32" s="56">
        <f>IF(D32=" ","0",D32)</f>
        <v>0</v>
      </c>
      <c r="H32" s="56">
        <f>IF(G32=" ","0",G32)</f>
        <v>0</v>
      </c>
      <c r="J32" s="64">
        <f>IF(I32=" ","0",I32)</f>
        <v>0</v>
      </c>
      <c r="K32" s="74">
        <f>M32+O32+Q32</f>
        <v>18000</v>
      </c>
      <c r="L32" s="90"/>
      <c r="M32" s="76">
        <f>'Detailed Budget'!N79</f>
        <v>12600</v>
      </c>
      <c r="N32" s="76">
        <f>'Detailed Budget'!O79</f>
        <v>0</v>
      </c>
      <c r="O32" s="76">
        <f>'Detailed Budget'!P79</f>
        <v>2700</v>
      </c>
      <c r="P32" s="76">
        <f>'Detailed Budget'!Q79</f>
        <v>0</v>
      </c>
      <c r="Q32" s="76">
        <f>'Detailed Budget'!R79</f>
        <v>2700</v>
      </c>
    </row>
    <row r="33" spans="1:17" ht="12.75">
      <c r="A33" s="143" t="s">
        <v>160</v>
      </c>
      <c r="B33" s="55"/>
      <c r="C33" s="56">
        <f>IF(B33=" ","0",B33)</f>
        <v>0</v>
      </c>
      <c r="E33" s="56">
        <f>IF(D33=" ","0",D33)</f>
        <v>0</v>
      </c>
      <c r="H33" s="56">
        <f>IF(G33=" ","0",G33)</f>
        <v>0</v>
      </c>
      <c r="J33" s="64">
        <f>IF(I33=" ","0",I33)</f>
        <v>0</v>
      </c>
      <c r="K33" s="74">
        <f>M33+O33+Q33</f>
        <v>18000</v>
      </c>
      <c r="L33" s="90"/>
      <c r="M33" s="76">
        <f>'Detailed Budget'!N83</f>
        <v>12600</v>
      </c>
      <c r="N33" s="76">
        <f>'Detailed Budget'!O83</f>
        <v>0</v>
      </c>
      <c r="O33" s="76">
        <f>'Detailed Budget'!P83</f>
        <v>2700</v>
      </c>
      <c r="P33" s="76">
        <f>'Detailed Budget'!Q83</f>
        <v>0</v>
      </c>
      <c r="Q33" s="76">
        <f>'Detailed Budget'!R83</f>
        <v>2700</v>
      </c>
    </row>
    <row r="34" spans="1:17" ht="12.75">
      <c r="A34" s="145" t="s">
        <v>205</v>
      </c>
      <c r="B34" s="55"/>
      <c r="K34" s="74">
        <f>K32+K33</f>
        <v>36000</v>
      </c>
      <c r="L34" s="90"/>
      <c r="M34" s="76">
        <f>SUM(M32:M33)</f>
        <v>25200</v>
      </c>
      <c r="N34" s="89"/>
      <c r="O34" s="76">
        <f>SUM(O32:O33)</f>
        <v>5400</v>
      </c>
      <c r="P34" s="76">
        <f>SUM(P32:P33)</f>
        <v>0</v>
      </c>
      <c r="Q34" s="74">
        <f>SUM(Q32:Q33)</f>
        <v>5400</v>
      </c>
    </row>
    <row r="35" spans="1:17" ht="12.75">
      <c r="A35" s="143"/>
      <c r="B35" s="55"/>
      <c r="K35" s="61"/>
      <c r="L35" s="62"/>
      <c r="Q35" s="129"/>
    </row>
    <row r="36" spans="1:17" ht="12.75">
      <c r="A36" s="145" t="s">
        <v>164</v>
      </c>
      <c r="B36" s="55"/>
      <c r="K36" s="61"/>
      <c r="L36" s="62"/>
      <c r="Q36" s="129"/>
    </row>
    <row r="37" spans="1:17" ht="12.75">
      <c r="A37" s="143" t="s">
        <v>165</v>
      </c>
      <c r="B37" s="55"/>
      <c r="J37" s="64">
        <f>IF(I37=" ","0",I37)</f>
        <v>0</v>
      </c>
      <c r="K37" s="74">
        <f>M37+O37+Q37</f>
        <v>5600</v>
      </c>
      <c r="L37" s="90"/>
      <c r="M37" s="76">
        <f>'Detailed Budget'!N93</f>
        <v>3919.9999999999995</v>
      </c>
      <c r="N37" s="76">
        <f>'Detailed Budget'!O93</f>
        <v>0</v>
      </c>
      <c r="O37" s="76">
        <f>'Detailed Budget'!P93</f>
        <v>840</v>
      </c>
      <c r="P37" s="76">
        <f>'Detailed Budget'!Q93</f>
        <v>0</v>
      </c>
      <c r="Q37" s="76">
        <f>'Detailed Budget'!R93</f>
        <v>840</v>
      </c>
    </row>
    <row r="38" spans="1:17" ht="12.75">
      <c r="A38" s="145" t="s">
        <v>206</v>
      </c>
      <c r="B38" s="55"/>
      <c r="K38" s="74">
        <f>K37</f>
        <v>5600</v>
      </c>
      <c r="L38" s="90"/>
      <c r="M38" s="76">
        <f>SUM(M36:M37)</f>
        <v>3919.9999999999995</v>
      </c>
      <c r="N38" s="89"/>
      <c r="O38" s="76">
        <f>SUM(O36:O37)</f>
        <v>840</v>
      </c>
      <c r="P38" s="76">
        <f>SUM(P36:P37)</f>
        <v>0</v>
      </c>
      <c r="Q38" s="74">
        <f>SUM(Q36:Q37)</f>
        <v>840</v>
      </c>
    </row>
    <row r="39" spans="1:17" ht="12.75">
      <c r="A39" s="143"/>
      <c r="B39" s="55"/>
      <c r="K39" s="61"/>
      <c r="L39" s="62"/>
      <c r="Q39" s="129"/>
    </row>
    <row r="40" spans="1:17" ht="12.75">
      <c r="A40" s="145" t="s">
        <v>169</v>
      </c>
      <c r="B40" s="55"/>
      <c r="K40" s="61"/>
      <c r="L40" s="62"/>
      <c r="Q40" s="129"/>
    </row>
    <row r="41" spans="1:17" ht="12.75">
      <c r="A41" s="143" t="s">
        <v>170</v>
      </c>
      <c r="B41" s="55"/>
      <c r="J41" s="64">
        <f>IF(I41=" ","0",I41)</f>
        <v>0</v>
      </c>
      <c r="K41" s="74">
        <f>M41+O41+Q41</f>
        <v>1000000</v>
      </c>
      <c r="L41" s="90"/>
      <c r="M41" s="76">
        <f>'Detailed Budget'!N98</f>
        <v>700000</v>
      </c>
      <c r="N41" s="76">
        <f>'Detailed Budget'!O98</f>
        <v>0</v>
      </c>
      <c r="O41" s="76">
        <f>'Detailed Budget'!P98</f>
        <v>150000</v>
      </c>
      <c r="P41" s="76">
        <f>'Detailed Budget'!Q98</f>
        <v>0</v>
      </c>
      <c r="Q41" s="76">
        <f>'Detailed Budget'!R98</f>
        <v>150000</v>
      </c>
    </row>
    <row r="42" spans="1:17" ht="12.75">
      <c r="A42" s="143" t="s">
        <v>174</v>
      </c>
      <c r="B42" s="55"/>
      <c r="C42" s="56">
        <f>IF(B42=" ","0",B42)</f>
        <v>0</v>
      </c>
      <c r="E42" s="56">
        <f>IF(D42=" ","0",D42)</f>
        <v>0</v>
      </c>
      <c r="H42" s="56">
        <f>IF(G42=" ","0",G42)</f>
        <v>0</v>
      </c>
      <c r="J42" s="64">
        <f>IF(I42=" ","0",I42)</f>
        <v>0</v>
      </c>
      <c r="K42" s="74">
        <f>M42+O42+Q42</f>
        <v>45000</v>
      </c>
      <c r="L42" s="90"/>
      <c r="M42" s="76">
        <f>'Detailed Budget'!N102</f>
        <v>22500</v>
      </c>
      <c r="N42" s="76">
        <f>'Detailed Budget'!O102</f>
        <v>0</v>
      </c>
      <c r="O42" s="76">
        <f>'Detailed Budget'!P102</f>
        <v>11250</v>
      </c>
      <c r="P42" s="76">
        <f>'Detailed Budget'!Q102</f>
        <v>0</v>
      </c>
      <c r="Q42" s="76">
        <f>'Detailed Budget'!R102</f>
        <v>11250</v>
      </c>
    </row>
    <row r="43" spans="1:17" ht="12.75">
      <c r="A43" s="145" t="s">
        <v>207</v>
      </c>
      <c r="B43" s="55"/>
      <c r="K43" s="74">
        <f>SUM(K41:K42)</f>
        <v>1045000</v>
      </c>
      <c r="L43" s="90"/>
      <c r="M43" s="76">
        <f>SUM(M41:M42)</f>
        <v>722500</v>
      </c>
      <c r="N43" s="89"/>
      <c r="O43" s="76">
        <f>SUM(O41:O42)</f>
        <v>161250</v>
      </c>
      <c r="P43" s="76">
        <f>SUM(P41:P42)</f>
        <v>0</v>
      </c>
      <c r="Q43" s="74">
        <f>SUM(Q41:Q42)</f>
        <v>161250</v>
      </c>
    </row>
    <row r="44" spans="1:17" ht="12.75">
      <c r="A44" s="143"/>
      <c r="B44" s="55"/>
      <c r="K44" s="61"/>
      <c r="L44" s="62"/>
      <c r="Q44" s="129"/>
    </row>
    <row r="45" spans="1:17" ht="12.75">
      <c r="A45" s="146" t="s">
        <v>178</v>
      </c>
      <c r="B45" s="55"/>
      <c r="K45" s="61"/>
      <c r="L45" s="62"/>
      <c r="Q45" s="129"/>
    </row>
    <row r="46" spans="1:17" ht="12.75">
      <c r="A46" s="143" t="s">
        <v>208</v>
      </c>
      <c r="B46" s="102"/>
      <c r="F46" s="103"/>
      <c r="G46" s="104"/>
      <c r="K46" s="74">
        <f>M46+O46+Q46</f>
        <v>26856</v>
      </c>
      <c r="L46" s="90"/>
      <c r="M46" s="76">
        <f>'Detailed Budget'!N112</f>
        <v>13428</v>
      </c>
      <c r="N46" s="76">
        <f>'Detailed Budget'!O112</f>
        <v>0</v>
      </c>
      <c r="O46" s="76">
        <f>'Detailed Budget'!P112</f>
        <v>6714</v>
      </c>
      <c r="P46" s="76">
        <f>'Detailed Budget'!Q112</f>
        <v>0</v>
      </c>
      <c r="Q46" s="76">
        <f>'Detailed Budget'!R112</f>
        <v>6714</v>
      </c>
    </row>
    <row r="47" spans="1:17" ht="12.75">
      <c r="A47" s="147" t="s">
        <v>209</v>
      </c>
      <c r="B47" s="55"/>
      <c r="K47" s="74">
        <f>M47+O47</f>
        <v>20142</v>
      </c>
      <c r="L47" s="90"/>
      <c r="M47" s="76">
        <f>M46</f>
        <v>13428</v>
      </c>
      <c r="N47" s="76"/>
      <c r="O47" s="76">
        <f>O46</f>
        <v>6714</v>
      </c>
      <c r="P47" s="76">
        <f>P46</f>
        <v>0</v>
      </c>
      <c r="Q47" s="74">
        <f>Q46</f>
        <v>6714</v>
      </c>
    </row>
    <row r="48" spans="1:17" ht="12.75">
      <c r="A48" s="143"/>
      <c r="B48" s="55"/>
      <c r="K48" s="61"/>
      <c r="L48" s="62"/>
      <c r="Q48" s="129"/>
    </row>
    <row r="49" spans="1:17" ht="12.75">
      <c r="A49" s="39" t="s">
        <v>183</v>
      </c>
      <c r="B49" s="40"/>
      <c r="C49" s="43"/>
      <c r="D49" s="42"/>
      <c r="E49" s="43"/>
      <c r="F49" s="43"/>
      <c r="G49" s="106"/>
      <c r="H49" s="43"/>
      <c r="I49" s="50"/>
      <c r="J49" s="43"/>
      <c r="K49" s="51"/>
      <c r="L49" s="52"/>
      <c r="M49" s="42"/>
      <c r="N49" s="50"/>
      <c r="O49" s="42"/>
      <c r="P49" s="50"/>
      <c r="Q49" s="129"/>
    </row>
    <row r="50" spans="1:17" ht="12.75">
      <c r="A50" s="143" t="s">
        <v>184</v>
      </c>
      <c r="B50" s="55"/>
      <c r="K50" s="74">
        <f>O50+Q50</f>
        <v>301680</v>
      </c>
      <c r="L50" s="62"/>
      <c r="M50" s="108"/>
      <c r="O50" s="76">
        <f>'Detailed Budget'!P121</f>
        <v>150840</v>
      </c>
      <c r="P50" s="76"/>
      <c r="Q50" s="74">
        <f>'Detailed Budget'!R121</f>
        <v>150840</v>
      </c>
    </row>
    <row r="51" spans="1:17" ht="12.75">
      <c r="A51" s="39" t="s">
        <v>186</v>
      </c>
      <c r="B51" s="55"/>
      <c r="K51" s="74">
        <f>O51+Q51</f>
        <v>301680</v>
      </c>
      <c r="L51" s="62"/>
      <c r="M51" s="108"/>
      <c r="O51" s="76">
        <f>O50</f>
        <v>150840</v>
      </c>
      <c r="P51" s="76">
        <f>P50</f>
        <v>0</v>
      </c>
      <c r="Q51" s="74">
        <f>Q50</f>
        <v>150840</v>
      </c>
    </row>
    <row r="52" spans="1:17" ht="12.75">
      <c r="A52" s="145" t="s">
        <v>187</v>
      </c>
      <c r="B52" s="55"/>
      <c r="K52" s="74">
        <f>O52+Q52</f>
        <v>312978</v>
      </c>
      <c r="L52" s="62"/>
      <c r="M52" s="108"/>
      <c r="O52" s="76">
        <f>'Detailed Budget'!P122</f>
        <v>156489</v>
      </c>
      <c r="P52" s="76"/>
      <c r="Q52" s="74">
        <f>'Detailed Budget'!R122</f>
        <v>156489</v>
      </c>
    </row>
    <row r="53" spans="1:17" ht="12.75">
      <c r="A53" s="145" t="s">
        <v>210</v>
      </c>
      <c r="B53" s="55"/>
      <c r="D53" s="57" t="e">
        <f>O52+#REF!+#REF!+#REF!</f>
        <v>#REF!</v>
      </c>
      <c r="I53" s="60">
        <f>'[1]Detailed Budget'!J123</f>
        <v>0.2209</v>
      </c>
      <c r="K53" s="74">
        <f>O53+Q53</f>
        <v>69136.8402</v>
      </c>
      <c r="L53" s="62"/>
      <c r="M53" s="108"/>
      <c r="O53" s="76">
        <f>'Detailed Budget'!P123</f>
        <v>34568.4201</v>
      </c>
      <c r="P53" s="76"/>
      <c r="Q53" s="74">
        <f>'Detailed Budget'!R123</f>
        <v>34568.4201</v>
      </c>
    </row>
    <row r="54" spans="1:17" ht="12.75">
      <c r="A54" s="143"/>
      <c r="B54" s="55"/>
      <c r="K54" s="61"/>
      <c r="L54" s="62"/>
      <c r="Q54" s="129"/>
    </row>
    <row r="55" spans="1:17" ht="12.75">
      <c r="A55" s="146" t="s">
        <v>211</v>
      </c>
      <c r="B55" s="55"/>
      <c r="K55" s="74">
        <f>'Inland Budget'!D23</f>
        <v>427500</v>
      </c>
      <c r="L55" s="62"/>
      <c r="Q55" s="129"/>
    </row>
    <row r="56" spans="1:17" ht="12.75">
      <c r="A56" s="143"/>
      <c r="B56" s="55"/>
      <c r="K56" s="61"/>
      <c r="L56" s="62"/>
      <c r="Q56" s="129"/>
    </row>
    <row r="57" spans="1:17" ht="12.75">
      <c r="A57" s="146" t="s">
        <v>212</v>
      </c>
      <c r="B57" s="55"/>
      <c r="K57" s="74">
        <f>K55+K53+K47+K43+K38+K34+K29+K25+K15+K20</f>
        <v>3690378.8402</v>
      </c>
      <c r="L57" s="90"/>
      <c r="M57" s="76">
        <f>M15+M20+M25+M29+M34+M38+M43+M47</f>
        <v>2585798</v>
      </c>
      <c r="N57" s="76"/>
      <c r="O57" s="76">
        <f>O53+O47+O43+O38+O34+O25+O15+O20</f>
        <v>341897.4201</v>
      </c>
      <c r="P57" s="76">
        <f>P53+P47+P43+P38+P34+P25+P15+P20</f>
        <v>0</v>
      </c>
      <c r="Q57" s="74">
        <f>Q53+Q47+Q43+Q38+Q34+Q25+Q15+Q20</f>
        <v>341897.4201</v>
      </c>
    </row>
    <row r="58" spans="1:17" ht="12.75">
      <c r="A58" s="143"/>
      <c r="B58" s="55"/>
      <c r="K58" s="61"/>
      <c r="L58" s="62"/>
      <c r="Q58" s="129"/>
    </row>
    <row r="59" spans="1:17" ht="12.75">
      <c r="A59" s="143" t="s">
        <v>213</v>
      </c>
      <c r="B59" s="55"/>
      <c r="K59" s="74">
        <f>'C&amp;F Budget'!G9</f>
        <v>9035000</v>
      </c>
      <c r="L59" s="62"/>
      <c r="Q59" s="129"/>
    </row>
    <row r="60" spans="1:17" ht="12.75">
      <c r="A60" s="143"/>
      <c r="B60" s="55"/>
      <c r="K60" s="61"/>
      <c r="L60" s="62"/>
      <c r="Q60" s="129"/>
    </row>
    <row r="61" spans="1:17" ht="13.5" thickBot="1">
      <c r="A61" s="148" t="s">
        <v>189</v>
      </c>
      <c r="B61" s="135"/>
      <c r="C61" s="136"/>
      <c r="D61" s="137"/>
      <c r="E61" s="136"/>
      <c r="F61" s="138"/>
      <c r="G61" s="139"/>
      <c r="H61" s="136"/>
      <c r="I61" s="140"/>
      <c r="J61" s="136"/>
      <c r="K61" s="141">
        <f>K57+K59</f>
        <v>12725378.8402</v>
      </c>
      <c r="L61" s="119"/>
      <c r="M61" s="114"/>
      <c r="N61" s="117"/>
      <c r="O61" s="114"/>
      <c r="P61" s="117"/>
      <c r="Q61" s="142"/>
    </row>
    <row r="63" ht="12.75">
      <c r="A63" s="97" t="s">
        <v>214</v>
      </c>
    </row>
    <row r="64" spans="1:11" ht="12.75">
      <c r="A64" s="58" t="s">
        <v>215</v>
      </c>
      <c r="K64" s="89">
        <f>K59/K61</f>
        <v>0.7099985087640818</v>
      </c>
    </row>
    <row r="65" spans="1:11" ht="12.75">
      <c r="A65" s="58" t="s">
        <v>216</v>
      </c>
      <c r="K65" s="89">
        <f>K55/K61</f>
        <v>0.033594284725693965</v>
      </c>
    </row>
    <row r="66" spans="1:11" ht="12.75">
      <c r="A66" s="58" t="s">
        <v>37</v>
      </c>
      <c r="K66" s="89">
        <f>M57/K61</f>
        <v>0.20320008012895907</v>
      </c>
    </row>
    <row r="67" spans="1:11" ht="12.75">
      <c r="A67" s="58" t="s">
        <v>109</v>
      </c>
      <c r="K67" s="89">
        <f>O57/K61</f>
        <v>0.026867366731741758</v>
      </c>
    </row>
  </sheetData>
  <mergeCells count="7">
    <mergeCell ref="A1:A2"/>
    <mergeCell ref="B1:K2"/>
    <mergeCell ref="L1:Q2"/>
    <mergeCell ref="B4:C4"/>
    <mergeCell ref="D4:E4"/>
    <mergeCell ref="G4:H4"/>
    <mergeCell ref="I4:J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K50"/>
  <sheetViews>
    <sheetView workbookViewId="0" topLeftCell="A1">
      <selection activeCell="B8" sqref="B8"/>
    </sheetView>
  </sheetViews>
  <sheetFormatPr defaultColWidth="9.140625" defaultRowHeight="12.75"/>
  <cols>
    <col min="1" max="1" width="27.28125" style="169" customWidth="1"/>
    <col min="2" max="3" width="9.140625" style="169" customWidth="1"/>
    <col min="4" max="4" width="12.7109375" style="169" customWidth="1"/>
    <col min="5" max="5" width="9.140625" style="169" customWidth="1"/>
    <col min="6" max="6" width="11.28125" style="169" bestFit="1" customWidth="1"/>
    <col min="7" max="7" width="12.28125" style="169" bestFit="1" customWidth="1"/>
    <col min="9" max="9" width="38.57421875" style="0" hidden="1" customWidth="1"/>
    <col min="10" max="11" width="0" style="0" hidden="1" customWidth="1"/>
  </cols>
  <sheetData>
    <row r="1" spans="1:11" ht="12.75">
      <c r="A1" s="37" t="s">
        <v>219</v>
      </c>
      <c r="B1" s="37" t="s">
        <v>154</v>
      </c>
      <c r="C1" s="37" t="s">
        <v>220</v>
      </c>
      <c r="D1" s="37" t="s">
        <v>221</v>
      </c>
      <c r="E1" s="37" t="s">
        <v>222</v>
      </c>
      <c r="F1" s="37" t="s">
        <v>223</v>
      </c>
      <c r="G1" s="37" t="s">
        <v>224</v>
      </c>
      <c r="I1" s="149" t="s">
        <v>229</v>
      </c>
      <c r="J1" s="149">
        <v>9.1</v>
      </c>
      <c r="K1" s="149">
        <v>9.1</v>
      </c>
    </row>
    <row r="2" spans="1:11" ht="12.75">
      <c r="A2" s="164" t="str">
        <f>'AER '!C4</f>
        <v>Peas, Green </v>
      </c>
      <c r="B2" s="165">
        <f>'AER '!C18</f>
        <v>500</v>
      </c>
      <c r="C2" s="166">
        <f>IF(B2&lt;1,"0",INDEX(J3:J50,MATCH(A2,I3:I50)))</f>
        <v>1700</v>
      </c>
      <c r="D2" s="166">
        <f>B2*C2</f>
        <v>850000</v>
      </c>
      <c r="E2" s="166">
        <f>IF(B2&lt;1,"0",INDEX(K3:K50,MATCH(A2,I3:I50)))</f>
        <v>210</v>
      </c>
      <c r="F2" s="166">
        <f>B2*E2</f>
        <v>105000</v>
      </c>
      <c r="G2" s="166">
        <f>D2+F2</f>
        <v>955000</v>
      </c>
      <c r="I2" t="s">
        <v>230</v>
      </c>
      <c r="J2" t="s">
        <v>231</v>
      </c>
      <c r="K2" t="s">
        <v>222</v>
      </c>
    </row>
    <row r="3" spans="1:11" ht="12.75">
      <c r="A3" s="164" t="str">
        <f>'AER '!D4</f>
        <v>Corn Soy Blend </v>
      </c>
      <c r="B3" s="165">
        <f>'AER '!D18</f>
        <v>3500</v>
      </c>
      <c r="C3" s="166">
        <f>IF(B3&lt;1,"0",INDEX(J3:J50,MATCH(A3,I3:I50)))</f>
        <v>1700</v>
      </c>
      <c r="D3" s="166">
        <f aca="true" t="shared" si="0" ref="D3:D8">B3*C3</f>
        <v>5950000</v>
      </c>
      <c r="E3" s="166">
        <f>IF(B3&lt;1,"0",INDEX(K3:K50,MATCH(A3,I3:I50)))</f>
        <v>210</v>
      </c>
      <c r="F3" s="166">
        <f aca="true" t="shared" si="1" ref="F3:F8">B3*E3</f>
        <v>735000</v>
      </c>
      <c r="G3" s="166">
        <f aca="true" t="shared" si="2" ref="G3:G8">D3+F3</f>
        <v>6685000</v>
      </c>
      <c r="I3" t="s">
        <v>27</v>
      </c>
      <c r="J3" s="150">
        <v>840</v>
      </c>
      <c r="K3" s="151">
        <v>210</v>
      </c>
    </row>
    <row r="4" spans="1:11" ht="12.75">
      <c r="A4" s="164" t="str">
        <f>'AER '!E4</f>
        <v>Wheat, Soft, White, Winter, bulk, w/bags*</v>
      </c>
      <c r="B4" s="165">
        <f>'AER '!E18</f>
        <v>1500</v>
      </c>
      <c r="C4" s="166">
        <f>IF(B4&lt;1,"0",INDEX(J3:J50,MATCH(A4,I3:I50)))</f>
        <v>720</v>
      </c>
      <c r="D4" s="166">
        <f t="shared" si="0"/>
        <v>1080000</v>
      </c>
      <c r="E4" s="166">
        <f>IF(B4&lt;1,"0",INDEX(K3:K50,MATCH(A4,I3:I50)))</f>
        <v>210</v>
      </c>
      <c r="F4" s="166">
        <f t="shared" si="1"/>
        <v>315000</v>
      </c>
      <c r="G4" s="166">
        <f t="shared" si="2"/>
        <v>1395000</v>
      </c>
      <c r="I4" t="s">
        <v>28</v>
      </c>
      <c r="J4" s="150">
        <v>925</v>
      </c>
      <c r="K4" s="151">
        <v>210</v>
      </c>
    </row>
    <row r="5" spans="1:11" ht="12.75">
      <c r="A5" s="164">
        <f>'AER '!F4</f>
        <v>0</v>
      </c>
      <c r="B5" s="165">
        <f>'AER '!F18</f>
        <v>0</v>
      </c>
      <c r="C5" s="166" t="str">
        <f>IF(B5&lt;1,"0",INDEX(J3:J50,MATCH(A5,I3:I50)))</f>
        <v>0</v>
      </c>
      <c r="D5" s="166">
        <f t="shared" si="0"/>
        <v>0</v>
      </c>
      <c r="E5" s="166" t="str">
        <f>IF(B5&lt;1,"0",INDEX(K3:K50,MATCH(A5,I3:I50)))</f>
        <v>0</v>
      </c>
      <c r="F5" s="166">
        <f t="shared" si="1"/>
        <v>0</v>
      </c>
      <c r="G5" s="166">
        <f t="shared" si="2"/>
        <v>0</v>
      </c>
      <c r="I5" t="s">
        <v>54</v>
      </c>
      <c r="J5" s="150">
        <v>1385</v>
      </c>
      <c r="K5" s="151">
        <v>210</v>
      </c>
    </row>
    <row r="6" spans="1:11" ht="12.75">
      <c r="A6" s="164">
        <f>'AER '!G4</f>
        <v>0</v>
      </c>
      <c r="B6" s="165">
        <f>'AER '!G18</f>
        <v>0</v>
      </c>
      <c r="C6" s="166" t="str">
        <f>IF(B6&lt;1,"0",INDEX(J3:J50,MATCH(A6,I3:I50)))</f>
        <v>0</v>
      </c>
      <c r="D6" s="166">
        <f t="shared" si="0"/>
        <v>0</v>
      </c>
      <c r="E6" s="166" t="str">
        <f>IF(B6&lt;1,"0",INDEX(K3:K50,MATCH(A6,I3:I50)))</f>
        <v>0</v>
      </c>
      <c r="F6" s="166">
        <f t="shared" si="1"/>
        <v>0</v>
      </c>
      <c r="G6" s="166">
        <f t="shared" si="2"/>
        <v>0</v>
      </c>
      <c r="I6" t="s">
        <v>29</v>
      </c>
      <c r="J6" s="150">
        <v>1155</v>
      </c>
      <c r="K6" s="151">
        <v>210</v>
      </c>
    </row>
    <row r="7" spans="1:11" ht="12.75">
      <c r="A7" s="164">
        <f>'AER '!H4</f>
        <v>0</v>
      </c>
      <c r="B7" s="165">
        <f>'AER '!H18</f>
        <v>0</v>
      </c>
      <c r="C7" s="166" t="str">
        <f>IF(B7&lt;1,"0",INDEX(J3:J50,MATCH(A7,I3:I50)))</f>
        <v>0</v>
      </c>
      <c r="D7" s="166">
        <f t="shared" si="0"/>
        <v>0</v>
      </c>
      <c r="E7" s="166" t="str">
        <f>IF(B7&lt;1,"0",INDEX(K3:K50,MATCH(A7,I3:I50)))</f>
        <v>0</v>
      </c>
      <c r="F7" s="166">
        <f t="shared" si="1"/>
        <v>0</v>
      </c>
      <c r="G7" s="166">
        <f t="shared" si="2"/>
        <v>0</v>
      </c>
      <c r="I7" t="s">
        <v>30</v>
      </c>
      <c r="J7" s="150">
        <v>795</v>
      </c>
      <c r="K7" s="151">
        <v>210</v>
      </c>
    </row>
    <row r="8" spans="1:11" ht="12.75">
      <c r="A8" s="164">
        <f>'AER '!I4</f>
        <v>0</v>
      </c>
      <c r="B8" s="165">
        <f>'AER '!I18</f>
        <v>0</v>
      </c>
      <c r="C8" s="166" t="str">
        <f>IF(B8&lt;1,"0",INDEX(J3:J50,MATCH(A8,I3:I50)))</f>
        <v>0</v>
      </c>
      <c r="D8" s="166">
        <f t="shared" si="0"/>
        <v>0</v>
      </c>
      <c r="E8" s="166" t="str">
        <f>IF(B8&lt;1,"0",INDEX(K3:K50,MATCH(A8,I3:I50)))</f>
        <v>0</v>
      </c>
      <c r="F8" s="166">
        <f t="shared" si="1"/>
        <v>0</v>
      </c>
      <c r="G8" s="166">
        <f t="shared" si="2"/>
        <v>0</v>
      </c>
      <c r="I8" t="s">
        <v>55</v>
      </c>
      <c r="J8" s="150">
        <v>1215</v>
      </c>
      <c r="K8" s="151">
        <v>210</v>
      </c>
    </row>
    <row r="9" spans="1:11" ht="12.75">
      <c r="A9" s="167" t="s">
        <v>97</v>
      </c>
      <c r="B9" s="167">
        <f>SUM(B2:B8)</f>
        <v>5500</v>
      </c>
      <c r="C9" s="167"/>
      <c r="D9" s="168">
        <f>SUM(D2:D8)</f>
        <v>7880000</v>
      </c>
      <c r="E9" s="168"/>
      <c r="F9" s="168">
        <f>SUM(F2:F8)</f>
        <v>1155000</v>
      </c>
      <c r="G9" s="168">
        <f>SUM(G2:G8)</f>
        <v>9035000</v>
      </c>
      <c r="I9" t="s">
        <v>61</v>
      </c>
      <c r="J9" s="150">
        <v>1070</v>
      </c>
      <c r="K9" s="151">
        <v>210</v>
      </c>
    </row>
    <row r="10" spans="9:11" ht="12.75">
      <c r="I10" t="s">
        <v>62</v>
      </c>
      <c r="J10" s="150">
        <v>1090</v>
      </c>
      <c r="K10" s="151">
        <v>210</v>
      </c>
    </row>
    <row r="11" spans="9:11" ht="12.75">
      <c r="I11" t="s">
        <v>63</v>
      </c>
      <c r="J11" s="150">
        <v>875</v>
      </c>
      <c r="K11" s="150">
        <v>160</v>
      </c>
    </row>
    <row r="12" spans="9:11" ht="12.75">
      <c r="I12" t="s">
        <v>6</v>
      </c>
      <c r="J12" s="150">
        <v>825</v>
      </c>
      <c r="K12" s="151">
        <v>210</v>
      </c>
    </row>
    <row r="13" spans="9:11" ht="12.75">
      <c r="I13" t="s">
        <v>5</v>
      </c>
      <c r="J13" s="150">
        <v>9400</v>
      </c>
      <c r="K13" s="151">
        <v>210</v>
      </c>
    </row>
    <row r="14" spans="9:11" ht="12.75">
      <c r="I14" t="s">
        <v>4</v>
      </c>
      <c r="J14" s="150">
        <v>320</v>
      </c>
      <c r="K14" s="151">
        <v>210</v>
      </c>
    </row>
    <row r="15" spans="9:11" ht="12.75">
      <c r="I15" t="s">
        <v>64</v>
      </c>
      <c r="J15" s="150">
        <v>295</v>
      </c>
      <c r="K15" s="150">
        <v>160</v>
      </c>
    </row>
    <row r="16" spans="9:11" ht="12.75">
      <c r="I16" t="s">
        <v>65</v>
      </c>
      <c r="J16" s="150">
        <v>310</v>
      </c>
      <c r="K16" s="150">
        <v>160</v>
      </c>
    </row>
    <row r="17" spans="9:11" ht="12.75">
      <c r="I17" t="s">
        <v>66</v>
      </c>
      <c r="J17" s="150">
        <v>365</v>
      </c>
      <c r="K17" s="151">
        <v>210</v>
      </c>
    </row>
    <row r="18" spans="9:11" ht="12.75">
      <c r="I18" t="s">
        <v>67</v>
      </c>
      <c r="J18" s="150">
        <v>1935</v>
      </c>
      <c r="K18" s="151">
        <v>210</v>
      </c>
    </row>
    <row r="19" spans="9:11" ht="12.75">
      <c r="I19" t="s">
        <v>68</v>
      </c>
      <c r="J19" s="150">
        <v>1940</v>
      </c>
      <c r="K19" s="151">
        <v>210</v>
      </c>
    </row>
    <row r="20" spans="9:11" ht="12.75">
      <c r="I20" t="s">
        <v>69</v>
      </c>
      <c r="J20" s="150">
        <v>1865</v>
      </c>
      <c r="K20" s="151">
        <v>210</v>
      </c>
    </row>
    <row r="21" spans="9:11" ht="12.75">
      <c r="I21" t="s">
        <v>70</v>
      </c>
      <c r="J21" s="150">
        <v>1770</v>
      </c>
      <c r="K21" s="150">
        <v>160</v>
      </c>
    </row>
    <row r="22" spans="9:11" ht="12.75">
      <c r="I22" t="s">
        <v>71</v>
      </c>
      <c r="J22" s="150">
        <v>1650</v>
      </c>
      <c r="K22" s="150">
        <v>160</v>
      </c>
    </row>
    <row r="23" spans="9:11" ht="12.75">
      <c r="I23" t="s">
        <v>33</v>
      </c>
      <c r="J23" s="150">
        <v>485</v>
      </c>
      <c r="K23" s="151">
        <v>210</v>
      </c>
    </row>
    <row r="24" spans="9:11" ht="12.75">
      <c r="I24" t="s">
        <v>72</v>
      </c>
      <c r="J24" s="150">
        <v>495</v>
      </c>
      <c r="K24" s="151">
        <v>210</v>
      </c>
    </row>
    <row r="25" spans="9:11" ht="12.75">
      <c r="I25" t="s">
        <v>73</v>
      </c>
      <c r="J25" s="150"/>
      <c r="K25" s="151">
        <v>210</v>
      </c>
    </row>
    <row r="26" spans="9:11" ht="12.75">
      <c r="I26" t="s">
        <v>31</v>
      </c>
      <c r="J26" s="150">
        <v>1290</v>
      </c>
      <c r="K26" s="151">
        <v>210</v>
      </c>
    </row>
    <row r="27" spans="9:11" ht="12.75">
      <c r="I27" t="s">
        <v>32</v>
      </c>
      <c r="J27" s="150">
        <v>1700</v>
      </c>
      <c r="K27" s="151">
        <v>210</v>
      </c>
    </row>
    <row r="28" spans="9:11" ht="12.75">
      <c r="I28" t="s">
        <v>74</v>
      </c>
      <c r="J28" s="150">
        <v>395</v>
      </c>
      <c r="K28" s="151">
        <v>210</v>
      </c>
    </row>
    <row r="29" spans="9:11" ht="12.75">
      <c r="I29" t="s">
        <v>75</v>
      </c>
      <c r="J29" s="150">
        <v>370</v>
      </c>
      <c r="K29" s="150">
        <v>160</v>
      </c>
    </row>
    <row r="30" spans="9:11" ht="12.75">
      <c r="I30" t="s">
        <v>76</v>
      </c>
      <c r="J30" s="150">
        <v>385</v>
      </c>
      <c r="K30" s="150">
        <v>160</v>
      </c>
    </row>
    <row r="31" spans="9:11" ht="12.75">
      <c r="I31" t="s">
        <v>77</v>
      </c>
      <c r="J31" s="150">
        <v>370</v>
      </c>
      <c r="K31" s="150">
        <v>160</v>
      </c>
    </row>
    <row r="32" spans="9:11" ht="12.75">
      <c r="I32" t="s">
        <v>78</v>
      </c>
      <c r="J32" s="150">
        <v>400</v>
      </c>
      <c r="K32" s="151">
        <v>210</v>
      </c>
    </row>
    <row r="33" spans="9:11" ht="12.75">
      <c r="I33" t="s">
        <v>79</v>
      </c>
      <c r="J33" s="150">
        <v>460</v>
      </c>
      <c r="K33" s="150">
        <v>160</v>
      </c>
    </row>
    <row r="34" spans="9:11" ht="12.75">
      <c r="I34" t="s">
        <v>80</v>
      </c>
      <c r="J34" s="150">
        <v>490</v>
      </c>
      <c r="K34" s="151">
        <v>210</v>
      </c>
    </row>
    <row r="35" spans="9:11" ht="12.75">
      <c r="I35" t="s">
        <v>81</v>
      </c>
      <c r="J35" s="150">
        <v>460</v>
      </c>
      <c r="K35" s="150">
        <v>160</v>
      </c>
    </row>
    <row r="36" spans="9:11" ht="12.75">
      <c r="I36" t="s">
        <v>82</v>
      </c>
      <c r="J36" s="150">
        <v>460</v>
      </c>
      <c r="K36" s="150">
        <v>160</v>
      </c>
    </row>
    <row r="37" spans="9:11" ht="12.75">
      <c r="I37" t="s">
        <v>232</v>
      </c>
      <c r="J37" s="150">
        <v>475</v>
      </c>
      <c r="K37" s="150">
        <v>160</v>
      </c>
    </row>
    <row r="38" spans="9:11" ht="12.75">
      <c r="I38" t="s">
        <v>84</v>
      </c>
      <c r="J38" s="150">
        <v>325</v>
      </c>
      <c r="K38" s="151">
        <v>210</v>
      </c>
    </row>
    <row r="39" spans="9:11" ht="12.75">
      <c r="I39" t="s">
        <v>85</v>
      </c>
      <c r="J39" s="150">
        <v>295</v>
      </c>
      <c r="K39" s="150">
        <v>160</v>
      </c>
    </row>
    <row r="40" spans="9:11" ht="12.75">
      <c r="I40" t="s">
        <v>86</v>
      </c>
      <c r="J40" s="150">
        <v>340</v>
      </c>
      <c r="K40" s="150">
        <v>160</v>
      </c>
    </row>
    <row r="41" spans="9:11" ht="12.75">
      <c r="I41" t="s">
        <v>87</v>
      </c>
      <c r="J41" s="150">
        <v>325</v>
      </c>
      <c r="K41" s="150">
        <v>160</v>
      </c>
    </row>
    <row r="42" spans="9:11" ht="12.75">
      <c r="I42" t="s">
        <v>88</v>
      </c>
      <c r="J42" s="150">
        <v>400</v>
      </c>
      <c r="K42" s="151">
        <v>210</v>
      </c>
    </row>
    <row r="43" spans="9:11" ht="12.75">
      <c r="I43" t="s">
        <v>89</v>
      </c>
      <c r="J43" s="150">
        <v>495</v>
      </c>
      <c r="K43" s="151">
        <v>210</v>
      </c>
    </row>
    <row r="44" spans="9:11" ht="12.75">
      <c r="I44" t="s">
        <v>3</v>
      </c>
      <c r="J44" s="150">
        <v>505</v>
      </c>
      <c r="K44" s="151">
        <v>210</v>
      </c>
    </row>
    <row r="45" spans="9:11" ht="12.75">
      <c r="I45" t="s">
        <v>90</v>
      </c>
      <c r="J45" s="150">
        <v>720</v>
      </c>
      <c r="K45" s="151">
        <v>210</v>
      </c>
    </row>
    <row r="46" spans="10:11" ht="12.75">
      <c r="J46" s="150"/>
      <c r="K46" s="150"/>
    </row>
    <row r="47" spans="10:11" ht="12.75">
      <c r="J47" s="152"/>
      <c r="K47" s="152"/>
    </row>
    <row r="48" spans="10:11" ht="12.75">
      <c r="J48" s="152"/>
      <c r="K48" s="152"/>
    </row>
    <row r="49" spans="10:11" ht="12.75">
      <c r="J49" s="152"/>
      <c r="K49" s="152"/>
    </row>
    <row r="50" spans="10:11" ht="12.75">
      <c r="J50" s="152"/>
      <c r="K50" s="152"/>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D23"/>
  <sheetViews>
    <sheetView workbookViewId="0" topLeftCell="A1">
      <selection activeCell="H24" sqref="H24"/>
    </sheetView>
  </sheetViews>
  <sheetFormatPr defaultColWidth="9.140625" defaultRowHeight="12.75"/>
  <cols>
    <col min="1" max="1" width="36.57421875" style="121" customWidth="1"/>
    <col min="2" max="3" width="9.140625" style="121" customWidth="1"/>
    <col min="4" max="4" width="9.7109375" style="121" bestFit="1" customWidth="1"/>
  </cols>
  <sheetData>
    <row r="1" spans="1:4" ht="12.75">
      <c r="A1" s="284" t="s">
        <v>216</v>
      </c>
      <c r="B1" s="284"/>
      <c r="C1" s="284"/>
      <c r="D1" s="284"/>
    </row>
    <row r="2" spans="1:4" ht="12.75">
      <c r="A2" s="161" t="s">
        <v>225</v>
      </c>
      <c r="B2" s="161" t="s">
        <v>154</v>
      </c>
      <c r="C2" s="161" t="s">
        <v>226</v>
      </c>
      <c r="D2" s="161" t="s">
        <v>227</v>
      </c>
    </row>
    <row r="3" spans="1:4" ht="12.75">
      <c r="A3" s="70" t="s">
        <v>253</v>
      </c>
      <c r="B3" s="70">
        <v>3500</v>
      </c>
      <c r="C3" s="69">
        <v>65</v>
      </c>
      <c r="D3" s="76">
        <f>B3*C3</f>
        <v>227500</v>
      </c>
    </row>
    <row r="4" spans="1:4" ht="12.75">
      <c r="A4" s="70" t="s">
        <v>254</v>
      </c>
      <c r="B4" s="70">
        <v>2000</v>
      </c>
      <c r="C4" s="69">
        <v>100</v>
      </c>
      <c r="D4" s="76">
        <f aca="true" t="shared" si="0" ref="D4:D22">B4*C4</f>
        <v>200000</v>
      </c>
    </row>
    <row r="5" spans="1:4" ht="12.75">
      <c r="A5" s="70"/>
      <c r="B5" s="70"/>
      <c r="C5" s="69"/>
      <c r="D5" s="76">
        <f t="shared" si="0"/>
        <v>0</v>
      </c>
    </row>
    <row r="6" spans="1:4" ht="12.75">
      <c r="A6" s="70"/>
      <c r="B6" s="70"/>
      <c r="C6" s="69"/>
      <c r="D6" s="76">
        <f t="shared" si="0"/>
        <v>0</v>
      </c>
    </row>
    <row r="7" spans="1:4" ht="12.75">
      <c r="A7" s="70"/>
      <c r="B7" s="70"/>
      <c r="C7" s="69"/>
      <c r="D7" s="76">
        <f t="shared" si="0"/>
        <v>0</v>
      </c>
    </row>
    <row r="8" spans="1:4" ht="12.75">
      <c r="A8" s="70"/>
      <c r="B8" s="70"/>
      <c r="C8" s="69"/>
      <c r="D8" s="76">
        <f t="shared" si="0"/>
        <v>0</v>
      </c>
    </row>
    <row r="9" spans="1:4" ht="12.75">
      <c r="A9" s="70"/>
      <c r="B9" s="70"/>
      <c r="C9" s="69"/>
      <c r="D9" s="76">
        <f t="shared" si="0"/>
        <v>0</v>
      </c>
    </row>
    <row r="10" spans="1:4" ht="12.75">
      <c r="A10" s="70"/>
      <c r="B10" s="70"/>
      <c r="C10" s="69"/>
      <c r="D10" s="76">
        <f t="shared" si="0"/>
        <v>0</v>
      </c>
    </row>
    <row r="11" spans="1:4" ht="12.75">
      <c r="A11" s="70"/>
      <c r="B11" s="70"/>
      <c r="C11" s="69"/>
      <c r="D11" s="76">
        <f t="shared" si="0"/>
        <v>0</v>
      </c>
    </row>
    <row r="12" spans="1:4" ht="12.75">
      <c r="A12" s="70"/>
      <c r="B12" s="70"/>
      <c r="C12" s="69"/>
      <c r="D12" s="76">
        <f t="shared" si="0"/>
        <v>0</v>
      </c>
    </row>
    <row r="13" spans="1:4" ht="12.75">
      <c r="A13" s="70"/>
      <c r="B13" s="70"/>
      <c r="C13" s="69"/>
      <c r="D13" s="76">
        <f t="shared" si="0"/>
        <v>0</v>
      </c>
    </row>
    <row r="14" spans="1:4" ht="12.75">
      <c r="A14" s="70"/>
      <c r="B14" s="70"/>
      <c r="C14" s="69"/>
      <c r="D14" s="76">
        <f t="shared" si="0"/>
        <v>0</v>
      </c>
    </row>
    <row r="15" spans="1:4" ht="12.75">
      <c r="A15" s="70"/>
      <c r="B15" s="70"/>
      <c r="C15" s="69"/>
      <c r="D15" s="76">
        <f t="shared" si="0"/>
        <v>0</v>
      </c>
    </row>
    <row r="16" spans="1:4" ht="12.75">
      <c r="A16" s="70"/>
      <c r="B16" s="70"/>
      <c r="C16" s="69"/>
      <c r="D16" s="76">
        <f t="shared" si="0"/>
        <v>0</v>
      </c>
    </row>
    <row r="17" spans="1:4" ht="12.75">
      <c r="A17" s="70"/>
      <c r="B17" s="70"/>
      <c r="C17" s="69"/>
      <c r="D17" s="76">
        <f t="shared" si="0"/>
        <v>0</v>
      </c>
    </row>
    <row r="18" spans="1:4" ht="12.75">
      <c r="A18" s="70"/>
      <c r="B18" s="70"/>
      <c r="C18" s="69"/>
      <c r="D18" s="76">
        <f t="shared" si="0"/>
        <v>0</v>
      </c>
    </row>
    <row r="19" spans="1:4" ht="12.75">
      <c r="A19" s="70"/>
      <c r="B19" s="70"/>
      <c r="C19" s="69"/>
      <c r="D19" s="76">
        <f t="shared" si="0"/>
        <v>0</v>
      </c>
    </row>
    <row r="20" spans="1:4" ht="12.75">
      <c r="A20" s="70"/>
      <c r="B20" s="70"/>
      <c r="C20" s="69"/>
      <c r="D20" s="76">
        <f t="shared" si="0"/>
        <v>0</v>
      </c>
    </row>
    <row r="21" spans="1:4" ht="12.75">
      <c r="A21" s="70"/>
      <c r="B21" s="70"/>
      <c r="C21" s="69"/>
      <c r="D21" s="76">
        <f t="shared" si="0"/>
        <v>0</v>
      </c>
    </row>
    <row r="22" spans="1:4" ht="12.75">
      <c r="A22" s="70"/>
      <c r="B22" s="70"/>
      <c r="C22" s="69"/>
      <c r="D22" s="76">
        <f t="shared" si="0"/>
        <v>0</v>
      </c>
    </row>
    <row r="23" spans="1:4" ht="12.75">
      <c r="A23" s="121" t="s">
        <v>228</v>
      </c>
      <c r="B23" s="162">
        <f>SUM(B3:B22)</f>
        <v>5500</v>
      </c>
      <c r="C23" s="163"/>
      <c r="D23" s="163">
        <f>SUM(D3:D22)</f>
        <v>427500</v>
      </c>
    </row>
  </sheetData>
  <mergeCells count="1">
    <mergeCell ref="A1:D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USAID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USAID</dc:creator>
  <cp:keywords/>
  <dc:description/>
  <cp:lastModifiedBy>jdworken</cp:lastModifiedBy>
  <cp:lastPrinted>2008-10-24T11:57:10Z</cp:lastPrinted>
  <dcterms:created xsi:type="dcterms:W3CDTF">2007-03-27T20:37:16Z</dcterms:created>
  <dcterms:modified xsi:type="dcterms:W3CDTF">2008-11-05T02:10:47Z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