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485" tabRatio="835" activeTab="0"/>
  </bookViews>
  <sheets>
    <sheet name="Room Air Conditioner Calc" sheetId="1" r:id="rId1"/>
    <sheet name="Assumptions" sheetId="2" r:id="rId2"/>
  </sheets>
  <definedNames>
    <definedName name="_xlnm.Print_Area" localSheetId="1">'Assumptions'!$A:$E</definedName>
    <definedName name="_xlnm.Print_Area" localSheetId="0">'Room Air Conditioner Calc'!$A$1:$M$61</definedName>
    <definedName name="_xlnm.Print_Titles" localSheetId="1">'Assumptions'!$1:$3</definedName>
    <definedName name="Z_41C59434_A208_40DA_9C68_AF37F7CEAC17_.wvu.Cols" localSheetId="1" hidden="1">'Assumptions'!$A:$A</definedName>
    <definedName name="Z_41C59434_A208_40DA_9C68_AF37F7CEAC17_.wvu.PrintArea" localSheetId="1" hidden="1">'Assumptions'!$A:$E</definedName>
    <definedName name="Z_41C59434_A208_40DA_9C68_AF37F7CEAC17_.wvu.PrintArea" localSheetId="0" hidden="1">'Room Air Conditioner Calc'!$A$1:$M$61</definedName>
    <definedName name="Z_41C59434_A208_40DA_9C68_AF37F7CEAC17_.wvu.PrintTitles" localSheetId="1" hidden="1">'Assumptions'!$1:$3</definedName>
    <definedName name="Z_4FFF1872_4B11_41C4_8A40_EEDDE243BDAE_.wvu.Cols" localSheetId="1" hidden="1">'Assumptions'!$A:$A</definedName>
    <definedName name="Z_4FFF1872_4B11_41C4_8A40_EEDDE243BDAE_.wvu.PrintArea" localSheetId="1" hidden="1">'Assumptions'!$A:$E</definedName>
    <definedName name="Z_4FFF1872_4B11_41C4_8A40_EEDDE243BDAE_.wvu.PrintArea" localSheetId="0" hidden="1">'Room Air Conditioner Calc'!$A$1:$M$61</definedName>
    <definedName name="Z_4FFF1872_4B11_41C4_8A40_EEDDE243BDAE_.wvu.PrintTitles" localSheetId="1" hidden="1">'Assumptions'!$1:$3</definedName>
  </definedNames>
  <calcPr fullCalcOnLoad="1"/>
</workbook>
</file>

<file path=xl/sharedStrings.xml><?xml version="1.0" encoding="utf-8"?>
<sst xmlns="http://schemas.openxmlformats.org/spreadsheetml/2006/main" count="543" uniqueCount="305">
  <si>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</si>
  <si>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</si>
  <si>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</si>
  <si>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</si>
  <si>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</si>
  <si>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</si>
  <si>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</si>
  <si>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</si>
  <si>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</si>
  <si>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</si>
  <si>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</si>
  <si>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</si>
  <si>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</si>
  <si>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</si>
  <si>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</si>
  <si>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</si>
  <si>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</si>
  <si>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</si>
  <si>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</si>
  <si>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</si>
  <si>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</si>
  <si>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</si>
  <si>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</si>
  <si>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</si>
  <si>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</si>
  <si>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</si>
  <si>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</si>
  <si>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</si>
  <si>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</si>
  <si>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</si>
  <si>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</si>
  <si>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</si>
  <si>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</si>
  <si>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</si>
  <si>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</si>
  <si>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</si>
  <si>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</si>
  <si>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</si>
  <si>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</si>
  <si>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</si>
  <si>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</si>
  <si>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</si>
  <si>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</si>
  <si>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</si>
  <si>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Initial Cost Per Unit</t>
  </si>
  <si>
    <t>Life cycle energy saved (kWh)</t>
  </si>
  <si>
    <t>Operating costs (energy and maintenance)</t>
  </si>
  <si>
    <t xml:space="preserve">Full-Load Cooling Hours for Selected Location </t>
  </si>
  <si>
    <t>Full-Load Cooling Hours</t>
  </si>
  <si>
    <t>Conventional Unit (Manufactured After 1994)</t>
  </si>
  <si>
    <t xml:space="preserve">Energy Efficiency Ratio (EER) </t>
  </si>
  <si>
    <t>Energy Efficiency Ratio (EER)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</si>
  <si>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</si>
  <si>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</si>
  <si>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</si>
  <si>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</si>
  <si>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</si>
  <si>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</si>
  <si>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</si>
  <si>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</si>
  <si>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</si>
  <si>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</si>
  <si>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</si>
  <si>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</si>
  <si>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</si>
  <si>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</si>
  <si>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</si>
  <si>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</si>
  <si>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</si>
  <si>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</si>
  <si>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</si>
  <si>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</si>
  <si>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</si>
  <si>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</si>
  <si>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</si>
  <si>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</si>
  <si>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</si>
  <si>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</si>
  <si>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</si>
  <si>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</si>
  <si>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</si>
  <si>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</si>
  <si>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</si>
  <si>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</si>
  <si>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</si>
  <si>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</si>
  <si>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</si>
  <si>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</si>
  <si>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</si>
  <si>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</si>
  <si>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</si>
  <si>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</si>
  <si>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</si>
  <si>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</si>
  <si>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</si>
  <si>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</si>
  <si>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</si>
  <si>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</si>
  <si>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</si>
  <si>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</si>
  <si>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</si>
  <si>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</si>
  <si>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</si>
  <si>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</si>
  <si>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</si>
  <si>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</si>
  <si>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</si>
  <si>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</si>
  <si>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</si>
  <si>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</si>
  <si>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</si>
  <si>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</si>
  <si>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</si>
  <si>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</si>
  <si>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</si>
  <si>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</si>
  <si>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</si>
  <si>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</si>
  <si>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</si>
  <si>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</si>
  <si>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</si>
  <si>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</si>
  <si>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</si>
  <si>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</si>
  <si>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</si>
  <si>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</si>
  <si>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</si>
  <si>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</si>
  <si>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</si>
  <si>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</si>
  <si>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</si>
  <si>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</si>
  <si>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</si>
  <si>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</si>
  <si>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</si>
  <si>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</si>
  <si>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</si>
  <si>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</si>
  <si>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</si>
  <si>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</si>
  <si>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</si>
  <si>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</si>
  <si>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</si>
  <si>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</si>
  <si>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</si>
  <si>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</si>
  <si>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</si>
  <si>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</si>
  <si>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</si>
  <si>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</si>
  <si>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</si>
  <si>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</si>
  <si>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</si>
  <si>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</si>
  <si>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</si>
  <si>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</si>
  <si>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</si>
  <si>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</si>
  <si>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</si>
  <si>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</si>
  <si>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</si>
  <si>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</si>
  <si>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</si>
  <si>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</si>
  <si>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</si>
  <si>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</si>
  <si>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</si>
  <si>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</si>
  <si>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</si>
  <si>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</si>
  <si>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</si>
  <si>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</si>
  <si>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</si>
  <si>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</si>
  <si>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</si>
  <si>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</si>
  <si>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</si>
  <si>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</si>
  <si>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</si>
  <si>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</si>
  <si>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</si>
  <si>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</si>
  <si>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</si>
  <si>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</si>
  <si>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</si>
  <si>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</si>
  <si>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</si>
  <si>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</si>
  <si>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</si>
  <si>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</si>
  <si>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</si>
  <si>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</si>
  <si>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</si>
  <si>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</si>
  <si>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</si>
  <si>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</si>
  <si>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</si>
  <si>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</si>
  <si>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</si>
  <si>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</si>
  <si>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</si>
  <si>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</si>
  <si>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</si>
  <si>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</si>
  <si>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</si>
  <si>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</si>
  <si>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</si>
  <si>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</si>
  <si>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</si>
  <si>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</si>
  <si>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</si>
  <si>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</si>
  <si>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</si>
  <si>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</si>
  <si>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</si>
  <si>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</si>
  <si>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</si>
  <si>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</si>
  <si>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</si>
  <si>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</si>
  <si>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</si>
  <si>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</si>
  <si>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</si>
  <si>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</si>
  <si>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</si>
  <si>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</si>
  <si>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</si>
  <si>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</si>
  <si>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</si>
  <si>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</si>
  <si>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</si>
  <si>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</si>
  <si>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</si>
  <si>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</si>
  <si>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</si>
  <si>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</si>
  <si>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</si>
  <si>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</si>
  <si>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</si>
  <si>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</si>
  <si>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</si>
  <si>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</si>
  <si>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</si>
  <si>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</si>
  <si>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</si>
  <si>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</si>
  <si>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</si>
  <si>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</si>
  <si>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</si>
  <si>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</si>
  <si>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</si>
  <si>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</si>
  <si>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</si>
  <si>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</si>
  <si>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</si>
  <si>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</si>
  <si>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</si>
  <si>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</si>
  <si>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AL-Birmingham</t>
  </si>
  <si>
    <t>CO-Colorado Springs</t>
  </si>
  <si>
    <t>MN-Minneapolis</t>
  </si>
  <si>
    <t>NE-North Platte</t>
  </si>
  <si>
    <t>NJ-Atlantic City</t>
  </si>
  <si>
    <t>NV-Las Vegas</t>
  </si>
  <si>
    <t>NY-New York</t>
  </si>
  <si>
    <t>SC-Greenville</t>
  </si>
  <si>
    <t>TN-Bristol</t>
  </si>
  <si>
    <t>TX-Dallas</t>
  </si>
  <si>
    <t>TX-Midland</t>
  </si>
  <si>
    <t>UT-Salt Lake City</t>
  </si>
  <si>
    <t>DOE 2004</t>
  </si>
  <si>
    <t>EPA 2002</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</si>
  <si>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</si>
  <si>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</si>
  <si>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</si>
  <si>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0"/>
        <rFont val="Univers"/>
        <family val="2"/>
      </rPr>
      <t>2</t>
    </r>
    <r>
      <rPr>
        <b/>
        <sz val="10"/>
        <rFont val="Univers"/>
        <family val="2"/>
      </rPr>
      <t xml:space="preserve"> Equivalents</t>
    </r>
  </si>
  <si>
    <t>Cooling Capacity of Air Conditioner (Btu/hr)</t>
  </si>
  <si>
    <t>Cooling Region 1 (Average)</t>
  </si>
  <si>
    <t>Cooling Region 2 (Average)</t>
  </si>
  <si>
    <t>Cooling Region 3 (Average)</t>
  </si>
  <si>
    <t>Cooling Region 4 (Average)</t>
  </si>
  <si>
    <t>Cooling Region 5 (Average)</t>
  </si>
  <si>
    <t>Cooling Region 6 (Average)</t>
  </si>
  <si>
    <t>Cooling Region 7 (Average)</t>
  </si>
  <si>
    <t>Cooling Region 8 (Average)</t>
  </si>
  <si>
    <t>Cooling Region 9 (Average)</t>
  </si>
  <si>
    <t>Cooling Region 10 (Average)</t>
  </si>
  <si>
    <t>Cooling Region 11 (Average)</t>
  </si>
  <si>
    <t>Cooling Region 12 (Average)</t>
  </si>
  <si>
    <t>Btu/hr</t>
  </si>
  <si>
    <t>Assumptions for Room Air Conditioners</t>
  </si>
  <si>
    <t xml:space="preserve">For questions or comments, please send your email to: </t>
  </si>
  <si>
    <t>Escalcs@cadmusgroup.com</t>
  </si>
  <si>
    <t>Electricity Rate ($/kWh)</t>
  </si>
  <si>
    <t>DOE 2005</t>
  </si>
  <si>
    <t>EPA 2006</t>
  </si>
  <si>
    <t>Energy Prices</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</si>
  <si>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</si>
  <si>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</si>
  <si>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</si>
  <si>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</si>
  <si>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Appliance Magazine, September 2007</t>
  </si>
  <si>
    <t>EIA 2007</t>
  </si>
  <si>
    <t>Calculator last updated: 02/08</t>
  </si>
  <si>
    <t>ENERGY STAR Specification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</si>
</sst>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6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vertAlign val="subscript"/>
      <sz val="10"/>
      <name val="Univers"/>
      <family val="2"/>
    </font>
    <font>
      <b/>
      <sz val="10"/>
      <color indexed="9"/>
      <name val="Univers"/>
      <family val="2"/>
    </font>
    <font>
      <sz val="10"/>
      <color indexed="9"/>
      <name val="Univers"/>
      <family val="2"/>
    </font>
    <font>
      <i/>
      <sz val="10"/>
      <color indexed="9"/>
      <name val="Univers"/>
      <family val="2"/>
    </font>
    <font>
      <u val="single"/>
      <sz val="10"/>
      <color indexed="12"/>
      <name val="Univers"/>
      <family val="2"/>
    </font>
    <font>
      <b/>
      <sz val="12"/>
      <name val="Univers"/>
      <family val="2"/>
    </font>
    <font>
      <sz val="11"/>
      <name val="Univers"/>
      <family val="2"/>
    </font>
    <font>
      <sz val="11"/>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18" xfId="0" applyNumberFormat="1" applyFont="1" applyFill="1" applyBorder="1" applyAlignment="1" applyProtection="1">
      <alignment horizontal="right"/>
      <protection locked="0"/>
    </xf>
    <xf numFmtId="3"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8"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8"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0" fontId="1" fillId="36" borderId="0" xfId="0" applyNumberFormat="1" applyFont="1" applyFill="1" applyBorder="1" applyAlignment="1" applyProtection="1">
      <alignment horizontal="right"/>
      <protection/>
    </xf>
    <xf numFmtId="168" fontId="1" fillId="36" borderId="18" xfId="0" applyNumberFormat="1" applyFont="1" applyFill="1" applyBorder="1" applyAlignment="1" applyProtection="1">
      <alignment horizontal="right"/>
      <protection locked="0"/>
    </xf>
    <xf numFmtId="177" fontId="1" fillId="36" borderId="19" xfId="0" applyNumberFormat="1" applyFont="1" applyFill="1" applyBorder="1" applyAlignment="1" applyProtection="1">
      <alignment/>
      <protection locked="0"/>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21" xfId="0"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21"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1" fillId="0" borderId="0" xfId="0" applyFont="1" applyFill="1" applyBorder="1" applyAlignment="1" applyProtection="1">
      <alignment/>
      <protection/>
    </xf>
    <xf numFmtId="175"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3" fillId="0" borderId="21" xfId="0" applyFont="1" applyBorder="1" applyAlignment="1" applyProtection="1">
      <alignment horizontal="left" indent="1"/>
      <protection/>
    </xf>
    <xf numFmtId="0" fontId="1" fillId="33" borderId="0" xfId="0" applyFont="1" applyFill="1" applyAlignment="1" applyProtection="1">
      <alignment/>
      <protection/>
    </xf>
    <xf numFmtId="0" fontId="1" fillId="0" borderId="21" xfId="0" applyFont="1" applyBorder="1" applyAlignment="1" applyProtection="1">
      <alignment horizontal="left" indent="2"/>
      <protection/>
    </xf>
    <xf numFmtId="0" fontId="1" fillId="0" borderId="12" xfId="0" applyNumberFormat="1" applyFont="1" applyBorder="1" applyAlignment="1" quotePrefix="1">
      <alignment/>
    </xf>
    <xf numFmtId="3" fontId="1" fillId="0" borderId="0" xfId="0" applyNumberFormat="1" applyFont="1" applyAlignment="1" quotePrefix="1">
      <alignment/>
    </xf>
    <xf numFmtId="0" fontId="1" fillId="0" borderId="0" xfId="0" applyFont="1" applyAlignment="1">
      <alignment/>
    </xf>
    <xf numFmtId="0" fontId="1" fillId="0" borderId="0" xfId="0" applyFont="1" applyBorder="1" applyAlignment="1" applyProtection="1">
      <alignment/>
      <protection/>
    </xf>
    <xf numFmtId="3" fontId="1" fillId="0" borderId="0" xfId="0" applyNumberFormat="1" applyFont="1" applyBorder="1" applyAlignment="1" quotePrefix="1">
      <alignment/>
    </xf>
    <xf numFmtId="0" fontId="1" fillId="0" borderId="0" xfId="0" applyFont="1" applyBorder="1" applyAlignment="1">
      <alignment/>
    </xf>
    <xf numFmtId="0" fontId="1" fillId="0" borderId="22"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horizontal="left"/>
      <protection/>
    </xf>
    <xf numFmtId="0" fontId="3" fillId="0" borderId="11" xfId="0" applyFont="1" applyBorder="1" applyAlignment="1" applyProtection="1">
      <alignment/>
      <protection/>
    </xf>
    <xf numFmtId="0" fontId="3" fillId="0" borderId="21" xfId="0" applyFont="1" applyFill="1" applyBorder="1" applyAlignment="1" applyProtection="1">
      <alignment/>
      <protection/>
    </xf>
    <xf numFmtId="0" fontId="2" fillId="0" borderId="0" xfId="0" applyFont="1" applyBorder="1" applyAlignment="1" applyProtection="1">
      <alignment/>
      <protection/>
    </xf>
    <xf numFmtId="172" fontId="2" fillId="0" borderId="0" xfId="0" applyNumberFormat="1" applyFont="1" applyBorder="1" applyAlignment="1" applyProtection="1">
      <alignment/>
      <protection/>
    </xf>
    <xf numFmtId="0" fontId="1" fillId="0" borderId="0" xfId="0" applyNumberFormat="1" applyFont="1" applyBorder="1" applyAlignment="1">
      <alignment/>
    </xf>
    <xf numFmtId="0" fontId="1" fillId="0" borderId="11" xfId="0" applyFont="1" applyBorder="1" applyAlignment="1" applyProtection="1">
      <alignment/>
      <protection/>
    </xf>
    <xf numFmtId="0" fontId="1" fillId="0" borderId="11" xfId="0" applyFont="1" applyBorder="1" applyAlignment="1" applyProtection="1">
      <alignment horizontal="left"/>
      <protection/>
    </xf>
    <xf numFmtId="0" fontId="3" fillId="0" borderId="0" xfId="0" applyFont="1" applyBorder="1" applyAlignment="1" applyProtection="1">
      <alignment horizontal="center"/>
      <protection/>
    </xf>
    <xf numFmtId="0" fontId="1" fillId="0" borderId="22"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 fillId="0" borderId="21" xfId="0" applyNumberFormat="1" applyFont="1" applyBorder="1" applyAlignment="1" quotePrefix="1">
      <alignment horizontal="left" indent="1"/>
    </xf>
    <xf numFmtId="0" fontId="1" fillId="0" borderId="21" xfId="0" applyFont="1" applyFill="1" applyBorder="1" applyAlignment="1" applyProtection="1">
      <alignment vertical="top"/>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21"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protection/>
    </xf>
    <xf numFmtId="0" fontId="20" fillId="0" borderId="0" xfId="0" applyNumberFormat="1" applyFont="1" applyBorder="1" applyAlignment="1">
      <alignment horizontal="left" vertical="top" wrapText="1"/>
    </xf>
    <xf numFmtId="0" fontId="1" fillId="0" borderId="0" xfId="0" applyFont="1" applyBorder="1" applyAlignment="1" applyProtection="1">
      <alignment horizontal="left"/>
      <protection/>
    </xf>
    <xf numFmtId="0" fontId="22" fillId="0" borderId="0" xfId="52" applyFont="1" applyAlignment="1" applyProtection="1">
      <alignment horizontal="left"/>
      <protection/>
    </xf>
    <xf numFmtId="167" fontId="9" fillId="35" borderId="0" xfId="0" applyNumberFormat="1" applyFont="1" applyFill="1" applyBorder="1" applyAlignment="1" applyProtection="1">
      <alignment/>
      <protection/>
    </xf>
    <xf numFmtId="169" fontId="9" fillId="35" borderId="0" xfId="0" applyNumberFormat="1" applyFont="1" applyFill="1" applyBorder="1" applyAlignment="1" applyProtection="1">
      <alignment horizontal="right"/>
      <protection/>
    </xf>
    <xf numFmtId="3" fontId="9" fillId="35" borderId="0" xfId="0" applyNumberFormat="1" applyFont="1" applyFill="1" applyBorder="1" applyAlignment="1" applyProtection="1">
      <alignment/>
      <protection/>
    </xf>
    <xf numFmtId="9" fontId="9" fillId="35" borderId="0" xfId="58" applyFont="1" applyFill="1" applyBorder="1" applyAlignment="1" applyProtection="1">
      <alignment/>
      <protection/>
    </xf>
    <xf numFmtId="0" fontId="1" fillId="0" borderId="22" xfId="0" applyNumberFormat="1" applyFont="1" applyBorder="1" applyAlignment="1" quotePrefix="1">
      <alignment horizontal="left" indent="1"/>
    </xf>
    <xf numFmtId="3" fontId="1" fillId="0" borderId="14" xfId="0" applyNumberFormat="1" applyFont="1" applyBorder="1" applyAlignment="1" quotePrefix="1">
      <alignment/>
    </xf>
    <xf numFmtId="0" fontId="1" fillId="0" borderId="14" xfId="0" applyFont="1" applyBorder="1" applyAlignment="1">
      <alignment/>
    </xf>
    <xf numFmtId="0" fontId="1" fillId="0" borderId="22" xfId="0" applyFont="1" applyBorder="1" applyAlignment="1" applyProtection="1">
      <alignment/>
      <protection/>
    </xf>
    <xf numFmtId="0" fontId="1" fillId="0" borderId="14" xfId="0" applyFont="1" applyFill="1" applyBorder="1" applyAlignment="1" applyProtection="1">
      <alignment horizontal="right"/>
      <protection/>
    </xf>
    <xf numFmtId="0" fontId="24" fillId="0" borderId="0" xfId="0" applyFont="1" applyAlignment="1" applyProtection="1">
      <alignment/>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178" fontId="1" fillId="0" borderId="0" xfId="0" applyNumberFormat="1" applyFont="1" applyFill="1" applyBorder="1" applyAlignment="1" applyProtection="1">
      <alignment horizontal="right"/>
      <protection/>
    </xf>
    <xf numFmtId="175" fontId="1" fillId="0" borderId="0" xfId="0" applyNumberFormat="1" applyFont="1" applyFill="1" applyBorder="1" applyAlignment="1" applyProtection="1">
      <alignment/>
      <protection locked="0"/>
    </xf>
    <xf numFmtId="8" fontId="1" fillId="0" borderId="0" xfId="0" applyNumberFormat="1" applyFont="1" applyBorder="1" applyAlignment="1" applyProtection="1">
      <alignment/>
      <protection/>
    </xf>
    <xf numFmtId="8" fontId="1" fillId="0" borderId="0" xfId="0" applyNumberFormat="1" applyFont="1" applyFill="1" applyBorder="1" applyAlignment="1" applyProtection="1">
      <alignment/>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5" fillId="0" borderId="0" xfId="0" applyFont="1" applyAlignment="1" applyProtection="1">
      <alignment horizontal="left"/>
      <protection/>
    </xf>
    <xf numFmtId="0" fontId="9" fillId="3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23"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829550" cy="885825"/>
        </a:xfrm>
        <a:prstGeom prst="rect">
          <a:avLst/>
        </a:prstGeom>
        <a:noFill/>
        <a:ln w="9525" cmpd="sng">
          <a:noFill/>
        </a:ln>
      </xdr:spPr>
    </xdr:pic>
    <xdr:clientData/>
  </xdr:twoCellAnchor>
  <xdr:twoCellAnchor>
    <xdr:from>
      <xdr:col>0</xdr:col>
      <xdr:colOff>9525</xdr:colOff>
      <xdr:row>16</xdr:row>
      <xdr:rowOff>161925</xdr:rowOff>
    </xdr:from>
    <xdr:to>
      <xdr:col>0</xdr:col>
      <xdr:colOff>2438400</xdr:colOff>
      <xdr:row>18</xdr:row>
      <xdr:rowOff>180975</xdr:rowOff>
    </xdr:to>
    <xdr:sp>
      <xdr:nvSpPr>
        <xdr:cNvPr id="2" name="AutoShape 97"/>
        <xdr:cNvSpPr>
          <a:spLocks/>
        </xdr:cNvSpPr>
      </xdr:nvSpPr>
      <xdr:spPr>
        <a:xfrm>
          <a:off x="9525" y="3276600"/>
          <a:ext cx="2428875" cy="4000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N11" sqref="N11"/>
    </sheetView>
  </sheetViews>
  <sheetFormatPr defaultColWidth="9.140625" defaultRowHeight="12.75" outlineLevelRow="1"/>
  <cols>
    <col min="1" max="1" width="40.28125" style="1" customWidth="1"/>
    <col min="2" max="2" width="5.8515625" style="1" customWidth="1"/>
    <col min="3" max="3" width="11.00390625" style="1" customWidth="1"/>
    <col min="4" max="4" width="5.28125" style="1" customWidth="1"/>
    <col min="5" max="5" width="4.7109375" style="1" customWidth="1"/>
    <col min="6" max="6" width="4.140625" style="1" customWidth="1"/>
    <col min="7" max="7" width="11.140625" style="1" customWidth="1"/>
    <col min="8" max="8" width="4.57421875" style="1" customWidth="1"/>
    <col min="9" max="9" width="4.28125" style="1" customWidth="1"/>
    <col min="10" max="10" width="3.4218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8" t="s">
        <v>0</v>
      </c>
      <c r="B7" s="178"/>
      <c r="C7" s="178"/>
      <c r="D7" s="178"/>
      <c r="E7" s="178"/>
      <c r="F7" s="178"/>
      <c r="G7" s="178"/>
      <c r="H7" s="178"/>
      <c r="I7" s="178"/>
      <c r="J7" s="178"/>
      <c r="K7" s="178"/>
      <c r="L7" s="178"/>
      <c r="M7" s="178"/>
    </row>
    <row r="8" spans="1:13" ht="15.75" customHeight="1">
      <c r="A8" s="178" t="str">
        <f>""&amp;C16&amp;" ENERGY STAR Qualified Room Air Conditioner(s)"</f>
        <v>1 ENERGY STAR Qualified Room Air Conditioner(s)</v>
      </c>
      <c r="B8" s="178"/>
      <c r="C8" s="178"/>
      <c r="D8" s="178"/>
      <c r="E8" s="178"/>
      <c r="F8" s="178"/>
      <c r="G8" s="178"/>
      <c r="H8" s="178"/>
      <c r="I8" s="178"/>
      <c r="J8" s="178"/>
      <c r="K8" s="178"/>
      <c r="L8" s="178"/>
      <c r="M8" s="178"/>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79" t="s">
        <v>38</v>
      </c>
      <c r="B11" s="179"/>
      <c r="C11" s="179"/>
      <c r="D11" s="179"/>
      <c r="E11" s="179"/>
      <c r="F11" s="179"/>
      <c r="G11" s="179"/>
      <c r="H11" s="179"/>
      <c r="I11" s="179"/>
      <c r="J11" s="179"/>
      <c r="K11" s="179"/>
      <c r="L11" s="179"/>
      <c r="M11" s="179"/>
    </row>
    <row r="12" spans="1:13" s="3" customFormat="1" ht="12.75">
      <c r="A12" s="2"/>
      <c r="B12" s="2"/>
      <c r="C12" s="2"/>
      <c r="D12" s="2"/>
      <c r="E12" s="2"/>
      <c r="F12" s="2"/>
      <c r="G12" s="2"/>
      <c r="H12" s="2"/>
      <c r="I12" s="2"/>
      <c r="J12" s="2"/>
      <c r="K12" s="2"/>
      <c r="L12" s="2"/>
      <c r="M12" s="2"/>
    </row>
    <row r="13" ht="15.75" customHeight="1">
      <c r="A13" s="27"/>
    </row>
    <row r="14" spans="1:13" ht="15.75">
      <c r="A14" s="180" t="s">
        <v>1</v>
      </c>
      <c r="B14" s="180"/>
      <c r="C14" s="180"/>
      <c r="D14" s="180"/>
      <c r="E14" s="180"/>
      <c r="F14" s="180"/>
      <c r="G14" s="180"/>
      <c r="H14" s="180"/>
      <c r="I14" s="180"/>
      <c r="J14" s="180"/>
      <c r="K14" s="180"/>
      <c r="L14" s="180"/>
      <c r="M14" s="180"/>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1</v>
      </c>
      <c r="D16" s="7"/>
      <c r="E16" s="7"/>
      <c r="F16" s="7"/>
      <c r="G16" s="7"/>
      <c r="H16" s="7"/>
      <c r="I16" s="7"/>
      <c r="J16" s="7"/>
      <c r="K16" s="7"/>
      <c r="L16" s="7"/>
      <c r="M16" s="8"/>
      <c r="N16" s="9"/>
    </row>
    <row r="17" spans="1:13" ht="15.75" customHeight="1" thickBot="1">
      <c r="A17" s="10" t="s">
        <v>293</v>
      </c>
      <c r="B17" s="6"/>
      <c r="C17" s="93">
        <f>Assumptions!C248</f>
        <v>0.09706</v>
      </c>
      <c r="D17" s="7"/>
      <c r="E17" s="7"/>
      <c r="F17" s="7"/>
      <c r="G17" s="7"/>
      <c r="H17" s="7"/>
      <c r="I17" s="7"/>
      <c r="J17" s="7"/>
      <c r="K17" s="7"/>
      <c r="L17" s="7"/>
      <c r="M17" s="8"/>
    </row>
    <row r="18" spans="1:13" ht="14.25" customHeight="1">
      <c r="A18" s="5"/>
      <c r="B18" s="7"/>
      <c r="C18" s="91"/>
      <c r="D18" s="39"/>
      <c r="E18" s="39"/>
      <c r="F18" s="39"/>
      <c r="G18" s="7"/>
      <c r="H18" s="7"/>
      <c r="I18" s="7"/>
      <c r="J18" s="7"/>
      <c r="K18" s="7"/>
      <c r="L18" s="7"/>
      <c r="M18" s="8"/>
    </row>
    <row r="19" spans="1:14" ht="15.75" customHeight="1">
      <c r="A19" s="11"/>
      <c r="B19" s="6"/>
      <c r="C19" s="12"/>
      <c r="D19" s="7"/>
      <c r="E19" s="7"/>
      <c r="F19" s="7"/>
      <c r="G19" s="7"/>
      <c r="H19" s="7"/>
      <c r="I19" s="7"/>
      <c r="J19" s="7"/>
      <c r="K19" s="7"/>
      <c r="L19" s="7"/>
      <c r="M19" s="8"/>
      <c r="N19" s="9"/>
    </row>
    <row r="20" spans="1:13" ht="35.25" customHeight="1">
      <c r="A20" s="56"/>
      <c r="B20" s="181" t="s">
        <v>3</v>
      </c>
      <c r="C20" s="181"/>
      <c r="D20" s="181"/>
      <c r="E20" s="45"/>
      <c r="F20" s="181" t="s">
        <v>4</v>
      </c>
      <c r="G20" s="181"/>
      <c r="H20" s="181"/>
      <c r="I20" s="45"/>
      <c r="J20" s="182"/>
      <c r="K20" s="182"/>
      <c r="L20" s="182"/>
      <c r="M20" s="8"/>
    </row>
    <row r="21" spans="1:13" ht="6" customHeight="1" thickBot="1">
      <c r="A21" s="44"/>
      <c r="B21" s="45"/>
      <c r="C21" s="45"/>
      <c r="D21" s="45"/>
      <c r="E21" s="45"/>
      <c r="F21" s="45"/>
      <c r="G21" s="65"/>
      <c r="H21" s="45"/>
      <c r="I21" s="45"/>
      <c r="J21" s="45"/>
      <c r="K21" s="45"/>
      <c r="L21" s="45"/>
      <c r="M21" s="8"/>
    </row>
    <row r="22" spans="1:13" ht="15.75" customHeight="1" thickBot="1">
      <c r="A22" s="5" t="s">
        <v>43</v>
      </c>
      <c r="B22" s="7"/>
      <c r="C22" s="67">
        <f>Assumptions!C6</f>
        <v>300</v>
      </c>
      <c r="D22" s="13"/>
      <c r="E22" s="13"/>
      <c r="F22" s="13"/>
      <c r="G22" s="67">
        <f>Assumptions!C12</f>
        <v>270</v>
      </c>
      <c r="H22" s="13"/>
      <c r="I22" s="13"/>
      <c r="J22" s="14"/>
      <c r="K22" s="7"/>
      <c r="L22" s="13"/>
      <c r="M22" s="8"/>
    </row>
    <row r="23" spans="1:13" ht="15.75" customHeight="1" thickBot="1">
      <c r="A23" s="5" t="s">
        <v>51</v>
      </c>
      <c r="B23" s="7"/>
      <c r="C23" s="92">
        <f>Assumptions!C7</f>
        <v>10.8</v>
      </c>
      <c r="D23" s="70"/>
      <c r="E23" s="70"/>
      <c r="F23" s="70"/>
      <c r="G23" s="92">
        <f>Assumptions!C13</f>
        <v>9.8</v>
      </c>
      <c r="H23" s="13"/>
      <c r="I23" s="13"/>
      <c r="J23" s="14"/>
      <c r="K23" s="7"/>
      <c r="L23" s="13"/>
      <c r="M23" s="8"/>
    </row>
    <row r="24" spans="1:13" ht="15.75" customHeight="1" thickBot="1">
      <c r="A24" s="5" t="s">
        <v>276</v>
      </c>
      <c r="B24" s="7"/>
      <c r="C24" s="68">
        <v>10000</v>
      </c>
      <c r="D24" s="39"/>
      <c r="E24" s="39"/>
      <c r="F24" s="39"/>
      <c r="G24" s="68">
        <v>10000</v>
      </c>
      <c r="H24" s="13"/>
      <c r="I24" s="13"/>
      <c r="J24" s="14"/>
      <c r="K24" s="7"/>
      <c r="L24" s="13"/>
      <c r="M24" s="8"/>
    </row>
    <row r="25" spans="1:13" ht="4.5" customHeight="1">
      <c r="A25" s="15"/>
      <c r="B25" s="16"/>
      <c r="C25" s="59"/>
      <c r="D25" s="16"/>
      <c r="E25" s="16"/>
      <c r="F25" s="16"/>
      <c r="G25" s="60"/>
      <c r="H25" s="16"/>
      <c r="I25" s="16"/>
      <c r="J25" s="16"/>
      <c r="K25" s="16"/>
      <c r="L25" s="16"/>
      <c r="M25" s="17"/>
    </row>
    <row r="26" ht="14.25" customHeight="1">
      <c r="A26" s="46"/>
    </row>
    <row r="27" ht="15.75" customHeight="1">
      <c r="A27" s="47"/>
    </row>
    <row r="28" spans="1:13" ht="15.75">
      <c r="A28" s="180" t="str">
        <f>"Annual and Life Cycle Costs and Savings for "&amp;C16&amp;" Room Air Conditioner(s)"</f>
        <v>Annual and Life Cycle Costs and Savings for 1 Room Air Conditioner(s)</v>
      </c>
      <c r="B28" s="180"/>
      <c r="C28" s="180"/>
      <c r="D28" s="180"/>
      <c r="E28" s="180"/>
      <c r="F28" s="180"/>
      <c r="G28" s="180"/>
      <c r="H28" s="180"/>
      <c r="I28" s="180"/>
      <c r="J28" s="180"/>
      <c r="K28" s="180"/>
      <c r="L28" s="180"/>
      <c r="M28" s="180"/>
    </row>
    <row r="29" spans="1:13" ht="31.5" customHeight="1">
      <c r="A29" s="18"/>
      <c r="B29" s="184" t="str">
        <f>""&amp;C16&amp;" ENERGY STAR Qualified Unit(s)"</f>
        <v>1 ENERGY STAR Qualified Unit(s)</v>
      </c>
      <c r="C29" s="184"/>
      <c r="D29" s="184"/>
      <c r="E29" s="48"/>
      <c r="F29" s="184" t="str">
        <f>""&amp;C16&amp;" Conventional Unit(s)"</f>
        <v>1 Conventional Unit(s)</v>
      </c>
      <c r="G29" s="184"/>
      <c r="H29" s="184"/>
      <c r="I29" s="48"/>
      <c r="J29" s="184" t="s">
        <v>5</v>
      </c>
      <c r="K29" s="184"/>
      <c r="L29" s="184"/>
      <c r="M29" s="19"/>
    </row>
    <row r="30" spans="1:13" ht="15.75" customHeight="1">
      <c r="A30" s="57" t="s">
        <v>30</v>
      </c>
      <c r="B30" s="20"/>
      <c r="C30" s="20"/>
      <c r="D30" s="20"/>
      <c r="E30" s="20"/>
      <c r="F30" s="20"/>
      <c r="G30" s="20"/>
      <c r="H30" s="20"/>
      <c r="I30" s="20"/>
      <c r="J30" s="20"/>
      <c r="K30" s="20"/>
      <c r="L30" s="20"/>
      <c r="M30" s="21"/>
    </row>
    <row r="31" spans="1:13" ht="15.75" customHeight="1">
      <c r="A31" s="22" t="s">
        <v>6</v>
      </c>
      <c r="B31" s="20"/>
      <c r="C31" s="84">
        <f>C32*C17</f>
        <v>192.41246296296293</v>
      </c>
      <c r="D31" s="20"/>
      <c r="E31" s="20"/>
      <c r="F31" s="20"/>
      <c r="G31" s="23">
        <f>G32*C17</f>
        <v>212.04638775510202</v>
      </c>
      <c r="H31" s="20"/>
      <c r="I31" s="20"/>
      <c r="J31" s="20"/>
      <c r="K31" s="23">
        <f>G31-C31</f>
        <v>19.633924792139084</v>
      </c>
      <c r="L31" s="20"/>
      <c r="M31" s="21"/>
    </row>
    <row r="32" spans="1:13" s="3" customFormat="1" ht="15.75" customHeight="1" outlineLevel="1">
      <c r="A32" s="85" t="s">
        <v>40</v>
      </c>
      <c r="B32" s="86"/>
      <c r="C32" s="87">
        <f>(C16*(C24/C23)*Assumptions!C23)/1000</f>
        <v>1982.4074074074072</v>
      </c>
      <c r="D32" s="88"/>
      <c r="E32" s="88"/>
      <c r="F32" s="88"/>
      <c r="G32" s="87">
        <f>(C16*(G24/G23)*Assumptions!C23)/1000</f>
        <v>2184.6938775510203</v>
      </c>
      <c r="H32" s="88"/>
      <c r="I32" s="88"/>
      <c r="J32" s="88"/>
      <c r="K32" s="87">
        <f>G32-C32</f>
        <v>202.2864701436131</v>
      </c>
      <c r="L32" s="88"/>
      <c r="M32" s="89"/>
    </row>
    <row r="33" spans="1:13" ht="15.75" customHeight="1">
      <c r="A33" s="71" t="s">
        <v>7</v>
      </c>
      <c r="B33" s="20"/>
      <c r="C33" s="69">
        <f>C16*(Assumptions!C18*Assumptions!C19)</f>
        <v>0</v>
      </c>
      <c r="D33" s="20"/>
      <c r="E33" s="20"/>
      <c r="F33" s="20"/>
      <c r="G33" s="23">
        <f>C16*(Assumptions!C18*Assumptions!C19)</f>
        <v>0</v>
      </c>
      <c r="H33" s="20"/>
      <c r="I33" s="20"/>
      <c r="J33" s="20"/>
      <c r="K33" s="23">
        <f>G33-C33</f>
        <v>0</v>
      </c>
      <c r="L33" s="20"/>
      <c r="M33" s="21"/>
    </row>
    <row r="34" spans="1:13" s="27" customFormat="1" ht="15.75" customHeight="1">
      <c r="A34" s="58" t="s">
        <v>8</v>
      </c>
      <c r="B34" s="25"/>
      <c r="C34" s="51">
        <f>C31+C33</f>
        <v>192.41246296296293</v>
      </c>
      <c r="D34" s="25"/>
      <c r="E34" s="25"/>
      <c r="F34" s="25"/>
      <c r="G34" s="51">
        <f>G31+G33</f>
        <v>212.04638775510202</v>
      </c>
      <c r="H34" s="25"/>
      <c r="I34" s="25"/>
      <c r="J34" s="25"/>
      <c r="K34" s="51">
        <f>K31+K33</f>
        <v>19.633924792139084</v>
      </c>
      <c r="L34" s="25"/>
      <c r="M34" s="26"/>
    </row>
    <row r="35" spans="1:13" ht="15.75" customHeight="1">
      <c r="A35" s="22"/>
      <c r="B35" s="20"/>
      <c r="C35" s="20"/>
      <c r="D35" s="20"/>
      <c r="E35" s="20"/>
      <c r="F35" s="20"/>
      <c r="G35" s="20"/>
      <c r="H35" s="20"/>
      <c r="I35" s="20"/>
      <c r="J35" s="20"/>
      <c r="K35" s="20"/>
      <c r="L35" s="20"/>
      <c r="M35" s="21"/>
    </row>
    <row r="36" spans="1:13" ht="15.75" customHeight="1">
      <c r="A36" s="57" t="s">
        <v>31</v>
      </c>
      <c r="B36" s="20"/>
      <c r="C36" s="20"/>
      <c r="D36" s="20"/>
      <c r="E36" s="20"/>
      <c r="F36" s="20"/>
      <c r="G36" s="20"/>
      <c r="H36" s="20"/>
      <c r="I36" s="20"/>
      <c r="J36" s="20"/>
      <c r="K36" s="20"/>
      <c r="L36" s="20"/>
      <c r="M36" s="21"/>
    </row>
    <row r="37" spans="1:13" ht="15.75" customHeight="1">
      <c r="A37" s="40" t="s">
        <v>46</v>
      </c>
      <c r="B37" s="20"/>
      <c r="C37" s="23">
        <f>C38+C40</f>
        <v>1430.6504681283045</v>
      </c>
      <c r="D37" s="20"/>
      <c r="E37" s="20"/>
      <c r="F37" s="20"/>
      <c r="G37" s="23">
        <f>G38+G40</f>
        <v>1576.6352097740498</v>
      </c>
      <c r="H37" s="20"/>
      <c r="I37" s="20"/>
      <c r="J37" s="20"/>
      <c r="K37" s="23">
        <f>G37-C37</f>
        <v>145.98474164574532</v>
      </c>
      <c r="L37" s="20"/>
      <c r="M37" s="21"/>
    </row>
    <row r="38" spans="1:13" ht="15.75" customHeight="1">
      <c r="A38" s="24" t="s">
        <v>42</v>
      </c>
      <c r="B38" s="20"/>
      <c r="C38" s="23">
        <f>PV(Assumptions!C244,Assumptions!C9,-C31,,0)</f>
        <v>1430.6504681283045</v>
      </c>
      <c r="D38" s="20"/>
      <c r="E38" s="20"/>
      <c r="F38" s="20"/>
      <c r="G38" s="23">
        <f>PV(Assumptions!C244,Assumptions!C15,-G31,,0)</f>
        <v>1576.6352097740498</v>
      </c>
      <c r="H38" s="20"/>
      <c r="I38" s="20"/>
      <c r="J38" s="20"/>
      <c r="K38" s="23">
        <f>G38-C38</f>
        <v>145.98474164574532</v>
      </c>
      <c r="L38" s="20"/>
      <c r="M38" s="21"/>
    </row>
    <row r="39" spans="1:13" s="3" customFormat="1" ht="15.75" customHeight="1" outlineLevel="1">
      <c r="A39" s="85" t="s">
        <v>40</v>
      </c>
      <c r="B39" s="86"/>
      <c r="C39" s="87">
        <f>C32*Assumptions!C9</f>
        <v>17841.666666666664</v>
      </c>
      <c r="D39" s="88"/>
      <c r="E39" s="88"/>
      <c r="F39" s="88"/>
      <c r="G39" s="87">
        <f>G32*Assumptions!C15</f>
        <v>19662.244897959183</v>
      </c>
      <c r="H39" s="88"/>
      <c r="I39" s="88"/>
      <c r="J39" s="88"/>
      <c r="K39" s="87">
        <f>G39-C39</f>
        <v>1820.5782312925185</v>
      </c>
      <c r="L39" s="90"/>
      <c r="M39" s="89"/>
    </row>
    <row r="40" spans="1:13" ht="15.75" customHeight="1">
      <c r="A40" s="24" t="s">
        <v>41</v>
      </c>
      <c r="B40" s="20"/>
      <c r="C40" s="23">
        <f>PV(Assumptions!C244,Assumptions!C9,-C33,,0)</f>
        <v>0</v>
      </c>
      <c r="D40" s="20"/>
      <c r="E40" s="20"/>
      <c r="F40" s="20"/>
      <c r="G40" s="23">
        <f>PV(Assumptions!C244,Assumptions!C15,-G33,,0)</f>
        <v>0</v>
      </c>
      <c r="H40" s="20"/>
      <c r="I40" s="20"/>
      <c r="J40" s="20"/>
      <c r="K40" s="23">
        <f>G40-C40</f>
        <v>0</v>
      </c>
      <c r="L40" s="20"/>
      <c r="M40" s="21"/>
    </row>
    <row r="41" spans="1:13" ht="15.75" customHeight="1">
      <c r="A41" s="22" t="str">
        <f>"Purchase price for "&amp;C16&amp;" unit(s)"</f>
        <v>Purchase price for 1 unit(s)</v>
      </c>
      <c r="B41" s="20"/>
      <c r="C41" s="72">
        <f>C16*C22</f>
        <v>300</v>
      </c>
      <c r="D41" s="20"/>
      <c r="E41" s="20"/>
      <c r="F41" s="20"/>
      <c r="G41" s="23">
        <f>C16*G22</f>
        <v>270</v>
      </c>
      <c r="H41" s="20"/>
      <c r="I41" s="20"/>
      <c r="J41" s="20"/>
      <c r="K41" s="23">
        <f>G41-C41</f>
        <v>-30</v>
      </c>
      <c r="L41" s="20"/>
      <c r="M41" s="21"/>
    </row>
    <row r="42" spans="1:13" s="27" customFormat="1" ht="15.75" customHeight="1">
      <c r="A42" s="58" t="s">
        <v>8</v>
      </c>
      <c r="B42" s="20"/>
      <c r="C42" s="73">
        <f>C37+C41</f>
        <v>1730.6504681283045</v>
      </c>
      <c r="D42" s="25"/>
      <c r="E42" s="25"/>
      <c r="F42" s="25"/>
      <c r="G42" s="51">
        <f>G37+G41</f>
        <v>1846.6352097740498</v>
      </c>
      <c r="H42" s="25"/>
      <c r="I42" s="25"/>
      <c r="J42" s="25"/>
      <c r="K42" s="51">
        <f>K37+K41</f>
        <v>115.98474164574532</v>
      </c>
      <c r="L42" s="25"/>
      <c r="M42" s="26"/>
    </row>
    <row r="43" spans="1:13" s="27" customFormat="1" ht="15.75" customHeight="1">
      <c r="A43" s="50"/>
      <c r="B43" s="25"/>
      <c r="C43" s="52"/>
      <c r="D43" s="25"/>
      <c r="E43" s="25"/>
      <c r="F43" s="25"/>
      <c r="G43" s="52"/>
      <c r="H43" s="25"/>
      <c r="I43" s="25"/>
      <c r="J43" s="25"/>
      <c r="K43" s="52"/>
      <c r="L43" s="25"/>
      <c r="M43" s="26"/>
    </row>
    <row r="44" spans="1:13" ht="15.75" customHeight="1">
      <c r="A44" s="49"/>
      <c r="B44" s="20"/>
      <c r="C44" s="20"/>
      <c r="D44" s="20"/>
      <c r="E44" s="20"/>
      <c r="F44" s="20"/>
      <c r="G44" s="20"/>
      <c r="H44" s="20"/>
      <c r="I44" s="20"/>
      <c r="J44" s="28" t="s">
        <v>9</v>
      </c>
      <c r="K44" s="64">
        <f>IF(K52&lt;=0,0,IF(K34&lt;0,"N/A",IF(K34=0,"&gt;"&amp;Assumptions!C9&amp;"",IF(K52/K34&gt;Assumptions!C9,"&gt;"&amp;Assumptions!C9&amp;"",K52/K34))))</f>
        <v>1.5279675519594138</v>
      </c>
      <c r="L44" s="20"/>
      <c r="M44" s="21"/>
    </row>
    <row r="45" spans="1:13" ht="4.5" customHeight="1">
      <c r="A45" s="29"/>
      <c r="B45" s="30"/>
      <c r="C45" s="30"/>
      <c r="D45" s="30"/>
      <c r="E45" s="30"/>
      <c r="F45" s="30"/>
      <c r="G45" s="30"/>
      <c r="H45" s="30"/>
      <c r="I45" s="30"/>
      <c r="J45" s="30"/>
      <c r="K45" s="30"/>
      <c r="L45" s="30"/>
      <c r="M45" s="31"/>
    </row>
    <row r="46" spans="1:13" ht="24" customHeight="1">
      <c r="A46" s="185" t="s">
        <v>32</v>
      </c>
      <c r="B46" s="186"/>
      <c r="C46" s="186"/>
      <c r="D46" s="186"/>
      <c r="E46" s="186"/>
      <c r="F46" s="186"/>
      <c r="G46" s="186"/>
      <c r="H46" s="186"/>
      <c r="I46" s="186"/>
      <c r="J46" s="186"/>
      <c r="K46" s="186"/>
      <c r="L46" s="186"/>
      <c r="M46" s="186"/>
    </row>
    <row r="47" spans="1:13" ht="13.5">
      <c r="A47" s="183" t="s">
        <v>33</v>
      </c>
      <c r="B47" s="183"/>
      <c r="C47" s="183"/>
      <c r="D47" s="183"/>
      <c r="E47" s="183"/>
      <c r="F47" s="183"/>
      <c r="G47" s="183"/>
      <c r="H47" s="183"/>
      <c r="I47" s="183"/>
      <c r="J47" s="183"/>
      <c r="K47" s="183"/>
      <c r="L47" s="183"/>
      <c r="M47" s="183"/>
    </row>
    <row r="48" spans="1:13" ht="14.25">
      <c r="A48" s="53"/>
      <c r="B48" s="53"/>
      <c r="C48" s="53"/>
      <c r="D48" s="53"/>
      <c r="E48" s="53"/>
      <c r="F48" s="53"/>
      <c r="G48" s="53"/>
      <c r="H48" s="53"/>
      <c r="I48" s="53"/>
      <c r="J48" s="53"/>
      <c r="K48" s="53"/>
      <c r="L48" s="53"/>
      <c r="M48" s="53"/>
    </row>
    <row r="49" ht="15" customHeight="1"/>
    <row r="50" spans="1:13" ht="15.75" customHeight="1">
      <c r="A50" s="180" t="str">
        <f>"Summary of Benefits for "&amp;C16&amp;" Room Air Conditioner(s)"</f>
        <v>Summary of Benefits for 1 Room Air Conditioner(s)</v>
      </c>
      <c r="B50" s="180"/>
      <c r="C50" s="180"/>
      <c r="D50" s="180"/>
      <c r="E50" s="180"/>
      <c r="F50" s="180"/>
      <c r="G50" s="180"/>
      <c r="H50" s="180"/>
      <c r="I50" s="180"/>
      <c r="J50" s="180"/>
      <c r="K50" s="180"/>
      <c r="L50" s="180"/>
      <c r="M50" s="180"/>
    </row>
    <row r="51" spans="1:13" ht="4.5" customHeight="1">
      <c r="A51" s="32" t="s">
        <v>10</v>
      </c>
      <c r="B51" s="33"/>
      <c r="C51" s="33"/>
      <c r="D51" s="33"/>
      <c r="E51" s="33"/>
      <c r="F51" s="33"/>
      <c r="G51" s="33"/>
      <c r="H51" s="33"/>
      <c r="I51" s="33"/>
      <c r="J51" s="33"/>
      <c r="K51" s="33"/>
      <c r="L51" s="33"/>
      <c r="M51" s="34"/>
    </row>
    <row r="52" spans="1:13" ht="15.75" customHeight="1">
      <c r="A52" s="35" t="s">
        <v>11</v>
      </c>
      <c r="B52" s="55"/>
      <c r="C52" s="55"/>
      <c r="D52" s="55"/>
      <c r="E52" s="55"/>
      <c r="F52" s="55"/>
      <c r="G52" s="55"/>
      <c r="H52" s="55"/>
      <c r="I52" s="55"/>
      <c r="J52" s="55"/>
      <c r="K52" s="160">
        <f>(C22-G22)*C16</f>
        <v>30</v>
      </c>
      <c r="L52" s="74"/>
      <c r="M52" s="79"/>
    </row>
    <row r="53" spans="1:13" ht="15.75" customHeight="1">
      <c r="A53" s="35" t="s">
        <v>12</v>
      </c>
      <c r="B53" s="55"/>
      <c r="C53" s="55"/>
      <c r="D53" s="55"/>
      <c r="E53" s="55"/>
      <c r="F53" s="55"/>
      <c r="G53" s="55"/>
      <c r="H53" s="55"/>
      <c r="I53" s="55"/>
      <c r="J53" s="55"/>
      <c r="K53" s="160">
        <f>K37</f>
        <v>145.98474164574532</v>
      </c>
      <c r="L53" s="74"/>
      <c r="M53" s="79"/>
    </row>
    <row r="54" spans="1:13" ht="15.75" customHeight="1">
      <c r="A54" s="35" t="s">
        <v>13</v>
      </c>
      <c r="B54" s="55"/>
      <c r="C54" s="55"/>
      <c r="D54" s="55"/>
      <c r="E54" s="55"/>
      <c r="F54" s="55"/>
      <c r="G54" s="55"/>
      <c r="H54" s="55"/>
      <c r="I54" s="55"/>
      <c r="J54" s="55"/>
      <c r="K54" s="160">
        <f>K42</f>
        <v>115.98474164574532</v>
      </c>
      <c r="L54" s="74"/>
      <c r="M54" s="79"/>
    </row>
    <row r="55" spans="1:13" ht="15.75" customHeight="1">
      <c r="A55" s="35" t="s">
        <v>14</v>
      </c>
      <c r="B55" s="55"/>
      <c r="C55" s="55"/>
      <c r="D55" s="55"/>
      <c r="E55" s="55"/>
      <c r="F55" s="55"/>
      <c r="G55" s="55"/>
      <c r="H55" s="55"/>
      <c r="I55" s="55"/>
      <c r="J55" s="55"/>
      <c r="K55" s="161">
        <f>K44</f>
        <v>1.5279675519594138</v>
      </c>
      <c r="L55" s="75"/>
      <c r="M55" s="80"/>
    </row>
    <row r="56" spans="1:13" ht="15.75" customHeight="1">
      <c r="A56" s="35" t="s">
        <v>45</v>
      </c>
      <c r="B56" s="55"/>
      <c r="C56" s="55"/>
      <c r="D56" s="55"/>
      <c r="E56" s="55"/>
      <c r="F56" s="55"/>
      <c r="G56" s="55"/>
      <c r="H56" s="55"/>
      <c r="I56" s="55"/>
      <c r="J56" s="55"/>
      <c r="K56" s="162">
        <f>K39</f>
        <v>1820.5782312925185</v>
      </c>
      <c r="L56" s="76"/>
      <c r="M56" s="81"/>
    </row>
    <row r="57" spans="1:13" ht="15.75" customHeight="1">
      <c r="A57" s="35" t="s">
        <v>15</v>
      </c>
      <c r="B57" s="55"/>
      <c r="C57" s="55"/>
      <c r="D57" s="55"/>
      <c r="E57" s="55"/>
      <c r="F57" s="55"/>
      <c r="G57" s="55"/>
      <c r="H57" s="55"/>
      <c r="I57" s="55"/>
      <c r="J57" s="55"/>
      <c r="K57" s="162">
        <f>K39*Assumptions!C251</f>
        <v>2794.587585034016</v>
      </c>
      <c r="L57" s="76"/>
      <c r="M57" s="81"/>
    </row>
    <row r="58" spans="1:13" ht="15.75" customHeight="1">
      <c r="A58" s="35" t="s">
        <v>16</v>
      </c>
      <c r="B58" s="55"/>
      <c r="C58" s="55"/>
      <c r="D58" s="55"/>
      <c r="E58" s="55"/>
      <c r="F58" s="55"/>
      <c r="G58" s="55"/>
      <c r="H58" s="55"/>
      <c r="I58" s="55"/>
      <c r="J58" s="55"/>
      <c r="K58" s="162">
        <f>K39*Assumptions!C251/Assumptions!C255</f>
        <v>0.24364320706486625</v>
      </c>
      <c r="L58" s="77"/>
      <c r="M58" s="82"/>
    </row>
    <row r="59" spans="1:13" ht="15.75" customHeight="1">
      <c r="A59" s="35" t="s">
        <v>17</v>
      </c>
      <c r="B59" s="55"/>
      <c r="C59" s="55"/>
      <c r="D59" s="55"/>
      <c r="E59" s="55"/>
      <c r="F59" s="55"/>
      <c r="G59" s="55"/>
      <c r="H59" s="55"/>
      <c r="I59" s="55"/>
      <c r="J59" s="55"/>
      <c r="K59" s="162">
        <f>K39*Assumptions!C251/Assumptions!C254</f>
        <v>0.3464651109638006</v>
      </c>
      <c r="L59" s="77"/>
      <c r="M59" s="82"/>
    </row>
    <row r="60" spans="1:13" ht="15.75" customHeight="1">
      <c r="A60" s="62" t="s">
        <v>18</v>
      </c>
      <c r="B60" s="55"/>
      <c r="C60" s="55"/>
      <c r="D60" s="55"/>
      <c r="E60" s="55"/>
      <c r="F60" s="55"/>
      <c r="G60" s="55"/>
      <c r="H60" s="55"/>
      <c r="I60" s="55"/>
      <c r="J60" s="55"/>
      <c r="K60" s="163">
        <f>K42/(C22*C16)</f>
        <v>0.3866158054858177</v>
      </c>
      <c r="L60" s="78"/>
      <c r="M60" s="83"/>
    </row>
    <row r="61" spans="1:13" s="38" customFormat="1" ht="4.5" customHeight="1">
      <c r="A61" s="63"/>
      <c r="B61" s="36"/>
      <c r="C61" s="36"/>
      <c r="D61" s="36"/>
      <c r="E61" s="36"/>
      <c r="F61" s="36"/>
      <c r="G61" s="36"/>
      <c r="H61" s="36"/>
      <c r="I61" s="36"/>
      <c r="J61" s="36"/>
      <c r="K61" s="36"/>
      <c r="L61" s="36"/>
      <c r="M61" s="37"/>
    </row>
    <row r="62" s="38" customFormat="1" ht="15.75" customHeight="1">
      <c r="A62" s="54"/>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A28:M28"/>
    <mergeCell ref="A47:M47"/>
    <mergeCell ref="A50:M50"/>
    <mergeCell ref="B29:D29"/>
    <mergeCell ref="F29:H29"/>
    <mergeCell ref="J29:L29"/>
    <mergeCell ref="A46:M46"/>
    <mergeCell ref="A7:M7"/>
    <mergeCell ref="A8:M8"/>
    <mergeCell ref="A11:M11"/>
    <mergeCell ref="A14:M14"/>
    <mergeCell ref="B20:D20"/>
    <mergeCell ref="F20:H20"/>
    <mergeCell ref="J20:L20"/>
  </mergeCells>
  <dataValidations count="4">
    <dataValidation type="decimal" operator="greaterThan" showInputMessage="1" showErrorMessage="1" errorTitle="Input Error" error="Please enter a value greater than 0.&#10;&#10;Thank you." sqref="C16 C17 C22 G22 C24">
      <formula1>0</formula1>
    </dataValidation>
    <dataValidation type="decimal" showInputMessage="1" showErrorMessage="1" errorTitle="Input Error" error="Please enter a value between 0 and 15.&#10;&#10;Thank you." sqref="G23">
      <formula1>0.1</formula1>
      <formula2>15</formula2>
    </dataValidation>
    <dataValidation type="decimal" showInputMessage="1" showErrorMessage="1" errorTitle="Input Error" error="Please enter a value between 0 and 15.&#10;&#10;Thank you." sqref="C23">
      <formula1>0.1</formula1>
      <formula2>15</formula2>
    </dataValidation>
    <dataValidation errorStyle="warning" type="decimal" operator="equal" showInputMessage="1" showErrorMessage="1" error="Changing values in this cell will cause the program to compare two models of different volumes.  If you do not wish to do this, click 'Cancel' now." sqref="G24">
      <formula1>C24</formula1>
    </dataValidation>
  </dataValidations>
  <printOptions horizontalCentered="1"/>
  <pageMargins left="1" right="1" top="0.5" bottom="0.5" header="0.25" footer="0.25"/>
  <pageSetup fitToHeight="1" fitToWidth="1" horizontalDpi="600" verticalDpi="600" orientation="portrait" scale="72" r:id="rId3"/>
  <drawing r:id="rId2"/>
  <legacyDrawing r:id="rId1"/>
</worksheet>
</file>

<file path=xl/worksheets/sheet2.xml><?xml version="1.0" encoding="utf-8"?>
<worksheet xmlns="http://schemas.openxmlformats.org/spreadsheetml/2006/main" xmlns:r="http://schemas.openxmlformats.org/officeDocument/2006/relationships">
  <dimension ref="A1:IV268"/>
  <sheetViews>
    <sheetView zoomScale="85" zoomScaleNormal="85" zoomScalePageLayoutView="0" workbookViewId="0" topLeftCell="G1">
      <selection activeCell="R19" sqref="R19"/>
    </sheetView>
  </sheetViews>
  <sheetFormatPr defaultColWidth="9.140625" defaultRowHeight="12.75"/>
  <cols>
    <col min="1" max="1" width="4.421875" style="1" hidden="1" customWidth="1"/>
    <col min="2" max="2" width="54.140625" style="96" customWidth="1"/>
    <col min="3" max="3" width="10.140625" style="130" bestFit="1" customWidth="1"/>
    <col min="4" max="4" width="13.8515625" style="131" bestFit="1" customWidth="1"/>
    <col min="5" max="5" width="52.140625" style="38" customWidth="1"/>
    <col min="6" max="7" width="4.28125" style="96" customWidth="1"/>
    <col min="8" max="8" width="25.57421875" style="153" bestFit="1" customWidth="1"/>
    <col min="9" max="9" width="7.140625" style="96" bestFit="1" customWidth="1"/>
    <col min="10" max="10" width="4.57421875" style="96" bestFit="1" customWidth="1"/>
    <col min="11" max="11" width="6.00390625" style="96" bestFit="1" customWidth="1"/>
    <col min="12" max="12" width="3.00390625" style="96" bestFit="1" customWidth="1"/>
    <col min="13" max="13" width="10.8515625" style="96" bestFit="1" customWidth="1"/>
    <col min="14" max="14" width="10.421875" style="96" customWidth="1"/>
    <col min="15" max="15" width="10.7109375" style="96" customWidth="1"/>
    <col min="16" max="16" width="10.8515625" style="96" customWidth="1"/>
    <col min="17" max="16384" width="9.140625" style="96" customWidth="1"/>
  </cols>
  <sheetData>
    <row r="1" spans="2:11" ht="15.75">
      <c r="B1" s="187" t="s">
        <v>290</v>
      </c>
      <c r="C1" s="187"/>
      <c r="D1" s="187"/>
      <c r="E1" s="187"/>
      <c r="F1" s="132"/>
      <c r="G1" s="132"/>
      <c r="H1" s="152"/>
      <c r="I1" s="132"/>
      <c r="J1" s="132"/>
      <c r="K1" s="132"/>
    </row>
    <row r="2" spans="2:11" ht="12.75">
      <c r="B2" s="143"/>
      <c r="C2" s="133"/>
      <c r="D2" s="133"/>
      <c r="E2" s="133"/>
      <c r="F2" s="132"/>
      <c r="G2" s="132"/>
      <c r="H2" s="152"/>
      <c r="I2" s="132"/>
      <c r="J2" s="132"/>
      <c r="K2" s="132"/>
    </row>
    <row r="3" spans="1:8" s="172" customFormat="1" ht="15">
      <c r="A3" s="169"/>
      <c r="B3" s="170" t="s">
        <v>19</v>
      </c>
      <c r="C3" s="188" t="s">
        <v>20</v>
      </c>
      <c r="D3" s="188"/>
      <c r="E3" s="171" t="s">
        <v>21</v>
      </c>
      <c r="H3" s="173"/>
    </row>
    <row r="4" spans="2:5" ht="12.75">
      <c r="B4" s="134" t="s">
        <v>22</v>
      </c>
      <c r="C4" s="97"/>
      <c r="D4" s="98"/>
      <c r="E4" s="99"/>
    </row>
    <row r="5" spans="2:5" ht="12.75">
      <c r="B5" s="146" t="s">
        <v>3</v>
      </c>
      <c r="C5" s="100"/>
      <c r="D5" s="95"/>
      <c r="E5" s="101"/>
    </row>
    <row r="6" spans="2:5" ht="12.75">
      <c r="B6" s="147" t="s">
        <v>44</v>
      </c>
      <c r="C6" s="102">
        <v>300</v>
      </c>
      <c r="D6" s="95"/>
      <c r="E6" s="101" t="s">
        <v>294</v>
      </c>
    </row>
    <row r="7" spans="2:10" ht="12.75">
      <c r="B7" s="115" t="s">
        <v>50</v>
      </c>
      <c r="C7" s="175">
        <v>10.8</v>
      </c>
      <c r="D7" s="104"/>
      <c r="E7" s="101" t="s">
        <v>304</v>
      </c>
      <c r="H7" s="154"/>
      <c r="I7" s="139"/>
      <c r="J7" s="138"/>
    </row>
    <row r="8" spans="2:10" ht="12.75">
      <c r="B8" s="147" t="s">
        <v>276</v>
      </c>
      <c r="C8" s="105">
        <v>10000</v>
      </c>
      <c r="D8" s="104" t="s">
        <v>289</v>
      </c>
      <c r="E8" s="101" t="s">
        <v>270</v>
      </c>
      <c r="H8" s="154"/>
      <c r="I8" s="139"/>
      <c r="J8" s="138"/>
    </row>
    <row r="9" spans="2:10" ht="12.75">
      <c r="B9" s="148" t="s">
        <v>34</v>
      </c>
      <c r="C9" s="100">
        <v>9</v>
      </c>
      <c r="D9" s="95" t="s">
        <v>23</v>
      </c>
      <c r="E9" s="101" t="s">
        <v>301</v>
      </c>
      <c r="H9" s="154"/>
      <c r="I9" s="139"/>
      <c r="J9" s="138"/>
    </row>
    <row r="10" spans="2:10" ht="12.75">
      <c r="B10" s="148"/>
      <c r="C10" s="100"/>
      <c r="D10" s="95"/>
      <c r="E10" s="101"/>
      <c r="H10" s="154"/>
      <c r="I10" s="139"/>
      <c r="J10" s="138"/>
    </row>
    <row r="11" spans="2:10" ht="12.75">
      <c r="B11" s="149" t="s">
        <v>49</v>
      </c>
      <c r="C11" s="100"/>
      <c r="D11" s="95"/>
      <c r="E11" s="101"/>
      <c r="G11" s="107"/>
      <c r="H11" s="155"/>
      <c r="I11" s="139"/>
      <c r="J11" s="138"/>
    </row>
    <row r="12" spans="2:16" ht="12.75">
      <c r="B12" s="147" t="s">
        <v>44</v>
      </c>
      <c r="C12" s="102">
        <v>270</v>
      </c>
      <c r="D12" s="95"/>
      <c r="E12" s="101" t="s">
        <v>294</v>
      </c>
      <c r="H12" s="155"/>
      <c r="I12" s="139"/>
      <c r="N12" s="176"/>
      <c r="O12" s="176"/>
      <c r="P12" s="176"/>
    </row>
    <row r="13" spans="2:5" ht="12.75">
      <c r="B13" s="115" t="s">
        <v>50</v>
      </c>
      <c r="C13" s="108">
        <v>9.8</v>
      </c>
      <c r="D13" s="104"/>
      <c r="E13" s="101" t="s">
        <v>294</v>
      </c>
    </row>
    <row r="14" spans="2:16" ht="12.75">
      <c r="B14" s="147" t="s">
        <v>276</v>
      </c>
      <c r="C14" s="109">
        <v>10000</v>
      </c>
      <c r="D14" s="104" t="s">
        <v>289</v>
      </c>
      <c r="E14" s="101" t="s">
        <v>270</v>
      </c>
      <c r="N14" s="176"/>
      <c r="O14" s="176"/>
      <c r="P14" s="176"/>
    </row>
    <row r="15" spans="2:5" ht="12.75">
      <c r="B15" s="148" t="s">
        <v>34</v>
      </c>
      <c r="C15" s="109">
        <f>C9</f>
        <v>9</v>
      </c>
      <c r="D15" s="95" t="s">
        <v>23</v>
      </c>
      <c r="E15" s="101" t="s">
        <v>301</v>
      </c>
    </row>
    <row r="16" spans="2:16" ht="12.75">
      <c r="B16" s="106"/>
      <c r="C16" s="109"/>
      <c r="D16" s="95"/>
      <c r="E16" s="101"/>
      <c r="G16" s="107"/>
      <c r="N16" s="176"/>
      <c r="O16" s="176"/>
      <c r="P16" s="176"/>
    </row>
    <row r="17" spans="2:5" ht="12.75">
      <c r="B17" s="135" t="s">
        <v>24</v>
      </c>
      <c r="C17" s="110"/>
      <c r="D17" s="111"/>
      <c r="E17" s="101"/>
    </row>
    <row r="18" spans="2:13" ht="12.75">
      <c r="B18" s="66" t="s">
        <v>29</v>
      </c>
      <c r="C18" s="102">
        <v>20</v>
      </c>
      <c r="D18" s="95"/>
      <c r="E18" s="101" t="s">
        <v>37</v>
      </c>
      <c r="M18" s="176"/>
    </row>
    <row r="19" spans="1:13" s="107" customFormat="1" ht="12.75">
      <c r="A19" s="38"/>
      <c r="B19" s="66" t="s">
        <v>35</v>
      </c>
      <c r="C19" s="100">
        <v>0</v>
      </c>
      <c r="D19" s="95"/>
      <c r="E19" s="101" t="s">
        <v>37</v>
      </c>
      <c r="H19" s="156"/>
      <c r="M19" s="177"/>
    </row>
    <row r="20" spans="1:8" s="107" customFormat="1" ht="12.75">
      <c r="A20" s="38"/>
      <c r="B20" s="66"/>
      <c r="C20" s="112"/>
      <c r="D20" s="95"/>
      <c r="E20" s="101"/>
      <c r="H20" s="156"/>
    </row>
    <row r="21" spans="1:8" s="107" customFormat="1" ht="12.75">
      <c r="A21" s="38"/>
      <c r="B21" s="135" t="s">
        <v>25</v>
      </c>
      <c r="C21" s="100"/>
      <c r="D21" s="95"/>
      <c r="E21" s="101"/>
      <c r="H21" s="156"/>
    </row>
    <row r="22" spans="2:5" ht="12.75">
      <c r="B22" s="113" t="s">
        <v>48</v>
      </c>
      <c r="C22" s="100"/>
      <c r="D22" s="95"/>
      <c r="E22" s="101"/>
    </row>
    <row r="23" spans="1:6" ht="12.75">
      <c r="A23" s="114">
        <v>13</v>
      </c>
      <c r="B23" s="103" t="s">
        <v>47</v>
      </c>
      <c r="C23" s="94">
        <f>VLOOKUP(A23,A24:C241,3,FALSE)</f>
        <v>2141</v>
      </c>
      <c r="D23" s="95"/>
      <c r="E23" s="151" t="s">
        <v>271</v>
      </c>
      <c r="F23" s="141"/>
    </row>
    <row r="24" spans="1:8" ht="12.75">
      <c r="A24" s="116">
        <v>1</v>
      </c>
      <c r="B24" s="150" t="s">
        <v>52</v>
      </c>
      <c r="C24" s="117">
        <v>0</v>
      </c>
      <c r="D24" s="118"/>
      <c r="E24" s="101" t="s">
        <v>271</v>
      </c>
      <c r="F24" s="141"/>
      <c r="H24" s="157" t="s">
        <v>277</v>
      </c>
    </row>
    <row r="25" spans="1:8" ht="12.75">
      <c r="A25" s="116">
        <v>2</v>
      </c>
      <c r="B25" s="150" t="s">
        <v>53</v>
      </c>
      <c r="C25" s="117">
        <v>0</v>
      </c>
      <c r="D25" s="118"/>
      <c r="E25" s="101" t="s">
        <v>271</v>
      </c>
      <c r="F25" s="142"/>
      <c r="H25" s="157" t="s">
        <v>278</v>
      </c>
    </row>
    <row r="26" spans="1:8" ht="12.75">
      <c r="A26" s="116">
        <v>3</v>
      </c>
      <c r="B26" s="150" t="s">
        <v>54</v>
      </c>
      <c r="C26" s="117">
        <v>129</v>
      </c>
      <c r="D26" s="118"/>
      <c r="E26" s="101" t="s">
        <v>271</v>
      </c>
      <c r="F26" s="142"/>
      <c r="H26" s="157" t="s">
        <v>279</v>
      </c>
    </row>
    <row r="27" spans="1:8" ht="12.75">
      <c r="A27" s="116">
        <v>4</v>
      </c>
      <c r="B27" s="150" t="s">
        <v>55</v>
      </c>
      <c r="C27" s="117">
        <v>0</v>
      </c>
      <c r="D27" s="118"/>
      <c r="E27" s="101" t="s">
        <v>271</v>
      </c>
      <c r="F27" s="142"/>
      <c r="H27" s="157" t="s">
        <v>280</v>
      </c>
    </row>
    <row r="28" spans="1:8" ht="12.75">
      <c r="A28" s="116">
        <v>5</v>
      </c>
      <c r="B28" s="150" t="s">
        <v>56</v>
      </c>
      <c r="C28" s="117">
        <v>0</v>
      </c>
      <c r="D28" s="118"/>
      <c r="E28" s="101" t="s">
        <v>271</v>
      </c>
      <c r="F28" s="142"/>
      <c r="H28" s="157" t="s">
        <v>281</v>
      </c>
    </row>
    <row r="29" spans="1:8" ht="12.75">
      <c r="A29" s="116">
        <v>6</v>
      </c>
      <c r="B29" s="150" t="s">
        <v>258</v>
      </c>
      <c r="C29" s="117">
        <v>1557</v>
      </c>
      <c r="D29" s="118"/>
      <c r="E29" s="101" t="s">
        <v>271</v>
      </c>
      <c r="F29" s="142"/>
      <c r="H29" s="157" t="s">
        <v>282</v>
      </c>
    </row>
    <row r="30" spans="1:8" ht="13.5" customHeight="1">
      <c r="A30" s="116">
        <v>7</v>
      </c>
      <c r="B30" s="150" t="s">
        <v>57</v>
      </c>
      <c r="C30" s="117">
        <v>1464</v>
      </c>
      <c r="D30" s="118"/>
      <c r="E30" s="101" t="s">
        <v>271</v>
      </c>
      <c r="F30" s="142"/>
      <c r="H30" s="157" t="s">
        <v>283</v>
      </c>
    </row>
    <row r="31" spans="1:256" ht="12.75">
      <c r="A31" s="116">
        <v>8</v>
      </c>
      <c r="B31" s="150" t="s">
        <v>58</v>
      </c>
      <c r="C31" s="117">
        <v>2265</v>
      </c>
      <c r="D31" s="118"/>
      <c r="E31" s="101" t="s">
        <v>271</v>
      </c>
      <c r="F31" s="142"/>
      <c r="H31" s="157" t="s">
        <v>284</v>
      </c>
      <c r="I31" s="140"/>
      <c r="J31" s="120"/>
      <c r="K31" s="121"/>
      <c r="L31" s="107"/>
      <c r="M31" s="140"/>
      <c r="N31" s="120"/>
      <c r="O31" s="121"/>
      <c r="P31" s="107"/>
      <c r="Q31" s="140"/>
      <c r="R31" s="120"/>
      <c r="S31" s="121"/>
      <c r="T31" s="107"/>
      <c r="U31" s="140"/>
      <c r="V31" s="120"/>
      <c r="W31" s="121"/>
      <c r="X31" s="107"/>
      <c r="Y31" s="140"/>
      <c r="Z31" s="120"/>
      <c r="AA31" s="121"/>
      <c r="AB31" s="107"/>
      <c r="AC31" s="140"/>
      <c r="AD31" s="120"/>
      <c r="AE31" s="121"/>
      <c r="AF31" s="107"/>
      <c r="AG31" s="140"/>
      <c r="AH31" s="120"/>
      <c r="AI31" s="121"/>
      <c r="AJ31" s="107"/>
      <c r="AK31" s="140"/>
      <c r="AL31" s="120"/>
      <c r="AM31" s="121"/>
      <c r="AN31" s="107"/>
      <c r="AO31" s="140"/>
      <c r="AP31" s="120"/>
      <c r="AQ31" s="121"/>
      <c r="AR31" s="107"/>
      <c r="AS31" s="140"/>
      <c r="AT31" s="120"/>
      <c r="AU31" s="121"/>
      <c r="AV31" s="107"/>
      <c r="AW31" s="140"/>
      <c r="AX31" s="120"/>
      <c r="AY31" s="121"/>
      <c r="AZ31" s="107"/>
      <c r="BA31" s="140"/>
      <c r="BB31" s="120"/>
      <c r="BC31" s="121"/>
      <c r="BD31" s="107"/>
      <c r="BE31" s="140"/>
      <c r="BF31" s="120"/>
      <c r="BG31" s="121"/>
      <c r="BH31" s="107"/>
      <c r="BI31" s="140"/>
      <c r="BJ31" s="120"/>
      <c r="BK31" s="121"/>
      <c r="BL31" s="107"/>
      <c r="BM31" s="140"/>
      <c r="BN31" s="120"/>
      <c r="BO31" s="121"/>
      <c r="BP31" s="107"/>
      <c r="BQ31" s="140"/>
      <c r="BR31" s="120"/>
      <c r="BS31" s="121"/>
      <c r="BT31" s="107"/>
      <c r="BU31" s="140"/>
      <c r="BV31" s="120"/>
      <c r="BW31" s="121"/>
      <c r="BX31" s="107"/>
      <c r="BY31" s="140"/>
      <c r="BZ31" s="120"/>
      <c r="CA31" s="121"/>
      <c r="CB31" s="107"/>
      <c r="CC31" s="140"/>
      <c r="CD31" s="120"/>
      <c r="CE31" s="121"/>
      <c r="CF31" s="107"/>
      <c r="CG31" s="140"/>
      <c r="CH31" s="120"/>
      <c r="CI31" s="121"/>
      <c r="CJ31" s="107"/>
      <c r="CK31" s="140"/>
      <c r="CL31" s="120"/>
      <c r="CM31" s="121"/>
      <c r="CN31" s="107"/>
      <c r="CO31" s="140"/>
      <c r="CP31" s="120"/>
      <c r="CQ31" s="121"/>
      <c r="CR31" s="107"/>
      <c r="CS31" s="140"/>
      <c r="CT31" s="120"/>
      <c r="CU31" s="121"/>
      <c r="CV31" s="107"/>
      <c r="CW31" s="140"/>
      <c r="CX31" s="120"/>
      <c r="CY31" s="121"/>
      <c r="CZ31" s="107"/>
      <c r="DA31" s="140"/>
      <c r="DB31" s="120"/>
      <c r="DC31" s="121"/>
      <c r="DD31" s="107"/>
      <c r="DE31" s="140"/>
      <c r="DF31" s="120"/>
      <c r="DG31" s="121"/>
      <c r="DH31" s="107"/>
      <c r="DI31" s="140"/>
      <c r="DJ31" s="120"/>
      <c r="DK31" s="121"/>
      <c r="DL31" s="107"/>
      <c r="DM31" s="140"/>
      <c r="DN31" s="120"/>
      <c r="DO31" s="121"/>
      <c r="DP31" s="107"/>
      <c r="DQ31" s="140"/>
      <c r="DR31" s="120"/>
      <c r="DS31" s="121"/>
      <c r="DT31" s="107"/>
      <c r="DU31" s="140"/>
      <c r="DV31" s="120"/>
      <c r="DW31" s="121"/>
      <c r="DX31" s="107"/>
      <c r="DY31" s="140"/>
      <c r="DZ31" s="120"/>
      <c r="EA31" s="121"/>
      <c r="EB31" s="107"/>
      <c r="EC31" s="140"/>
      <c r="ED31" s="120"/>
      <c r="EE31" s="121"/>
      <c r="EF31" s="107"/>
      <c r="EG31" s="140"/>
      <c r="EH31" s="120"/>
      <c r="EI31" s="121"/>
      <c r="EJ31" s="107"/>
      <c r="EK31" s="140"/>
      <c r="EL31" s="120"/>
      <c r="EM31" s="121"/>
      <c r="EN31" s="107"/>
      <c r="EO31" s="140"/>
      <c r="EP31" s="120"/>
      <c r="EQ31" s="121"/>
      <c r="ER31" s="107"/>
      <c r="ES31" s="140"/>
      <c r="ET31" s="120"/>
      <c r="EU31" s="121"/>
      <c r="EV31" s="107"/>
      <c r="EW31" s="140"/>
      <c r="EX31" s="120"/>
      <c r="EY31" s="121"/>
      <c r="EZ31" s="107"/>
      <c r="FA31" s="140"/>
      <c r="FB31" s="120"/>
      <c r="FC31" s="121"/>
      <c r="FD31" s="107"/>
      <c r="FE31" s="140"/>
      <c r="FF31" s="120"/>
      <c r="FG31" s="121"/>
      <c r="FH31" s="107"/>
      <c r="FI31" s="140"/>
      <c r="FJ31" s="120"/>
      <c r="FK31" s="121"/>
      <c r="FL31" s="107"/>
      <c r="FM31" s="140"/>
      <c r="FN31" s="120"/>
      <c r="FO31" s="121"/>
      <c r="FP31" s="107"/>
      <c r="FQ31" s="140"/>
      <c r="FR31" s="120"/>
      <c r="FS31" s="121"/>
      <c r="FT31" s="107"/>
      <c r="FU31" s="140"/>
      <c r="FV31" s="120"/>
      <c r="FW31" s="121"/>
      <c r="FX31" s="107"/>
      <c r="FY31" s="140"/>
      <c r="FZ31" s="120"/>
      <c r="GA31" s="121"/>
      <c r="GB31" s="107"/>
      <c r="GC31" s="140"/>
      <c r="GD31" s="120"/>
      <c r="GE31" s="121"/>
      <c r="GF31" s="107"/>
      <c r="GG31" s="140"/>
      <c r="GH31" s="120"/>
      <c r="GI31" s="121"/>
      <c r="GJ31" s="107"/>
      <c r="GK31" s="140"/>
      <c r="GL31" s="120"/>
      <c r="GM31" s="121"/>
      <c r="GN31" s="107"/>
      <c r="GO31" s="140"/>
      <c r="GP31" s="120"/>
      <c r="GQ31" s="121"/>
      <c r="GR31" s="107"/>
      <c r="GS31" s="140"/>
      <c r="GT31" s="120"/>
      <c r="GU31" s="121"/>
      <c r="GV31" s="107"/>
      <c r="GW31" s="140"/>
      <c r="GX31" s="120"/>
      <c r="GY31" s="121"/>
      <c r="GZ31" s="107"/>
      <c r="HA31" s="140"/>
      <c r="HB31" s="120"/>
      <c r="HC31" s="121"/>
      <c r="HD31" s="107"/>
      <c r="HE31" s="140"/>
      <c r="HF31" s="120"/>
      <c r="HG31" s="121"/>
      <c r="HH31" s="107"/>
      <c r="HI31" s="140"/>
      <c r="HJ31" s="120"/>
      <c r="HK31" s="121"/>
      <c r="HL31" s="107"/>
      <c r="HM31" s="140"/>
      <c r="HN31" s="120"/>
      <c r="HO31" s="121"/>
      <c r="HP31" s="107"/>
      <c r="HQ31" s="140"/>
      <c r="HR31" s="120"/>
      <c r="HS31" s="121"/>
      <c r="HT31" s="107"/>
      <c r="HU31" s="140"/>
      <c r="HV31" s="120"/>
      <c r="HW31" s="121"/>
      <c r="HX31" s="107"/>
      <c r="HY31" s="140"/>
      <c r="HZ31" s="120"/>
      <c r="IA31" s="121"/>
      <c r="IB31" s="107"/>
      <c r="IC31" s="140"/>
      <c r="ID31" s="120"/>
      <c r="IE31" s="121"/>
      <c r="IF31" s="107"/>
      <c r="IG31" s="140"/>
      <c r="IH31" s="120"/>
      <c r="II31" s="121"/>
      <c r="IJ31" s="107"/>
      <c r="IK31" s="140"/>
      <c r="IL31" s="120"/>
      <c r="IM31" s="121"/>
      <c r="IN31" s="107"/>
      <c r="IO31" s="140"/>
      <c r="IP31" s="120"/>
      <c r="IQ31" s="121"/>
      <c r="IR31" s="107"/>
      <c r="IS31" s="140"/>
      <c r="IT31" s="120"/>
      <c r="IU31" s="121"/>
      <c r="IV31" s="107"/>
    </row>
    <row r="32" spans="1:256" ht="12.75">
      <c r="A32" s="116">
        <v>9</v>
      </c>
      <c r="B32" s="150" t="s">
        <v>59</v>
      </c>
      <c r="C32" s="117">
        <v>1819</v>
      </c>
      <c r="D32" s="118"/>
      <c r="E32" s="101" t="s">
        <v>271</v>
      </c>
      <c r="F32" s="142"/>
      <c r="H32" s="157" t="s">
        <v>285</v>
      </c>
      <c r="I32" s="140"/>
      <c r="J32" s="120"/>
      <c r="K32" s="121"/>
      <c r="L32" s="107"/>
      <c r="M32" s="140"/>
      <c r="N32" s="120"/>
      <c r="O32" s="121"/>
      <c r="P32" s="107"/>
      <c r="Q32" s="140"/>
      <c r="R32" s="120"/>
      <c r="S32" s="121"/>
      <c r="T32" s="107"/>
      <c r="U32" s="140"/>
      <c r="V32" s="120"/>
      <c r="W32" s="121"/>
      <c r="X32" s="107"/>
      <c r="Y32" s="140"/>
      <c r="Z32" s="120"/>
      <c r="AA32" s="121"/>
      <c r="AB32" s="107"/>
      <c r="AC32" s="140"/>
      <c r="AD32" s="120"/>
      <c r="AE32" s="121"/>
      <c r="AF32" s="107"/>
      <c r="AG32" s="140"/>
      <c r="AH32" s="120"/>
      <c r="AI32" s="121"/>
      <c r="AJ32" s="107"/>
      <c r="AK32" s="140"/>
      <c r="AL32" s="120"/>
      <c r="AM32" s="121"/>
      <c r="AN32" s="107"/>
      <c r="AO32" s="140"/>
      <c r="AP32" s="120"/>
      <c r="AQ32" s="121"/>
      <c r="AR32" s="107"/>
      <c r="AS32" s="140"/>
      <c r="AT32" s="120"/>
      <c r="AU32" s="121"/>
      <c r="AV32" s="107"/>
      <c r="AW32" s="140"/>
      <c r="AX32" s="120"/>
      <c r="AY32" s="121"/>
      <c r="AZ32" s="107"/>
      <c r="BA32" s="140"/>
      <c r="BB32" s="120"/>
      <c r="BC32" s="121"/>
      <c r="BD32" s="107"/>
      <c r="BE32" s="140"/>
      <c r="BF32" s="120"/>
      <c r="BG32" s="121"/>
      <c r="BH32" s="107"/>
      <c r="BI32" s="140"/>
      <c r="BJ32" s="120"/>
      <c r="BK32" s="121"/>
      <c r="BL32" s="107"/>
      <c r="BM32" s="140"/>
      <c r="BN32" s="120"/>
      <c r="BO32" s="121"/>
      <c r="BP32" s="107"/>
      <c r="BQ32" s="140"/>
      <c r="BR32" s="120"/>
      <c r="BS32" s="121"/>
      <c r="BT32" s="107"/>
      <c r="BU32" s="140"/>
      <c r="BV32" s="120"/>
      <c r="BW32" s="121"/>
      <c r="BX32" s="107"/>
      <c r="BY32" s="140"/>
      <c r="BZ32" s="120"/>
      <c r="CA32" s="121"/>
      <c r="CB32" s="107"/>
      <c r="CC32" s="140"/>
      <c r="CD32" s="120"/>
      <c r="CE32" s="121"/>
      <c r="CF32" s="107"/>
      <c r="CG32" s="140"/>
      <c r="CH32" s="120"/>
      <c r="CI32" s="121"/>
      <c r="CJ32" s="107"/>
      <c r="CK32" s="140"/>
      <c r="CL32" s="120"/>
      <c r="CM32" s="121"/>
      <c r="CN32" s="107"/>
      <c r="CO32" s="140"/>
      <c r="CP32" s="120"/>
      <c r="CQ32" s="121"/>
      <c r="CR32" s="107"/>
      <c r="CS32" s="140"/>
      <c r="CT32" s="120"/>
      <c r="CU32" s="121"/>
      <c r="CV32" s="107"/>
      <c r="CW32" s="140"/>
      <c r="CX32" s="120"/>
      <c r="CY32" s="121"/>
      <c r="CZ32" s="107"/>
      <c r="DA32" s="140"/>
      <c r="DB32" s="120"/>
      <c r="DC32" s="121"/>
      <c r="DD32" s="107"/>
      <c r="DE32" s="140"/>
      <c r="DF32" s="120"/>
      <c r="DG32" s="121"/>
      <c r="DH32" s="107"/>
      <c r="DI32" s="140"/>
      <c r="DJ32" s="120"/>
      <c r="DK32" s="121"/>
      <c r="DL32" s="107"/>
      <c r="DM32" s="140"/>
      <c r="DN32" s="120"/>
      <c r="DO32" s="121"/>
      <c r="DP32" s="107"/>
      <c r="DQ32" s="140"/>
      <c r="DR32" s="120"/>
      <c r="DS32" s="121"/>
      <c r="DT32" s="107"/>
      <c r="DU32" s="140"/>
      <c r="DV32" s="120"/>
      <c r="DW32" s="121"/>
      <c r="DX32" s="107"/>
      <c r="DY32" s="140"/>
      <c r="DZ32" s="120"/>
      <c r="EA32" s="121"/>
      <c r="EB32" s="107"/>
      <c r="EC32" s="140"/>
      <c r="ED32" s="120"/>
      <c r="EE32" s="121"/>
      <c r="EF32" s="107"/>
      <c r="EG32" s="140"/>
      <c r="EH32" s="120"/>
      <c r="EI32" s="121"/>
      <c r="EJ32" s="107"/>
      <c r="EK32" s="140"/>
      <c r="EL32" s="120"/>
      <c r="EM32" s="121"/>
      <c r="EN32" s="107"/>
      <c r="EO32" s="140"/>
      <c r="EP32" s="120"/>
      <c r="EQ32" s="121"/>
      <c r="ER32" s="107"/>
      <c r="ES32" s="140"/>
      <c r="ET32" s="120"/>
      <c r="EU32" s="121"/>
      <c r="EV32" s="107"/>
      <c r="EW32" s="140"/>
      <c r="EX32" s="120"/>
      <c r="EY32" s="121"/>
      <c r="EZ32" s="107"/>
      <c r="FA32" s="140"/>
      <c r="FB32" s="120"/>
      <c r="FC32" s="121"/>
      <c r="FD32" s="107"/>
      <c r="FE32" s="140"/>
      <c r="FF32" s="120"/>
      <c r="FG32" s="121"/>
      <c r="FH32" s="107"/>
      <c r="FI32" s="140"/>
      <c r="FJ32" s="120"/>
      <c r="FK32" s="121"/>
      <c r="FL32" s="107"/>
      <c r="FM32" s="140"/>
      <c r="FN32" s="120"/>
      <c r="FO32" s="121"/>
      <c r="FP32" s="107"/>
      <c r="FQ32" s="140"/>
      <c r="FR32" s="120"/>
      <c r="FS32" s="121"/>
      <c r="FT32" s="107"/>
      <c r="FU32" s="140"/>
      <c r="FV32" s="120"/>
      <c r="FW32" s="121"/>
      <c r="FX32" s="107"/>
      <c r="FY32" s="140"/>
      <c r="FZ32" s="120"/>
      <c r="GA32" s="121"/>
      <c r="GB32" s="107"/>
      <c r="GC32" s="140"/>
      <c r="GD32" s="120"/>
      <c r="GE32" s="121"/>
      <c r="GF32" s="107"/>
      <c r="GG32" s="140"/>
      <c r="GH32" s="120"/>
      <c r="GI32" s="121"/>
      <c r="GJ32" s="107"/>
      <c r="GK32" s="140"/>
      <c r="GL32" s="120"/>
      <c r="GM32" s="121"/>
      <c r="GN32" s="107"/>
      <c r="GO32" s="140"/>
      <c r="GP32" s="120"/>
      <c r="GQ32" s="121"/>
      <c r="GR32" s="107"/>
      <c r="GS32" s="140"/>
      <c r="GT32" s="120"/>
      <c r="GU32" s="121"/>
      <c r="GV32" s="107"/>
      <c r="GW32" s="140"/>
      <c r="GX32" s="120"/>
      <c r="GY32" s="121"/>
      <c r="GZ32" s="107"/>
      <c r="HA32" s="140"/>
      <c r="HB32" s="120"/>
      <c r="HC32" s="121"/>
      <c r="HD32" s="107"/>
      <c r="HE32" s="140"/>
      <c r="HF32" s="120"/>
      <c r="HG32" s="121"/>
      <c r="HH32" s="107"/>
      <c r="HI32" s="140"/>
      <c r="HJ32" s="120"/>
      <c r="HK32" s="121"/>
      <c r="HL32" s="107"/>
      <c r="HM32" s="140"/>
      <c r="HN32" s="120"/>
      <c r="HO32" s="121"/>
      <c r="HP32" s="107"/>
      <c r="HQ32" s="140"/>
      <c r="HR32" s="120"/>
      <c r="HS32" s="121"/>
      <c r="HT32" s="107"/>
      <c r="HU32" s="140"/>
      <c r="HV32" s="120"/>
      <c r="HW32" s="121"/>
      <c r="HX32" s="107"/>
      <c r="HY32" s="140"/>
      <c r="HZ32" s="120"/>
      <c r="IA32" s="121"/>
      <c r="IB32" s="107"/>
      <c r="IC32" s="140"/>
      <c r="ID32" s="120"/>
      <c r="IE32" s="121"/>
      <c r="IF32" s="107"/>
      <c r="IG32" s="140"/>
      <c r="IH32" s="120"/>
      <c r="II32" s="121"/>
      <c r="IJ32" s="107"/>
      <c r="IK32" s="140"/>
      <c r="IL32" s="120"/>
      <c r="IM32" s="121"/>
      <c r="IN32" s="107"/>
      <c r="IO32" s="140"/>
      <c r="IP32" s="120"/>
      <c r="IQ32" s="121"/>
      <c r="IR32" s="107"/>
      <c r="IS32" s="140"/>
      <c r="IT32" s="120"/>
      <c r="IU32" s="121"/>
      <c r="IV32" s="107"/>
    </row>
    <row r="33" spans="1:256" ht="12.75">
      <c r="A33" s="116">
        <v>10</v>
      </c>
      <c r="B33" s="150" t="s">
        <v>60</v>
      </c>
      <c r="C33" s="117">
        <v>1432</v>
      </c>
      <c r="D33" s="118"/>
      <c r="E33" s="101" t="s">
        <v>271</v>
      </c>
      <c r="F33" s="142"/>
      <c r="H33" s="157" t="s">
        <v>286</v>
      </c>
      <c r="I33" s="140"/>
      <c r="J33" s="120"/>
      <c r="K33" s="121"/>
      <c r="L33" s="107"/>
      <c r="M33" s="140"/>
      <c r="N33" s="120"/>
      <c r="O33" s="121"/>
      <c r="P33" s="107"/>
      <c r="Q33" s="140"/>
      <c r="R33" s="120"/>
      <c r="S33" s="121"/>
      <c r="T33" s="107"/>
      <c r="U33" s="140"/>
      <c r="V33" s="120"/>
      <c r="W33" s="121"/>
      <c r="X33" s="107"/>
      <c r="Y33" s="140"/>
      <c r="Z33" s="120"/>
      <c r="AA33" s="121"/>
      <c r="AB33" s="107"/>
      <c r="AC33" s="140"/>
      <c r="AD33" s="120"/>
      <c r="AE33" s="121"/>
      <c r="AF33" s="107"/>
      <c r="AG33" s="140"/>
      <c r="AH33" s="120"/>
      <c r="AI33" s="121"/>
      <c r="AJ33" s="107"/>
      <c r="AK33" s="140"/>
      <c r="AL33" s="120"/>
      <c r="AM33" s="121"/>
      <c r="AN33" s="107"/>
      <c r="AO33" s="140"/>
      <c r="AP33" s="120"/>
      <c r="AQ33" s="121"/>
      <c r="AR33" s="107"/>
      <c r="AS33" s="140"/>
      <c r="AT33" s="120"/>
      <c r="AU33" s="121"/>
      <c r="AV33" s="107"/>
      <c r="AW33" s="140"/>
      <c r="AX33" s="120"/>
      <c r="AY33" s="121"/>
      <c r="AZ33" s="107"/>
      <c r="BA33" s="140"/>
      <c r="BB33" s="120"/>
      <c r="BC33" s="121"/>
      <c r="BD33" s="107"/>
      <c r="BE33" s="140"/>
      <c r="BF33" s="120"/>
      <c r="BG33" s="121"/>
      <c r="BH33" s="107"/>
      <c r="BI33" s="140"/>
      <c r="BJ33" s="120"/>
      <c r="BK33" s="121"/>
      <c r="BL33" s="107"/>
      <c r="BM33" s="140"/>
      <c r="BN33" s="120"/>
      <c r="BO33" s="121"/>
      <c r="BP33" s="107"/>
      <c r="BQ33" s="140"/>
      <c r="BR33" s="120"/>
      <c r="BS33" s="121"/>
      <c r="BT33" s="107"/>
      <c r="BU33" s="140"/>
      <c r="BV33" s="120"/>
      <c r="BW33" s="121"/>
      <c r="BX33" s="107"/>
      <c r="BY33" s="140"/>
      <c r="BZ33" s="120"/>
      <c r="CA33" s="121"/>
      <c r="CB33" s="107"/>
      <c r="CC33" s="140"/>
      <c r="CD33" s="120"/>
      <c r="CE33" s="121"/>
      <c r="CF33" s="107"/>
      <c r="CG33" s="140"/>
      <c r="CH33" s="120"/>
      <c r="CI33" s="121"/>
      <c r="CJ33" s="107"/>
      <c r="CK33" s="140"/>
      <c r="CL33" s="120"/>
      <c r="CM33" s="121"/>
      <c r="CN33" s="107"/>
      <c r="CO33" s="140"/>
      <c r="CP33" s="120"/>
      <c r="CQ33" s="121"/>
      <c r="CR33" s="107"/>
      <c r="CS33" s="140"/>
      <c r="CT33" s="120"/>
      <c r="CU33" s="121"/>
      <c r="CV33" s="107"/>
      <c r="CW33" s="140"/>
      <c r="CX33" s="120"/>
      <c r="CY33" s="121"/>
      <c r="CZ33" s="107"/>
      <c r="DA33" s="140"/>
      <c r="DB33" s="120"/>
      <c r="DC33" s="121"/>
      <c r="DD33" s="107"/>
      <c r="DE33" s="140"/>
      <c r="DF33" s="120"/>
      <c r="DG33" s="121"/>
      <c r="DH33" s="107"/>
      <c r="DI33" s="140"/>
      <c r="DJ33" s="120"/>
      <c r="DK33" s="121"/>
      <c r="DL33" s="107"/>
      <c r="DM33" s="140"/>
      <c r="DN33" s="120"/>
      <c r="DO33" s="121"/>
      <c r="DP33" s="107"/>
      <c r="DQ33" s="140"/>
      <c r="DR33" s="120"/>
      <c r="DS33" s="121"/>
      <c r="DT33" s="107"/>
      <c r="DU33" s="140"/>
      <c r="DV33" s="120"/>
      <c r="DW33" s="121"/>
      <c r="DX33" s="107"/>
      <c r="DY33" s="140"/>
      <c r="DZ33" s="120"/>
      <c r="EA33" s="121"/>
      <c r="EB33" s="107"/>
      <c r="EC33" s="140"/>
      <c r="ED33" s="120"/>
      <c r="EE33" s="121"/>
      <c r="EF33" s="107"/>
      <c r="EG33" s="140"/>
      <c r="EH33" s="120"/>
      <c r="EI33" s="121"/>
      <c r="EJ33" s="107"/>
      <c r="EK33" s="140"/>
      <c r="EL33" s="120"/>
      <c r="EM33" s="121"/>
      <c r="EN33" s="107"/>
      <c r="EO33" s="140"/>
      <c r="EP33" s="120"/>
      <c r="EQ33" s="121"/>
      <c r="ER33" s="107"/>
      <c r="ES33" s="140"/>
      <c r="ET33" s="120"/>
      <c r="EU33" s="121"/>
      <c r="EV33" s="107"/>
      <c r="EW33" s="140"/>
      <c r="EX33" s="120"/>
      <c r="EY33" s="121"/>
      <c r="EZ33" s="107"/>
      <c r="FA33" s="140"/>
      <c r="FB33" s="120"/>
      <c r="FC33" s="121"/>
      <c r="FD33" s="107"/>
      <c r="FE33" s="140"/>
      <c r="FF33" s="120"/>
      <c r="FG33" s="121"/>
      <c r="FH33" s="107"/>
      <c r="FI33" s="140"/>
      <c r="FJ33" s="120"/>
      <c r="FK33" s="121"/>
      <c r="FL33" s="107"/>
      <c r="FM33" s="140"/>
      <c r="FN33" s="120"/>
      <c r="FO33" s="121"/>
      <c r="FP33" s="107"/>
      <c r="FQ33" s="140"/>
      <c r="FR33" s="120"/>
      <c r="FS33" s="121"/>
      <c r="FT33" s="107"/>
      <c r="FU33" s="140"/>
      <c r="FV33" s="120"/>
      <c r="FW33" s="121"/>
      <c r="FX33" s="107"/>
      <c r="FY33" s="140"/>
      <c r="FZ33" s="120"/>
      <c r="GA33" s="121"/>
      <c r="GB33" s="107"/>
      <c r="GC33" s="140"/>
      <c r="GD33" s="120"/>
      <c r="GE33" s="121"/>
      <c r="GF33" s="107"/>
      <c r="GG33" s="140"/>
      <c r="GH33" s="120"/>
      <c r="GI33" s="121"/>
      <c r="GJ33" s="107"/>
      <c r="GK33" s="140"/>
      <c r="GL33" s="120"/>
      <c r="GM33" s="121"/>
      <c r="GN33" s="107"/>
      <c r="GO33" s="140"/>
      <c r="GP33" s="120"/>
      <c r="GQ33" s="121"/>
      <c r="GR33" s="107"/>
      <c r="GS33" s="140"/>
      <c r="GT33" s="120"/>
      <c r="GU33" s="121"/>
      <c r="GV33" s="107"/>
      <c r="GW33" s="140"/>
      <c r="GX33" s="120"/>
      <c r="GY33" s="121"/>
      <c r="GZ33" s="107"/>
      <c r="HA33" s="140"/>
      <c r="HB33" s="120"/>
      <c r="HC33" s="121"/>
      <c r="HD33" s="107"/>
      <c r="HE33" s="140"/>
      <c r="HF33" s="120"/>
      <c r="HG33" s="121"/>
      <c r="HH33" s="107"/>
      <c r="HI33" s="140"/>
      <c r="HJ33" s="120"/>
      <c r="HK33" s="121"/>
      <c r="HL33" s="107"/>
      <c r="HM33" s="140"/>
      <c r="HN33" s="120"/>
      <c r="HO33" s="121"/>
      <c r="HP33" s="107"/>
      <c r="HQ33" s="140"/>
      <c r="HR33" s="120"/>
      <c r="HS33" s="121"/>
      <c r="HT33" s="107"/>
      <c r="HU33" s="140"/>
      <c r="HV33" s="120"/>
      <c r="HW33" s="121"/>
      <c r="HX33" s="107"/>
      <c r="HY33" s="140"/>
      <c r="HZ33" s="120"/>
      <c r="IA33" s="121"/>
      <c r="IB33" s="107"/>
      <c r="IC33" s="140"/>
      <c r="ID33" s="120"/>
      <c r="IE33" s="121"/>
      <c r="IF33" s="107"/>
      <c r="IG33" s="140"/>
      <c r="IH33" s="120"/>
      <c r="II33" s="121"/>
      <c r="IJ33" s="107"/>
      <c r="IK33" s="140"/>
      <c r="IL33" s="120"/>
      <c r="IM33" s="121"/>
      <c r="IN33" s="107"/>
      <c r="IO33" s="140"/>
      <c r="IP33" s="120"/>
      <c r="IQ33" s="121"/>
      <c r="IR33" s="107"/>
      <c r="IS33" s="140"/>
      <c r="IT33" s="120"/>
      <c r="IU33" s="121"/>
      <c r="IV33" s="107"/>
    </row>
    <row r="34" spans="1:256" ht="12.75">
      <c r="A34" s="116">
        <v>11</v>
      </c>
      <c r="B34" s="150" t="s">
        <v>61</v>
      </c>
      <c r="C34" s="117">
        <v>1583</v>
      </c>
      <c r="D34" s="118"/>
      <c r="E34" s="101" t="s">
        <v>271</v>
      </c>
      <c r="F34" s="142"/>
      <c r="H34" s="157" t="s">
        <v>287</v>
      </c>
      <c r="I34" s="140"/>
      <c r="J34" s="120"/>
      <c r="K34" s="121"/>
      <c r="L34" s="107"/>
      <c r="M34" s="140"/>
      <c r="N34" s="120"/>
      <c r="O34" s="121"/>
      <c r="P34" s="107"/>
      <c r="Q34" s="140"/>
      <c r="R34" s="120"/>
      <c r="S34" s="121"/>
      <c r="T34" s="107"/>
      <c r="U34" s="140"/>
      <c r="V34" s="120"/>
      <c r="W34" s="121"/>
      <c r="X34" s="107"/>
      <c r="Y34" s="140"/>
      <c r="Z34" s="120"/>
      <c r="AA34" s="121"/>
      <c r="AB34" s="107"/>
      <c r="AC34" s="140"/>
      <c r="AD34" s="120"/>
      <c r="AE34" s="121"/>
      <c r="AF34" s="107"/>
      <c r="AG34" s="140"/>
      <c r="AH34" s="120"/>
      <c r="AI34" s="121"/>
      <c r="AJ34" s="107"/>
      <c r="AK34" s="140"/>
      <c r="AL34" s="120"/>
      <c r="AM34" s="121"/>
      <c r="AN34" s="107"/>
      <c r="AO34" s="140"/>
      <c r="AP34" s="120"/>
      <c r="AQ34" s="121"/>
      <c r="AR34" s="107"/>
      <c r="AS34" s="140"/>
      <c r="AT34" s="120"/>
      <c r="AU34" s="121"/>
      <c r="AV34" s="107"/>
      <c r="AW34" s="140"/>
      <c r="AX34" s="120"/>
      <c r="AY34" s="121"/>
      <c r="AZ34" s="107"/>
      <c r="BA34" s="140"/>
      <c r="BB34" s="120"/>
      <c r="BC34" s="121"/>
      <c r="BD34" s="107"/>
      <c r="BE34" s="140"/>
      <c r="BF34" s="120"/>
      <c r="BG34" s="121"/>
      <c r="BH34" s="107"/>
      <c r="BI34" s="140"/>
      <c r="BJ34" s="120"/>
      <c r="BK34" s="121"/>
      <c r="BL34" s="107"/>
      <c r="BM34" s="140"/>
      <c r="BN34" s="120"/>
      <c r="BO34" s="121"/>
      <c r="BP34" s="107"/>
      <c r="BQ34" s="140"/>
      <c r="BR34" s="120"/>
      <c r="BS34" s="121"/>
      <c r="BT34" s="107"/>
      <c r="BU34" s="140"/>
      <c r="BV34" s="120"/>
      <c r="BW34" s="121"/>
      <c r="BX34" s="107"/>
      <c r="BY34" s="140"/>
      <c r="BZ34" s="120"/>
      <c r="CA34" s="121"/>
      <c r="CB34" s="107"/>
      <c r="CC34" s="140"/>
      <c r="CD34" s="120"/>
      <c r="CE34" s="121"/>
      <c r="CF34" s="107"/>
      <c r="CG34" s="140"/>
      <c r="CH34" s="120"/>
      <c r="CI34" s="121"/>
      <c r="CJ34" s="107"/>
      <c r="CK34" s="140"/>
      <c r="CL34" s="120"/>
      <c r="CM34" s="121"/>
      <c r="CN34" s="107"/>
      <c r="CO34" s="140"/>
      <c r="CP34" s="120"/>
      <c r="CQ34" s="121"/>
      <c r="CR34" s="107"/>
      <c r="CS34" s="140"/>
      <c r="CT34" s="120"/>
      <c r="CU34" s="121"/>
      <c r="CV34" s="107"/>
      <c r="CW34" s="140"/>
      <c r="CX34" s="120"/>
      <c r="CY34" s="121"/>
      <c r="CZ34" s="107"/>
      <c r="DA34" s="140"/>
      <c r="DB34" s="120"/>
      <c r="DC34" s="121"/>
      <c r="DD34" s="107"/>
      <c r="DE34" s="140"/>
      <c r="DF34" s="120"/>
      <c r="DG34" s="121"/>
      <c r="DH34" s="107"/>
      <c r="DI34" s="140"/>
      <c r="DJ34" s="120"/>
      <c r="DK34" s="121"/>
      <c r="DL34" s="107"/>
      <c r="DM34" s="140"/>
      <c r="DN34" s="120"/>
      <c r="DO34" s="121"/>
      <c r="DP34" s="107"/>
      <c r="DQ34" s="140"/>
      <c r="DR34" s="120"/>
      <c r="DS34" s="121"/>
      <c r="DT34" s="107"/>
      <c r="DU34" s="140"/>
      <c r="DV34" s="120"/>
      <c r="DW34" s="121"/>
      <c r="DX34" s="107"/>
      <c r="DY34" s="140"/>
      <c r="DZ34" s="120"/>
      <c r="EA34" s="121"/>
      <c r="EB34" s="107"/>
      <c r="EC34" s="140"/>
      <c r="ED34" s="120"/>
      <c r="EE34" s="121"/>
      <c r="EF34" s="107"/>
      <c r="EG34" s="140"/>
      <c r="EH34" s="120"/>
      <c r="EI34" s="121"/>
      <c r="EJ34" s="107"/>
      <c r="EK34" s="140"/>
      <c r="EL34" s="120"/>
      <c r="EM34" s="121"/>
      <c r="EN34" s="107"/>
      <c r="EO34" s="140"/>
      <c r="EP34" s="120"/>
      <c r="EQ34" s="121"/>
      <c r="ER34" s="107"/>
      <c r="ES34" s="140"/>
      <c r="ET34" s="120"/>
      <c r="EU34" s="121"/>
      <c r="EV34" s="107"/>
      <c r="EW34" s="140"/>
      <c r="EX34" s="120"/>
      <c r="EY34" s="121"/>
      <c r="EZ34" s="107"/>
      <c r="FA34" s="140"/>
      <c r="FB34" s="120"/>
      <c r="FC34" s="121"/>
      <c r="FD34" s="107"/>
      <c r="FE34" s="140"/>
      <c r="FF34" s="120"/>
      <c r="FG34" s="121"/>
      <c r="FH34" s="107"/>
      <c r="FI34" s="140"/>
      <c r="FJ34" s="120"/>
      <c r="FK34" s="121"/>
      <c r="FL34" s="107"/>
      <c r="FM34" s="140"/>
      <c r="FN34" s="120"/>
      <c r="FO34" s="121"/>
      <c r="FP34" s="107"/>
      <c r="FQ34" s="140"/>
      <c r="FR34" s="120"/>
      <c r="FS34" s="121"/>
      <c r="FT34" s="107"/>
      <c r="FU34" s="140"/>
      <c r="FV34" s="120"/>
      <c r="FW34" s="121"/>
      <c r="FX34" s="107"/>
      <c r="FY34" s="140"/>
      <c r="FZ34" s="120"/>
      <c r="GA34" s="121"/>
      <c r="GB34" s="107"/>
      <c r="GC34" s="140"/>
      <c r="GD34" s="120"/>
      <c r="GE34" s="121"/>
      <c r="GF34" s="107"/>
      <c r="GG34" s="140"/>
      <c r="GH34" s="120"/>
      <c r="GI34" s="121"/>
      <c r="GJ34" s="107"/>
      <c r="GK34" s="140"/>
      <c r="GL34" s="120"/>
      <c r="GM34" s="121"/>
      <c r="GN34" s="107"/>
      <c r="GO34" s="140"/>
      <c r="GP34" s="120"/>
      <c r="GQ34" s="121"/>
      <c r="GR34" s="107"/>
      <c r="GS34" s="140"/>
      <c r="GT34" s="120"/>
      <c r="GU34" s="121"/>
      <c r="GV34" s="107"/>
      <c r="GW34" s="140"/>
      <c r="GX34" s="120"/>
      <c r="GY34" s="121"/>
      <c r="GZ34" s="107"/>
      <c r="HA34" s="140"/>
      <c r="HB34" s="120"/>
      <c r="HC34" s="121"/>
      <c r="HD34" s="107"/>
      <c r="HE34" s="140"/>
      <c r="HF34" s="120"/>
      <c r="HG34" s="121"/>
      <c r="HH34" s="107"/>
      <c r="HI34" s="140"/>
      <c r="HJ34" s="120"/>
      <c r="HK34" s="121"/>
      <c r="HL34" s="107"/>
      <c r="HM34" s="140"/>
      <c r="HN34" s="120"/>
      <c r="HO34" s="121"/>
      <c r="HP34" s="107"/>
      <c r="HQ34" s="140"/>
      <c r="HR34" s="120"/>
      <c r="HS34" s="121"/>
      <c r="HT34" s="107"/>
      <c r="HU34" s="140"/>
      <c r="HV34" s="120"/>
      <c r="HW34" s="121"/>
      <c r="HX34" s="107"/>
      <c r="HY34" s="140"/>
      <c r="HZ34" s="120"/>
      <c r="IA34" s="121"/>
      <c r="IB34" s="107"/>
      <c r="IC34" s="140"/>
      <c r="ID34" s="120"/>
      <c r="IE34" s="121"/>
      <c r="IF34" s="107"/>
      <c r="IG34" s="140"/>
      <c r="IH34" s="120"/>
      <c r="II34" s="121"/>
      <c r="IJ34" s="107"/>
      <c r="IK34" s="140"/>
      <c r="IL34" s="120"/>
      <c r="IM34" s="121"/>
      <c r="IN34" s="107"/>
      <c r="IO34" s="140"/>
      <c r="IP34" s="120"/>
      <c r="IQ34" s="121"/>
      <c r="IR34" s="107"/>
      <c r="IS34" s="140"/>
      <c r="IT34" s="120"/>
      <c r="IU34" s="121"/>
      <c r="IV34" s="107"/>
    </row>
    <row r="35" spans="1:256" ht="12.75">
      <c r="A35" s="116">
        <v>12</v>
      </c>
      <c r="B35" s="150" t="s">
        <v>62</v>
      </c>
      <c r="C35" s="117">
        <v>179</v>
      </c>
      <c r="D35" s="118"/>
      <c r="E35" s="101" t="s">
        <v>271</v>
      </c>
      <c r="F35" s="142"/>
      <c r="H35" s="157" t="s">
        <v>288</v>
      </c>
      <c r="I35" s="140"/>
      <c r="J35" s="120"/>
      <c r="K35" s="121"/>
      <c r="L35" s="107"/>
      <c r="M35" s="140"/>
      <c r="N35" s="120"/>
      <c r="O35" s="121"/>
      <c r="P35" s="107"/>
      <c r="Q35" s="140"/>
      <c r="R35" s="120"/>
      <c r="S35" s="121"/>
      <c r="T35" s="107"/>
      <c r="U35" s="140"/>
      <c r="V35" s="120"/>
      <c r="W35" s="121"/>
      <c r="X35" s="107"/>
      <c r="Y35" s="140"/>
      <c r="Z35" s="120"/>
      <c r="AA35" s="121"/>
      <c r="AB35" s="107"/>
      <c r="AC35" s="140"/>
      <c r="AD35" s="120"/>
      <c r="AE35" s="121"/>
      <c r="AF35" s="107"/>
      <c r="AG35" s="140"/>
      <c r="AH35" s="120"/>
      <c r="AI35" s="121"/>
      <c r="AJ35" s="107"/>
      <c r="AK35" s="140"/>
      <c r="AL35" s="120"/>
      <c r="AM35" s="121"/>
      <c r="AN35" s="107"/>
      <c r="AO35" s="140"/>
      <c r="AP35" s="120"/>
      <c r="AQ35" s="121"/>
      <c r="AR35" s="107"/>
      <c r="AS35" s="140"/>
      <c r="AT35" s="120"/>
      <c r="AU35" s="121"/>
      <c r="AV35" s="107"/>
      <c r="AW35" s="140"/>
      <c r="AX35" s="120"/>
      <c r="AY35" s="121"/>
      <c r="AZ35" s="107"/>
      <c r="BA35" s="140"/>
      <c r="BB35" s="120"/>
      <c r="BC35" s="121"/>
      <c r="BD35" s="107"/>
      <c r="BE35" s="140"/>
      <c r="BF35" s="120"/>
      <c r="BG35" s="121"/>
      <c r="BH35" s="107"/>
      <c r="BI35" s="140"/>
      <c r="BJ35" s="120"/>
      <c r="BK35" s="121"/>
      <c r="BL35" s="107"/>
      <c r="BM35" s="140"/>
      <c r="BN35" s="120"/>
      <c r="BO35" s="121"/>
      <c r="BP35" s="107"/>
      <c r="BQ35" s="140"/>
      <c r="BR35" s="120"/>
      <c r="BS35" s="121"/>
      <c r="BT35" s="107"/>
      <c r="BU35" s="140"/>
      <c r="BV35" s="120"/>
      <c r="BW35" s="121"/>
      <c r="BX35" s="107"/>
      <c r="BY35" s="140"/>
      <c r="BZ35" s="120"/>
      <c r="CA35" s="121"/>
      <c r="CB35" s="107"/>
      <c r="CC35" s="140"/>
      <c r="CD35" s="120"/>
      <c r="CE35" s="121"/>
      <c r="CF35" s="107"/>
      <c r="CG35" s="140"/>
      <c r="CH35" s="120"/>
      <c r="CI35" s="121"/>
      <c r="CJ35" s="107"/>
      <c r="CK35" s="140"/>
      <c r="CL35" s="120"/>
      <c r="CM35" s="121"/>
      <c r="CN35" s="107"/>
      <c r="CO35" s="140"/>
      <c r="CP35" s="120"/>
      <c r="CQ35" s="121"/>
      <c r="CR35" s="107"/>
      <c r="CS35" s="140"/>
      <c r="CT35" s="120"/>
      <c r="CU35" s="121"/>
      <c r="CV35" s="107"/>
      <c r="CW35" s="140"/>
      <c r="CX35" s="120"/>
      <c r="CY35" s="121"/>
      <c r="CZ35" s="107"/>
      <c r="DA35" s="140"/>
      <c r="DB35" s="120"/>
      <c r="DC35" s="121"/>
      <c r="DD35" s="107"/>
      <c r="DE35" s="140"/>
      <c r="DF35" s="120"/>
      <c r="DG35" s="121"/>
      <c r="DH35" s="107"/>
      <c r="DI35" s="140"/>
      <c r="DJ35" s="120"/>
      <c r="DK35" s="121"/>
      <c r="DL35" s="107"/>
      <c r="DM35" s="140"/>
      <c r="DN35" s="120"/>
      <c r="DO35" s="121"/>
      <c r="DP35" s="107"/>
      <c r="DQ35" s="140"/>
      <c r="DR35" s="120"/>
      <c r="DS35" s="121"/>
      <c r="DT35" s="107"/>
      <c r="DU35" s="140"/>
      <c r="DV35" s="120"/>
      <c r="DW35" s="121"/>
      <c r="DX35" s="107"/>
      <c r="DY35" s="140"/>
      <c r="DZ35" s="120"/>
      <c r="EA35" s="121"/>
      <c r="EB35" s="107"/>
      <c r="EC35" s="140"/>
      <c r="ED35" s="120"/>
      <c r="EE35" s="121"/>
      <c r="EF35" s="107"/>
      <c r="EG35" s="140"/>
      <c r="EH35" s="120"/>
      <c r="EI35" s="121"/>
      <c r="EJ35" s="107"/>
      <c r="EK35" s="140"/>
      <c r="EL35" s="120"/>
      <c r="EM35" s="121"/>
      <c r="EN35" s="107"/>
      <c r="EO35" s="140"/>
      <c r="EP35" s="120"/>
      <c r="EQ35" s="121"/>
      <c r="ER35" s="107"/>
      <c r="ES35" s="140"/>
      <c r="ET35" s="120"/>
      <c r="EU35" s="121"/>
      <c r="EV35" s="107"/>
      <c r="EW35" s="140"/>
      <c r="EX35" s="120"/>
      <c r="EY35" s="121"/>
      <c r="EZ35" s="107"/>
      <c r="FA35" s="140"/>
      <c r="FB35" s="120"/>
      <c r="FC35" s="121"/>
      <c r="FD35" s="107"/>
      <c r="FE35" s="140"/>
      <c r="FF35" s="120"/>
      <c r="FG35" s="121"/>
      <c r="FH35" s="107"/>
      <c r="FI35" s="140"/>
      <c r="FJ35" s="120"/>
      <c r="FK35" s="121"/>
      <c r="FL35" s="107"/>
      <c r="FM35" s="140"/>
      <c r="FN35" s="120"/>
      <c r="FO35" s="121"/>
      <c r="FP35" s="107"/>
      <c r="FQ35" s="140"/>
      <c r="FR35" s="120"/>
      <c r="FS35" s="121"/>
      <c r="FT35" s="107"/>
      <c r="FU35" s="140"/>
      <c r="FV35" s="120"/>
      <c r="FW35" s="121"/>
      <c r="FX35" s="107"/>
      <c r="FY35" s="140"/>
      <c r="FZ35" s="120"/>
      <c r="GA35" s="121"/>
      <c r="GB35" s="107"/>
      <c r="GC35" s="140"/>
      <c r="GD35" s="120"/>
      <c r="GE35" s="121"/>
      <c r="GF35" s="107"/>
      <c r="GG35" s="140"/>
      <c r="GH35" s="120"/>
      <c r="GI35" s="121"/>
      <c r="GJ35" s="107"/>
      <c r="GK35" s="140"/>
      <c r="GL35" s="120"/>
      <c r="GM35" s="121"/>
      <c r="GN35" s="107"/>
      <c r="GO35" s="140"/>
      <c r="GP35" s="120"/>
      <c r="GQ35" s="121"/>
      <c r="GR35" s="107"/>
      <c r="GS35" s="140"/>
      <c r="GT35" s="120"/>
      <c r="GU35" s="121"/>
      <c r="GV35" s="107"/>
      <c r="GW35" s="140"/>
      <c r="GX35" s="120"/>
      <c r="GY35" s="121"/>
      <c r="GZ35" s="107"/>
      <c r="HA35" s="140"/>
      <c r="HB35" s="120"/>
      <c r="HC35" s="121"/>
      <c r="HD35" s="107"/>
      <c r="HE35" s="140"/>
      <c r="HF35" s="120"/>
      <c r="HG35" s="121"/>
      <c r="HH35" s="107"/>
      <c r="HI35" s="140"/>
      <c r="HJ35" s="120"/>
      <c r="HK35" s="121"/>
      <c r="HL35" s="107"/>
      <c r="HM35" s="140"/>
      <c r="HN35" s="120"/>
      <c r="HO35" s="121"/>
      <c r="HP35" s="107"/>
      <c r="HQ35" s="140"/>
      <c r="HR35" s="120"/>
      <c r="HS35" s="121"/>
      <c r="HT35" s="107"/>
      <c r="HU35" s="140"/>
      <c r="HV35" s="120"/>
      <c r="HW35" s="121"/>
      <c r="HX35" s="107"/>
      <c r="HY35" s="140"/>
      <c r="HZ35" s="120"/>
      <c r="IA35" s="121"/>
      <c r="IB35" s="107"/>
      <c r="IC35" s="140"/>
      <c r="ID35" s="120"/>
      <c r="IE35" s="121"/>
      <c r="IF35" s="107"/>
      <c r="IG35" s="140"/>
      <c r="IH35" s="120"/>
      <c r="II35" s="121"/>
      <c r="IJ35" s="107"/>
      <c r="IK35" s="140"/>
      <c r="IL35" s="120"/>
      <c r="IM35" s="121"/>
      <c r="IN35" s="107"/>
      <c r="IO35" s="140"/>
      <c r="IP35" s="120"/>
      <c r="IQ35" s="121"/>
      <c r="IR35" s="107"/>
      <c r="IS35" s="140"/>
      <c r="IT35" s="120"/>
      <c r="IU35" s="121"/>
      <c r="IV35" s="107"/>
    </row>
    <row r="36" spans="1:8" ht="12.75">
      <c r="A36" s="116">
        <v>13</v>
      </c>
      <c r="B36" s="150" t="s">
        <v>63</v>
      </c>
      <c r="C36" s="117">
        <v>2141</v>
      </c>
      <c r="D36" s="118"/>
      <c r="E36" s="101" t="s">
        <v>271</v>
      </c>
      <c r="H36" s="153" t="str">
        <f>B24</f>
        <v>AK-Anchorage</v>
      </c>
    </row>
    <row r="37" spans="1:8" ht="12.75">
      <c r="A37" s="116">
        <v>14</v>
      </c>
      <c r="B37" s="150" t="s">
        <v>64</v>
      </c>
      <c r="C37" s="117">
        <v>1842</v>
      </c>
      <c r="D37" s="118"/>
      <c r="E37" s="101" t="s">
        <v>271</v>
      </c>
      <c r="H37" s="153" t="str">
        <f aca="true" t="shared" si="0" ref="H37:H100">B25</f>
        <v>AK-Barrow</v>
      </c>
    </row>
    <row r="38" spans="1:8" ht="12.75">
      <c r="A38" s="116">
        <v>15</v>
      </c>
      <c r="B38" s="150" t="s">
        <v>65</v>
      </c>
      <c r="C38" s="117">
        <v>950</v>
      </c>
      <c r="D38" s="118"/>
      <c r="E38" s="101" t="s">
        <v>271</v>
      </c>
      <c r="H38" s="153" t="str">
        <f t="shared" si="0"/>
        <v>AK-Fairbanks</v>
      </c>
    </row>
    <row r="39" spans="1:8" ht="12.75">
      <c r="A39" s="116">
        <v>16</v>
      </c>
      <c r="B39" s="150" t="s">
        <v>66</v>
      </c>
      <c r="C39" s="117">
        <v>2315</v>
      </c>
      <c r="D39" s="118"/>
      <c r="E39" s="101" t="s">
        <v>271</v>
      </c>
      <c r="H39" s="153" t="str">
        <f t="shared" si="0"/>
        <v>AK-Juneau</v>
      </c>
    </row>
    <row r="40" spans="1:8" ht="12.75">
      <c r="A40" s="116">
        <v>17</v>
      </c>
      <c r="B40" s="150" t="s">
        <v>67</v>
      </c>
      <c r="C40" s="117">
        <v>1166</v>
      </c>
      <c r="D40" s="118"/>
      <c r="E40" s="101" t="s">
        <v>271</v>
      </c>
      <c r="H40" s="153" t="str">
        <f t="shared" si="0"/>
        <v>AK-Nome</v>
      </c>
    </row>
    <row r="41" spans="1:8" ht="12.75">
      <c r="A41" s="116">
        <v>18</v>
      </c>
      <c r="B41" s="150" t="s">
        <v>68</v>
      </c>
      <c r="C41" s="117">
        <v>1530</v>
      </c>
      <c r="D41" s="118"/>
      <c r="E41" s="101" t="s">
        <v>271</v>
      </c>
      <c r="H41" s="153" t="str">
        <f t="shared" si="0"/>
        <v>AL-Birmingham</v>
      </c>
    </row>
    <row r="42" spans="1:8" ht="12.75">
      <c r="A42" s="116">
        <v>19</v>
      </c>
      <c r="B42" s="150" t="s">
        <v>69</v>
      </c>
      <c r="C42" s="117">
        <v>2092</v>
      </c>
      <c r="D42" s="118"/>
      <c r="E42" s="101" t="s">
        <v>271</v>
      </c>
      <c r="H42" s="153" t="str">
        <f t="shared" si="0"/>
        <v>AL-Huntsville</v>
      </c>
    </row>
    <row r="43" spans="1:8" ht="12.75">
      <c r="A43" s="116">
        <v>20</v>
      </c>
      <c r="B43" s="150" t="s">
        <v>70</v>
      </c>
      <c r="C43" s="117">
        <v>871</v>
      </c>
      <c r="D43" s="118"/>
      <c r="E43" s="101" t="s">
        <v>271</v>
      </c>
      <c r="H43" s="153" t="str">
        <f t="shared" si="0"/>
        <v>AL-Mobile</v>
      </c>
    </row>
    <row r="44" spans="1:8" ht="12.75">
      <c r="A44" s="116">
        <v>21</v>
      </c>
      <c r="B44" s="150" t="s">
        <v>71</v>
      </c>
      <c r="C44" s="117">
        <v>1347</v>
      </c>
      <c r="D44" s="118"/>
      <c r="E44" s="101" t="s">
        <v>271</v>
      </c>
      <c r="H44" s="153" t="str">
        <f t="shared" si="0"/>
        <v>AL-Montgomery</v>
      </c>
    </row>
    <row r="45" spans="1:8" ht="12.75">
      <c r="A45" s="116">
        <v>22</v>
      </c>
      <c r="B45" s="150" t="s">
        <v>72</v>
      </c>
      <c r="C45" s="117">
        <v>224</v>
      </c>
      <c r="D45" s="118"/>
      <c r="E45" s="101" t="s">
        <v>271</v>
      </c>
      <c r="H45" s="153" t="str">
        <f t="shared" si="0"/>
        <v>AR-Fort Smith</v>
      </c>
    </row>
    <row r="46" spans="1:8" ht="12.75">
      <c r="A46" s="116">
        <v>23</v>
      </c>
      <c r="B46" s="150" t="s">
        <v>73</v>
      </c>
      <c r="C46" s="117">
        <v>1158</v>
      </c>
      <c r="D46" s="118"/>
      <c r="E46" s="101" t="s">
        <v>271</v>
      </c>
      <c r="H46" s="153" t="str">
        <f t="shared" si="0"/>
        <v>AR-Little Rock</v>
      </c>
    </row>
    <row r="47" spans="1:8" ht="12.75">
      <c r="A47" s="116">
        <v>24</v>
      </c>
      <c r="B47" s="150" t="s">
        <v>74</v>
      </c>
      <c r="C47" s="117">
        <v>97</v>
      </c>
      <c r="D47" s="118"/>
      <c r="E47" s="101" t="s">
        <v>271</v>
      </c>
      <c r="H47" s="153" t="str">
        <f t="shared" si="0"/>
        <v>AZ-Flagstaff</v>
      </c>
    </row>
    <row r="48" spans="1:8" ht="12.75">
      <c r="A48" s="116">
        <v>25</v>
      </c>
      <c r="B48" s="150" t="s">
        <v>259</v>
      </c>
      <c r="C48" s="117">
        <v>523</v>
      </c>
      <c r="D48" s="118"/>
      <c r="E48" s="101" t="s">
        <v>271</v>
      </c>
      <c r="H48" s="153" t="str">
        <f t="shared" si="0"/>
        <v>AZ-Phoenix</v>
      </c>
    </row>
    <row r="49" spans="1:8" ht="12.75">
      <c r="A49" s="116">
        <v>26</v>
      </c>
      <c r="B49" s="150" t="s">
        <v>75</v>
      </c>
      <c r="C49" s="117">
        <v>628</v>
      </c>
      <c r="D49" s="118"/>
      <c r="E49" s="101" t="s">
        <v>271</v>
      </c>
      <c r="H49" s="153" t="str">
        <f t="shared" si="0"/>
        <v>AZ-Tucson</v>
      </c>
    </row>
    <row r="50" spans="1:8" ht="12.75">
      <c r="A50" s="116">
        <v>27</v>
      </c>
      <c r="B50" s="150" t="s">
        <v>76</v>
      </c>
      <c r="C50" s="117">
        <v>997</v>
      </c>
      <c r="D50" s="118"/>
      <c r="E50" s="101" t="s">
        <v>271</v>
      </c>
      <c r="H50" s="153" t="str">
        <f t="shared" si="0"/>
        <v>AZ-Winslow</v>
      </c>
    </row>
    <row r="51" spans="1:8" ht="12.75">
      <c r="A51" s="116">
        <v>28</v>
      </c>
      <c r="B51" s="150" t="s">
        <v>77</v>
      </c>
      <c r="C51" s="117">
        <v>834</v>
      </c>
      <c r="D51" s="118"/>
      <c r="E51" s="101" t="s">
        <v>271</v>
      </c>
      <c r="H51" s="153" t="str">
        <f t="shared" si="0"/>
        <v>AZ-Yuma</v>
      </c>
    </row>
    <row r="52" spans="1:8" ht="12.75">
      <c r="A52" s="116">
        <v>29</v>
      </c>
      <c r="B52" s="150" t="s">
        <v>78</v>
      </c>
      <c r="C52" s="117">
        <v>942</v>
      </c>
      <c r="D52" s="118"/>
      <c r="E52" s="101" t="s">
        <v>271</v>
      </c>
      <c r="H52" s="153" t="str">
        <f t="shared" si="0"/>
        <v>CA-Beverly Hills</v>
      </c>
    </row>
    <row r="53" spans="1:8" ht="12.75">
      <c r="A53" s="116">
        <v>30</v>
      </c>
      <c r="B53" s="150" t="s">
        <v>79</v>
      </c>
      <c r="C53" s="117">
        <v>695</v>
      </c>
      <c r="D53" s="118"/>
      <c r="E53" s="101" t="s">
        <v>271</v>
      </c>
      <c r="H53" s="153" t="str">
        <f t="shared" si="0"/>
        <v>CA-Los Angeles</v>
      </c>
    </row>
    <row r="54" spans="1:8" ht="12.75">
      <c r="A54" s="116">
        <v>31</v>
      </c>
      <c r="B54" s="150" t="s">
        <v>80</v>
      </c>
      <c r="C54" s="117">
        <v>1320</v>
      </c>
      <c r="D54" s="118"/>
      <c r="E54" s="101" t="s">
        <v>271</v>
      </c>
      <c r="H54" s="153" t="str">
        <f t="shared" si="0"/>
        <v>CA-Palm Springs</v>
      </c>
    </row>
    <row r="55" spans="1:8" ht="12.75">
      <c r="A55" s="116">
        <v>32</v>
      </c>
      <c r="B55" s="150" t="s">
        <v>81</v>
      </c>
      <c r="C55" s="117">
        <v>1015</v>
      </c>
      <c r="D55" s="118"/>
      <c r="E55" s="101" t="s">
        <v>271</v>
      </c>
      <c r="H55" s="153" t="str">
        <f t="shared" si="0"/>
        <v>CA-Sacramento</v>
      </c>
    </row>
    <row r="56" spans="1:8" ht="12.75">
      <c r="A56" s="116">
        <v>33</v>
      </c>
      <c r="B56" s="150" t="s">
        <v>82</v>
      </c>
      <c r="C56" s="117">
        <v>2763</v>
      </c>
      <c r="D56" s="118"/>
      <c r="E56" s="101" t="s">
        <v>271</v>
      </c>
      <c r="H56" s="153" t="str">
        <f t="shared" si="0"/>
        <v>CA-San Diego</v>
      </c>
    </row>
    <row r="57" spans="1:8" ht="12.75">
      <c r="A57" s="116">
        <v>34</v>
      </c>
      <c r="B57" s="150" t="s">
        <v>83</v>
      </c>
      <c r="C57" s="117">
        <v>3288</v>
      </c>
      <c r="D57" s="118"/>
      <c r="E57" s="101" t="s">
        <v>271</v>
      </c>
      <c r="H57" s="153" t="str">
        <f t="shared" si="0"/>
        <v>CA-San Francisco</v>
      </c>
    </row>
    <row r="58" spans="1:8" ht="12.75">
      <c r="A58" s="116">
        <v>35</v>
      </c>
      <c r="B58" s="150" t="s">
        <v>84</v>
      </c>
      <c r="C58" s="117">
        <v>2228</v>
      </c>
      <c r="D58" s="118"/>
      <c r="E58" s="101" t="s">
        <v>271</v>
      </c>
      <c r="H58" s="153" t="str">
        <f t="shared" si="0"/>
        <v>CA-Stockton</v>
      </c>
    </row>
    <row r="59" spans="1:8" ht="12.75">
      <c r="A59" s="116">
        <v>36</v>
      </c>
      <c r="B59" s="150" t="s">
        <v>85</v>
      </c>
      <c r="C59" s="117">
        <v>2086</v>
      </c>
      <c r="D59" s="118"/>
      <c r="E59" s="101" t="s">
        <v>271</v>
      </c>
      <c r="H59" s="153" t="str">
        <f t="shared" si="0"/>
        <v>CO-Alamosa</v>
      </c>
    </row>
    <row r="60" spans="1:8" ht="12.75">
      <c r="A60" s="116">
        <v>37</v>
      </c>
      <c r="B60" s="150" t="s">
        <v>86</v>
      </c>
      <c r="C60" s="117">
        <v>4566</v>
      </c>
      <c r="D60" s="118"/>
      <c r="E60" s="101" t="s">
        <v>271</v>
      </c>
      <c r="H60" s="153" t="str">
        <f t="shared" si="0"/>
        <v>CO-Colorado Springs</v>
      </c>
    </row>
    <row r="61" spans="1:8" ht="12.75">
      <c r="A61" s="116">
        <v>38</v>
      </c>
      <c r="B61" s="150" t="s">
        <v>87</v>
      </c>
      <c r="C61" s="117">
        <v>3931</v>
      </c>
      <c r="D61" s="118"/>
      <c r="E61" s="101" t="s">
        <v>271</v>
      </c>
      <c r="H61" s="153" t="str">
        <f t="shared" si="0"/>
        <v>CO-Denver</v>
      </c>
    </row>
    <row r="62" spans="1:8" ht="12.75">
      <c r="A62" s="116">
        <v>39</v>
      </c>
      <c r="B62" s="150" t="s">
        <v>88</v>
      </c>
      <c r="C62" s="117">
        <v>2915</v>
      </c>
      <c r="D62" s="118"/>
      <c r="E62" s="101" t="s">
        <v>271</v>
      </c>
      <c r="H62" s="153" t="str">
        <f t="shared" si="0"/>
        <v>CO-Grand Junction</v>
      </c>
    </row>
    <row r="63" spans="1:8" ht="12.75">
      <c r="A63" s="116">
        <v>40</v>
      </c>
      <c r="B63" s="150" t="s">
        <v>89</v>
      </c>
      <c r="C63" s="117">
        <v>2297</v>
      </c>
      <c r="D63" s="118"/>
      <c r="E63" s="101" t="s">
        <v>271</v>
      </c>
      <c r="H63" s="153" t="str">
        <f t="shared" si="0"/>
        <v>CO-Pueblo</v>
      </c>
    </row>
    <row r="64" spans="1:8" ht="12.75">
      <c r="A64" s="116">
        <v>41</v>
      </c>
      <c r="B64" s="150" t="s">
        <v>90</v>
      </c>
      <c r="C64" s="117">
        <v>2215</v>
      </c>
      <c r="D64" s="118"/>
      <c r="E64" s="101" t="s">
        <v>271</v>
      </c>
      <c r="H64" s="153" t="str">
        <f t="shared" si="0"/>
        <v>CT-Bridgeport</v>
      </c>
    </row>
    <row r="65" spans="1:8" ht="12.75">
      <c r="A65" s="116">
        <v>42</v>
      </c>
      <c r="B65" s="150" t="s">
        <v>91</v>
      </c>
      <c r="C65" s="117">
        <v>3068</v>
      </c>
      <c r="D65" s="118"/>
      <c r="E65" s="101" t="s">
        <v>271</v>
      </c>
      <c r="H65" s="153" t="str">
        <f t="shared" si="0"/>
        <v>CT-Hartford</v>
      </c>
    </row>
    <row r="66" spans="1:8" ht="12.75">
      <c r="A66" s="116">
        <v>43</v>
      </c>
      <c r="B66" s="150" t="s">
        <v>92</v>
      </c>
      <c r="C66" s="117">
        <v>3479</v>
      </c>
      <c r="D66" s="118"/>
      <c r="E66" s="101" t="s">
        <v>271</v>
      </c>
      <c r="H66" s="153" t="str">
        <f t="shared" si="0"/>
        <v>DC-Washington</v>
      </c>
    </row>
    <row r="67" spans="1:8" ht="12.75">
      <c r="A67" s="116">
        <v>44</v>
      </c>
      <c r="B67" s="150" t="s">
        <v>93</v>
      </c>
      <c r="C67" s="117">
        <v>1493</v>
      </c>
      <c r="D67" s="118"/>
      <c r="E67" s="101" t="s">
        <v>271</v>
      </c>
      <c r="H67" s="153" t="str">
        <f t="shared" si="0"/>
        <v>DE-Wilmington</v>
      </c>
    </row>
    <row r="68" spans="1:8" ht="12.75">
      <c r="A68" s="116">
        <v>45</v>
      </c>
      <c r="B68" s="150" t="s">
        <v>94</v>
      </c>
      <c r="C68" s="117">
        <v>1484</v>
      </c>
      <c r="D68" s="118"/>
      <c r="E68" s="101" t="s">
        <v>271</v>
      </c>
      <c r="H68" s="153" t="str">
        <f t="shared" si="0"/>
        <v>FL-Daytona Beach</v>
      </c>
    </row>
    <row r="69" spans="1:8" ht="12.75">
      <c r="A69" s="116">
        <v>46</v>
      </c>
      <c r="B69" s="150" t="s">
        <v>95</v>
      </c>
      <c r="C69" s="117">
        <v>1548</v>
      </c>
      <c r="D69" s="118"/>
      <c r="E69" s="101" t="s">
        <v>271</v>
      </c>
      <c r="H69" s="153" t="str">
        <f t="shared" si="0"/>
        <v>FL-Fort Myers</v>
      </c>
    </row>
    <row r="70" spans="1:8" ht="12.75">
      <c r="A70" s="116">
        <v>47</v>
      </c>
      <c r="B70" s="150" t="s">
        <v>96</v>
      </c>
      <c r="C70" s="117">
        <v>1845</v>
      </c>
      <c r="D70" s="118"/>
      <c r="E70" s="101" t="s">
        <v>271</v>
      </c>
      <c r="H70" s="153" t="str">
        <f t="shared" si="0"/>
        <v>FL-Gainesville</v>
      </c>
    </row>
    <row r="71" spans="1:8" ht="12.75">
      <c r="A71" s="116">
        <v>48</v>
      </c>
      <c r="B71" s="150" t="s">
        <v>97</v>
      </c>
      <c r="C71" s="117">
        <v>1900</v>
      </c>
      <c r="D71" s="118"/>
      <c r="E71" s="101" t="s">
        <v>271</v>
      </c>
      <c r="H71" s="153" t="str">
        <f t="shared" si="0"/>
        <v>FL-Jacksonville</v>
      </c>
    </row>
    <row r="72" spans="1:8" ht="12.75">
      <c r="A72" s="116">
        <v>49</v>
      </c>
      <c r="B72" s="150" t="s">
        <v>98</v>
      </c>
      <c r="C72" s="117">
        <v>1963</v>
      </c>
      <c r="D72" s="118"/>
      <c r="E72" s="101" t="s">
        <v>271</v>
      </c>
      <c r="H72" s="153" t="str">
        <f t="shared" si="0"/>
        <v>FL-Key West</v>
      </c>
    </row>
    <row r="73" spans="1:8" ht="12.75">
      <c r="A73" s="116">
        <v>50</v>
      </c>
      <c r="B73" s="150" t="s">
        <v>99</v>
      </c>
      <c r="C73" s="117">
        <v>4179</v>
      </c>
      <c r="D73" s="118"/>
      <c r="E73" s="101" t="s">
        <v>271</v>
      </c>
      <c r="H73" s="153" t="str">
        <f t="shared" si="0"/>
        <v>FL-Miami</v>
      </c>
    </row>
    <row r="74" spans="1:8" ht="12.75">
      <c r="A74" s="116">
        <v>51</v>
      </c>
      <c r="B74" s="150" t="s">
        <v>100</v>
      </c>
      <c r="C74" s="117">
        <v>5016</v>
      </c>
      <c r="D74" s="118"/>
      <c r="E74" s="101" t="s">
        <v>271</v>
      </c>
      <c r="H74" s="153" t="str">
        <f t="shared" si="0"/>
        <v>FL-Orlando</v>
      </c>
    </row>
    <row r="75" spans="1:8" ht="12.75">
      <c r="A75" s="116">
        <v>52</v>
      </c>
      <c r="B75" s="150" t="s">
        <v>101</v>
      </c>
      <c r="C75" s="117">
        <v>941</v>
      </c>
      <c r="D75" s="118"/>
      <c r="E75" s="101" t="s">
        <v>271</v>
      </c>
      <c r="H75" s="153" t="str">
        <f t="shared" si="0"/>
        <v>FL-Pensacola</v>
      </c>
    </row>
    <row r="76" spans="1:8" ht="12.75">
      <c r="A76" s="116">
        <v>53</v>
      </c>
      <c r="B76" s="150" t="s">
        <v>102</v>
      </c>
      <c r="C76" s="117">
        <v>605</v>
      </c>
      <c r="D76" s="118"/>
      <c r="E76" s="101" t="s">
        <v>271</v>
      </c>
      <c r="H76" s="153" t="str">
        <f t="shared" si="0"/>
        <v>FL-Tallahassee</v>
      </c>
    </row>
    <row r="77" spans="1:8" ht="12.75">
      <c r="A77" s="116">
        <v>54</v>
      </c>
      <c r="B77" s="150" t="s">
        <v>103</v>
      </c>
      <c r="C77" s="117">
        <v>836</v>
      </c>
      <c r="D77" s="118"/>
      <c r="E77" s="101" t="s">
        <v>271</v>
      </c>
      <c r="H77" s="153" t="str">
        <f t="shared" si="0"/>
        <v>FL-Tampa</v>
      </c>
    </row>
    <row r="78" spans="1:8" ht="12.75">
      <c r="A78" s="116">
        <v>55</v>
      </c>
      <c r="B78" s="150" t="s">
        <v>104</v>
      </c>
      <c r="C78" s="117">
        <v>667</v>
      </c>
      <c r="D78" s="118"/>
      <c r="E78" s="101" t="s">
        <v>271</v>
      </c>
      <c r="H78" s="153" t="str">
        <f t="shared" si="0"/>
        <v>FL-W. Palm Beach</v>
      </c>
    </row>
    <row r="79" spans="1:8" ht="12.75">
      <c r="A79" s="116">
        <v>56</v>
      </c>
      <c r="B79" s="150" t="s">
        <v>105</v>
      </c>
      <c r="C79" s="117">
        <v>614</v>
      </c>
      <c r="D79" s="118"/>
      <c r="E79" s="101" t="s">
        <v>271</v>
      </c>
      <c r="H79" s="153" t="str">
        <f t="shared" si="0"/>
        <v>GA-Athens</v>
      </c>
    </row>
    <row r="80" spans="1:8" ht="12.75">
      <c r="A80" s="116">
        <v>57</v>
      </c>
      <c r="B80" s="150" t="s">
        <v>106</v>
      </c>
      <c r="C80" s="117">
        <v>636</v>
      </c>
      <c r="D80" s="118"/>
      <c r="E80" s="101" t="s">
        <v>271</v>
      </c>
      <c r="H80" s="153" t="str">
        <f t="shared" si="0"/>
        <v>GA-Atlanta</v>
      </c>
    </row>
    <row r="81" spans="1:8" ht="12.75">
      <c r="A81" s="116">
        <v>58</v>
      </c>
      <c r="B81" s="150" t="s">
        <v>107</v>
      </c>
      <c r="C81" s="117">
        <v>411</v>
      </c>
      <c r="D81" s="118"/>
      <c r="E81" s="101" t="s">
        <v>271</v>
      </c>
      <c r="H81" s="153" t="str">
        <f t="shared" si="0"/>
        <v>GA-Augusta</v>
      </c>
    </row>
    <row r="82" spans="1:8" ht="12.75">
      <c r="A82" s="116">
        <v>59</v>
      </c>
      <c r="B82" s="150" t="s">
        <v>108</v>
      </c>
      <c r="C82" s="117">
        <v>683</v>
      </c>
      <c r="D82" s="118"/>
      <c r="E82" s="101" t="s">
        <v>271</v>
      </c>
      <c r="H82" s="153" t="str">
        <f t="shared" si="0"/>
        <v>GA-Columbus</v>
      </c>
    </row>
    <row r="83" spans="1:8" ht="12.75">
      <c r="A83" s="116">
        <v>60</v>
      </c>
      <c r="B83" s="150" t="s">
        <v>109</v>
      </c>
      <c r="C83" s="117">
        <v>830</v>
      </c>
      <c r="D83" s="118"/>
      <c r="E83" s="101" t="s">
        <v>271</v>
      </c>
      <c r="H83" s="153" t="str">
        <f t="shared" si="0"/>
        <v>GA-Macon</v>
      </c>
    </row>
    <row r="84" spans="1:8" ht="12.75">
      <c r="A84" s="116">
        <v>61</v>
      </c>
      <c r="B84" s="164" t="s">
        <v>110</v>
      </c>
      <c r="C84" s="165">
        <v>948</v>
      </c>
      <c r="D84" s="166"/>
      <c r="E84" s="122" t="s">
        <v>271</v>
      </c>
      <c r="H84" s="153" t="str">
        <f t="shared" si="0"/>
        <v>GA-Savannah</v>
      </c>
    </row>
    <row r="85" spans="1:8" ht="12.75">
      <c r="A85" s="116">
        <v>62</v>
      </c>
      <c r="B85" s="150" t="s">
        <v>111</v>
      </c>
      <c r="C85" s="117">
        <v>714</v>
      </c>
      <c r="D85" s="118"/>
      <c r="E85" s="101" t="s">
        <v>271</v>
      </c>
      <c r="H85" s="153" t="str">
        <f t="shared" si="0"/>
        <v>HI-Hilo</v>
      </c>
    </row>
    <row r="86" spans="1:8" ht="12.75">
      <c r="A86" s="116">
        <v>63</v>
      </c>
      <c r="B86" s="150" t="s">
        <v>112</v>
      </c>
      <c r="C86" s="117">
        <v>1036</v>
      </c>
      <c r="D86" s="118"/>
      <c r="E86" s="101" t="s">
        <v>271</v>
      </c>
      <c r="H86" s="153" t="str">
        <f t="shared" si="0"/>
        <v>HI-Honolulu</v>
      </c>
    </row>
    <row r="87" spans="1:8" ht="12.75">
      <c r="A87" s="116">
        <v>64</v>
      </c>
      <c r="B87" s="150" t="s">
        <v>113</v>
      </c>
      <c r="C87" s="117">
        <v>1181</v>
      </c>
      <c r="D87" s="118"/>
      <c r="E87" s="101" t="s">
        <v>271</v>
      </c>
      <c r="H87" s="153" t="str">
        <f t="shared" si="0"/>
        <v>IA-Des Moines</v>
      </c>
    </row>
    <row r="88" spans="1:8" ht="12.75">
      <c r="A88" s="116">
        <v>65</v>
      </c>
      <c r="B88" s="150" t="s">
        <v>114</v>
      </c>
      <c r="C88" s="117">
        <v>786</v>
      </c>
      <c r="D88" s="118"/>
      <c r="E88" s="101" t="s">
        <v>271</v>
      </c>
      <c r="H88" s="153" t="str">
        <f t="shared" si="0"/>
        <v>IA-Dubuque</v>
      </c>
    </row>
    <row r="89" spans="1:8" ht="12.75">
      <c r="A89" s="116">
        <v>66</v>
      </c>
      <c r="B89" s="150" t="s">
        <v>115</v>
      </c>
      <c r="C89" s="117">
        <v>948</v>
      </c>
      <c r="D89" s="118"/>
      <c r="E89" s="101" t="s">
        <v>271</v>
      </c>
      <c r="H89" s="153" t="str">
        <f t="shared" si="0"/>
        <v>IA-Sioux City</v>
      </c>
    </row>
    <row r="90" spans="1:8" ht="12.75">
      <c r="A90" s="116">
        <v>67</v>
      </c>
      <c r="B90" s="150" t="s">
        <v>116</v>
      </c>
      <c r="C90" s="117">
        <v>710</v>
      </c>
      <c r="D90" s="118"/>
      <c r="E90" s="101" t="s">
        <v>271</v>
      </c>
      <c r="H90" s="153" t="str">
        <f t="shared" si="0"/>
        <v>IA-Waterloo</v>
      </c>
    </row>
    <row r="91" spans="1:8" ht="12.75">
      <c r="A91" s="116">
        <v>68</v>
      </c>
      <c r="B91" s="150" t="s">
        <v>117</v>
      </c>
      <c r="C91" s="117">
        <v>1109</v>
      </c>
      <c r="D91" s="118"/>
      <c r="E91" s="101" t="s">
        <v>271</v>
      </c>
      <c r="H91" s="153" t="str">
        <f t="shared" si="0"/>
        <v>ID-Boise</v>
      </c>
    </row>
    <row r="92" spans="1:8" ht="12.75">
      <c r="A92" s="116">
        <v>69</v>
      </c>
      <c r="B92" s="150" t="s">
        <v>118</v>
      </c>
      <c r="C92" s="117">
        <v>723</v>
      </c>
      <c r="D92" s="118"/>
      <c r="E92" s="101" t="s">
        <v>271</v>
      </c>
      <c r="H92" s="153" t="str">
        <f t="shared" si="0"/>
        <v>ID-Lewiston</v>
      </c>
    </row>
    <row r="93" spans="1:8" ht="12.75">
      <c r="A93" s="116">
        <v>70</v>
      </c>
      <c r="B93" s="150" t="s">
        <v>119</v>
      </c>
      <c r="C93" s="117">
        <v>1068</v>
      </c>
      <c r="D93" s="118"/>
      <c r="E93" s="101" t="s">
        <v>271</v>
      </c>
      <c r="H93" s="153" t="str">
        <f t="shared" si="0"/>
        <v>ID-Pocatello</v>
      </c>
    </row>
    <row r="94" spans="1:8" ht="12.75">
      <c r="A94" s="116">
        <v>71</v>
      </c>
      <c r="B94" s="150" t="s">
        <v>120</v>
      </c>
      <c r="C94" s="117">
        <v>1225</v>
      </c>
      <c r="D94" s="118"/>
      <c r="E94" s="101" t="s">
        <v>271</v>
      </c>
      <c r="H94" s="153" t="str">
        <f t="shared" si="0"/>
        <v>IL-Chicago</v>
      </c>
    </row>
    <row r="95" spans="1:8" ht="12.75">
      <c r="A95" s="116">
        <v>72</v>
      </c>
      <c r="B95" s="150" t="s">
        <v>121</v>
      </c>
      <c r="C95" s="117">
        <v>1080</v>
      </c>
      <c r="D95" s="118"/>
      <c r="E95" s="101" t="s">
        <v>271</v>
      </c>
      <c r="H95" s="153" t="str">
        <f t="shared" si="0"/>
        <v>IL-Moline</v>
      </c>
    </row>
    <row r="96" spans="1:8" ht="12.75">
      <c r="A96" s="116">
        <v>73</v>
      </c>
      <c r="B96" s="150" t="s">
        <v>122</v>
      </c>
      <c r="C96" s="117">
        <v>1150</v>
      </c>
      <c r="D96" s="118"/>
      <c r="E96" s="101" t="s">
        <v>271</v>
      </c>
      <c r="H96" s="153" t="str">
        <f t="shared" si="0"/>
        <v>IL-Peoria</v>
      </c>
    </row>
    <row r="97" spans="1:8" ht="12.75">
      <c r="A97" s="116">
        <v>74</v>
      </c>
      <c r="B97" s="150" t="s">
        <v>123</v>
      </c>
      <c r="C97" s="117">
        <v>1193</v>
      </c>
      <c r="D97" s="118"/>
      <c r="E97" s="101" t="s">
        <v>271</v>
      </c>
      <c r="H97" s="153" t="str">
        <f t="shared" si="0"/>
        <v>IL-Rockford</v>
      </c>
    </row>
    <row r="98" spans="1:8" ht="12.75">
      <c r="A98" s="116">
        <v>75</v>
      </c>
      <c r="B98" s="150" t="s">
        <v>124</v>
      </c>
      <c r="C98" s="117">
        <v>2233</v>
      </c>
      <c r="D98" s="118"/>
      <c r="E98" s="101" t="s">
        <v>271</v>
      </c>
      <c r="H98" s="153" t="str">
        <f t="shared" si="0"/>
        <v>IL-Springfield</v>
      </c>
    </row>
    <row r="99" spans="1:8" ht="12.75">
      <c r="A99" s="116">
        <v>76</v>
      </c>
      <c r="B99" s="150" t="s">
        <v>125</v>
      </c>
      <c r="C99" s="117">
        <v>2299</v>
      </c>
      <c r="D99" s="118"/>
      <c r="E99" s="101" t="s">
        <v>271</v>
      </c>
      <c r="H99" s="153" t="str">
        <f t="shared" si="0"/>
        <v>IN-Evansville</v>
      </c>
    </row>
    <row r="100" spans="1:8" ht="12.75">
      <c r="A100" s="116">
        <v>77</v>
      </c>
      <c r="B100" s="150" t="s">
        <v>126</v>
      </c>
      <c r="C100" s="117">
        <v>2388</v>
      </c>
      <c r="D100" s="118"/>
      <c r="E100" s="101" t="s">
        <v>271</v>
      </c>
      <c r="H100" s="153" t="str">
        <f t="shared" si="0"/>
        <v>IN-Fort Wayne</v>
      </c>
    </row>
    <row r="101" spans="1:8" ht="12.75">
      <c r="A101" s="116">
        <v>78</v>
      </c>
      <c r="B101" s="150" t="s">
        <v>127</v>
      </c>
      <c r="C101" s="117">
        <v>1892</v>
      </c>
      <c r="D101" s="118"/>
      <c r="E101" s="101" t="s">
        <v>271</v>
      </c>
      <c r="H101" s="153" t="str">
        <f aca="true" t="shared" si="1" ref="H101:H164">B89</f>
        <v>IN-Indianapolis</v>
      </c>
    </row>
    <row r="102" spans="1:8" ht="12.75">
      <c r="A102" s="116">
        <v>79</v>
      </c>
      <c r="B102" s="150" t="s">
        <v>128</v>
      </c>
      <c r="C102" s="117">
        <v>729</v>
      </c>
      <c r="D102" s="118"/>
      <c r="E102" s="101" t="s">
        <v>271</v>
      </c>
      <c r="H102" s="153" t="str">
        <f t="shared" si="1"/>
        <v>IN-South Bend</v>
      </c>
    </row>
    <row r="103" spans="1:8" ht="12.75">
      <c r="A103" s="116">
        <v>80</v>
      </c>
      <c r="B103" s="150" t="s">
        <v>129</v>
      </c>
      <c r="C103" s="117">
        <v>453</v>
      </c>
      <c r="D103" s="118"/>
      <c r="E103" s="101" t="s">
        <v>271</v>
      </c>
      <c r="H103" s="153" t="str">
        <f t="shared" si="1"/>
        <v>KS-Dodge City</v>
      </c>
    </row>
    <row r="104" spans="1:8" ht="12.75">
      <c r="A104" s="116">
        <v>81</v>
      </c>
      <c r="B104" s="150" t="s">
        <v>130</v>
      </c>
      <c r="C104" s="117">
        <v>1050</v>
      </c>
      <c r="D104" s="118"/>
      <c r="E104" s="101" t="s">
        <v>271</v>
      </c>
      <c r="H104" s="153" t="str">
        <f t="shared" si="1"/>
        <v>KS-Goodland</v>
      </c>
    </row>
    <row r="105" spans="1:8" ht="12.75">
      <c r="A105" s="116">
        <v>82</v>
      </c>
      <c r="B105" s="150" t="s">
        <v>131</v>
      </c>
      <c r="C105" s="117">
        <v>220</v>
      </c>
      <c r="D105" s="118"/>
      <c r="E105" s="101" t="s">
        <v>271</v>
      </c>
      <c r="H105" s="153" t="str">
        <f t="shared" si="1"/>
        <v>KS-Topeka</v>
      </c>
    </row>
    <row r="106" spans="1:8" ht="12.75">
      <c r="A106" s="116">
        <v>83</v>
      </c>
      <c r="B106" s="150" t="s">
        <v>132</v>
      </c>
      <c r="C106" s="117">
        <v>321</v>
      </c>
      <c r="D106" s="118"/>
      <c r="E106" s="101" t="s">
        <v>271</v>
      </c>
      <c r="H106" s="153" t="str">
        <f t="shared" si="1"/>
        <v>KS-Wichita</v>
      </c>
    </row>
    <row r="107" spans="1:8" ht="12.75">
      <c r="A107" s="116">
        <v>84</v>
      </c>
      <c r="B107" s="150" t="s">
        <v>133</v>
      </c>
      <c r="C107" s="117">
        <v>216</v>
      </c>
      <c r="D107" s="118"/>
      <c r="E107" s="101" t="s">
        <v>271</v>
      </c>
      <c r="H107" s="153" t="str">
        <f t="shared" si="1"/>
        <v>KY-Lexington</v>
      </c>
    </row>
    <row r="108" spans="1:8" ht="12.75">
      <c r="A108" s="116">
        <v>85</v>
      </c>
      <c r="B108" s="150" t="s">
        <v>134</v>
      </c>
      <c r="C108" s="117">
        <v>642</v>
      </c>
      <c r="D108" s="118"/>
      <c r="E108" s="101" t="s">
        <v>271</v>
      </c>
      <c r="H108" s="153" t="str">
        <f t="shared" si="1"/>
        <v>KY-Louisville</v>
      </c>
    </row>
    <row r="109" spans="1:8" ht="12.75">
      <c r="A109" s="116">
        <v>86</v>
      </c>
      <c r="B109" s="150" t="s">
        <v>135</v>
      </c>
      <c r="C109" s="117">
        <v>497</v>
      </c>
      <c r="D109" s="118"/>
      <c r="E109" s="101" t="s">
        <v>271</v>
      </c>
      <c r="H109" s="153" t="str">
        <f t="shared" si="1"/>
        <v>KY-Paducah</v>
      </c>
    </row>
    <row r="110" spans="1:8" ht="12.75">
      <c r="A110" s="116">
        <v>87</v>
      </c>
      <c r="B110" s="150" t="s">
        <v>136</v>
      </c>
      <c r="C110" s="117">
        <v>595</v>
      </c>
      <c r="D110" s="118"/>
      <c r="E110" s="101" t="s">
        <v>271</v>
      </c>
      <c r="H110" s="153" t="str">
        <f t="shared" si="1"/>
        <v>LA-Baton Rouge</v>
      </c>
    </row>
    <row r="111" spans="1:8" ht="12.75">
      <c r="A111" s="116">
        <v>88</v>
      </c>
      <c r="B111" s="150" t="s">
        <v>137</v>
      </c>
      <c r="C111" s="117">
        <v>578</v>
      </c>
      <c r="D111" s="118"/>
      <c r="E111" s="101" t="s">
        <v>271</v>
      </c>
      <c r="H111" s="153" t="str">
        <f t="shared" si="1"/>
        <v>LA-Lake Charles</v>
      </c>
    </row>
    <row r="112" spans="1:8" ht="12.75">
      <c r="A112" s="116">
        <v>89</v>
      </c>
      <c r="B112" s="150" t="s">
        <v>138</v>
      </c>
      <c r="C112" s="117">
        <v>222</v>
      </c>
      <c r="D112" s="118"/>
      <c r="E112" s="101" t="s">
        <v>271</v>
      </c>
      <c r="H112" s="153" t="str">
        <f t="shared" si="1"/>
        <v>LA-New Orleans</v>
      </c>
    </row>
    <row r="113" spans="1:8" ht="12.75">
      <c r="A113" s="116">
        <v>90</v>
      </c>
      <c r="B113" s="150" t="s">
        <v>139</v>
      </c>
      <c r="C113" s="117">
        <v>570</v>
      </c>
      <c r="D113" s="118"/>
      <c r="E113" s="101" t="s">
        <v>271</v>
      </c>
      <c r="H113" s="153" t="str">
        <f t="shared" si="1"/>
        <v>LA-Shreveport</v>
      </c>
    </row>
    <row r="114" spans="1:8" ht="12.75">
      <c r="A114" s="116">
        <v>91</v>
      </c>
      <c r="B114" s="150" t="s">
        <v>140</v>
      </c>
      <c r="C114" s="117">
        <v>196</v>
      </c>
      <c r="D114" s="118"/>
      <c r="E114" s="101" t="s">
        <v>271</v>
      </c>
      <c r="H114" s="153" t="str">
        <f t="shared" si="1"/>
        <v>MA-Boston</v>
      </c>
    </row>
    <row r="115" spans="1:8" ht="12.75">
      <c r="A115" s="116">
        <v>92</v>
      </c>
      <c r="B115" s="150" t="s">
        <v>141</v>
      </c>
      <c r="C115" s="117">
        <v>212</v>
      </c>
      <c r="D115" s="118"/>
      <c r="E115" s="101" t="s">
        <v>271</v>
      </c>
      <c r="H115" s="153" t="str">
        <f t="shared" si="1"/>
        <v>MA-Worcester</v>
      </c>
    </row>
    <row r="116" spans="1:8" ht="12.75">
      <c r="A116" s="116">
        <v>93</v>
      </c>
      <c r="B116" s="150" t="s">
        <v>257</v>
      </c>
      <c r="C116" s="117">
        <v>288</v>
      </c>
      <c r="D116" s="118"/>
      <c r="E116" s="101" t="s">
        <v>271</v>
      </c>
      <c r="H116" s="153" t="str">
        <f t="shared" si="1"/>
        <v>MD-Baltimore</v>
      </c>
    </row>
    <row r="117" spans="1:8" ht="12.75">
      <c r="A117" s="116">
        <v>94</v>
      </c>
      <c r="B117" s="150" t="s">
        <v>260</v>
      </c>
      <c r="C117" s="117">
        <v>662</v>
      </c>
      <c r="D117" s="118"/>
      <c r="E117" s="101" t="s">
        <v>271</v>
      </c>
      <c r="H117" s="153" t="str">
        <f t="shared" si="1"/>
        <v>ME-Caribou</v>
      </c>
    </row>
    <row r="118" spans="1:8" ht="12.75">
      <c r="A118" s="116">
        <v>95</v>
      </c>
      <c r="B118" s="150" t="s">
        <v>142</v>
      </c>
      <c r="C118" s="117">
        <v>523</v>
      </c>
      <c r="D118" s="118"/>
      <c r="E118" s="101" t="s">
        <v>271</v>
      </c>
      <c r="H118" s="153" t="str">
        <f t="shared" si="1"/>
        <v>ME-Portland</v>
      </c>
    </row>
    <row r="119" spans="1:8" ht="12.75">
      <c r="A119" s="116">
        <v>96</v>
      </c>
      <c r="B119" s="150" t="s">
        <v>143</v>
      </c>
      <c r="C119" s="117">
        <v>414</v>
      </c>
      <c r="D119" s="118"/>
      <c r="E119" s="101" t="s">
        <v>271</v>
      </c>
      <c r="H119" s="153" t="str">
        <f t="shared" si="1"/>
        <v>MI-Alpena</v>
      </c>
    </row>
    <row r="120" spans="1:8" ht="12.75">
      <c r="A120" s="116">
        <v>97</v>
      </c>
      <c r="B120" s="150" t="s">
        <v>144</v>
      </c>
      <c r="C120" s="117">
        <v>1050</v>
      </c>
      <c r="D120" s="118"/>
      <c r="E120" s="101" t="s">
        <v>271</v>
      </c>
      <c r="H120" s="153" t="str">
        <f t="shared" si="1"/>
        <v>MI-Detroit</v>
      </c>
    </row>
    <row r="121" spans="1:8" ht="12.75">
      <c r="A121" s="116">
        <v>98</v>
      </c>
      <c r="B121" s="150" t="s">
        <v>145</v>
      </c>
      <c r="C121" s="117">
        <v>1032</v>
      </c>
      <c r="D121" s="118"/>
      <c r="E121" s="101" t="s">
        <v>271</v>
      </c>
      <c r="H121" s="153" t="str">
        <f t="shared" si="1"/>
        <v>MI-Flint</v>
      </c>
    </row>
    <row r="122" spans="1:8" ht="12.75">
      <c r="A122" s="116">
        <v>99</v>
      </c>
      <c r="B122" s="150" t="s">
        <v>146</v>
      </c>
      <c r="C122" s="117">
        <v>1178</v>
      </c>
      <c r="D122" s="118"/>
      <c r="E122" s="101" t="s">
        <v>271</v>
      </c>
      <c r="H122" s="153" t="str">
        <f t="shared" si="1"/>
        <v>MI-Grand Rapids</v>
      </c>
    </row>
    <row r="123" spans="1:8" ht="12.75">
      <c r="A123" s="116">
        <v>100</v>
      </c>
      <c r="B123" s="150" t="s">
        <v>147</v>
      </c>
      <c r="C123" s="117">
        <v>1215</v>
      </c>
      <c r="D123" s="118"/>
      <c r="E123" s="101" t="s">
        <v>271</v>
      </c>
      <c r="H123" s="153" t="str">
        <f t="shared" si="1"/>
        <v>MI-Lansing</v>
      </c>
    </row>
    <row r="124" spans="1:8" ht="12.75">
      <c r="A124" s="116">
        <v>101</v>
      </c>
      <c r="B124" s="150" t="s">
        <v>148</v>
      </c>
      <c r="C124" s="117">
        <v>1832</v>
      </c>
      <c r="D124" s="118"/>
      <c r="E124" s="101" t="s">
        <v>271</v>
      </c>
      <c r="H124" s="153" t="str">
        <f t="shared" si="1"/>
        <v>MI-Marquette</v>
      </c>
    </row>
    <row r="125" spans="1:8" ht="12.75">
      <c r="A125" s="116">
        <v>102</v>
      </c>
      <c r="B125" s="150" t="s">
        <v>149</v>
      </c>
      <c r="C125" s="117">
        <v>1726</v>
      </c>
      <c r="D125" s="118"/>
      <c r="E125" s="101" t="s">
        <v>271</v>
      </c>
      <c r="H125" s="153" t="str">
        <f t="shared" si="1"/>
        <v>MI-Muskegon</v>
      </c>
    </row>
    <row r="126" spans="1:8" ht="12.75">
      <c r="A126" s="116">
        <v>103</v>
      </c>
      <c r="B126" s="150" t="s">
        <v>150</v>
      </c>
      <c r="C126" s="117">
        <v>1623</v>
      </c>
      <c r="D126" s="118"/>
      <c r="E126" s="101" t="s">
        <v>271</v>
      </c>
      <c r="H126" s="153" t="str">
        <f t="shared" si="1"/>
        <v>MI-Sault St Marie</v>
      </c>
    </row>
    <row r="127" spans="1:8" ht="12.75">
      <c r="A127" s="116">
        <v>104</v>
      </c>
      <c r="B127" s="150" t="s">
        <v>151</v>
      </c>
      <c r="C127" s="117">
        <v>510</v>
      </c>
      <c r="D127" s="118"/>
      <c r="E127" s="101" t="s">
        <v>271</v>
      </c>
      <c r="H127" s="153" t="str">
        <f t="shared" si="1"/>
        <v>MN-Duluth</v>
      </c>
    </row>
    <row r="128" spans="1:8" ht="12.75">
      <c r="A128" s="116">
        <v>105</v>
      </c>
      <c r="B128" s="150" t="s">
        <v>152</v>
      </c>
      <c r="C128" s="117">
        <v>465</v>
      </c>
      <c r="D128" s="118"/>
      <c r="E128" s="101" t="s">
        <v>271</v>
      </c>
      <c r="H128" s="153" t="str">
        <f t="shared" si="1"/>
        <v>MN-International Falls</v>
      </c>
    </row>
    <row r="129" spans="1:8" ht="12.75">
      <c r="A129" s="116">
        <v>106</v>
      </c>
      <c r="B129" s="150" t="s">
        <v>153</v>
      </c>
      <c r="C129" s="117">
        <v>408</v>
      </c>
      <c r="D129" s="118"/>
      <c r="E129" s="101" t="s">
        <v>271</v>
      </c>
      <c r="H129" s="153" t="str">
        <f t="shared" si="1"/>
        <v>MN-Minneapolis</v>
      </c>
    </row>
    <row r="130" spans="1:11" ht="12.75">
      <c r="A130" s="116">
        <v>107</v>
      </c>
      <c r="B130" s="150" t="s">
        <v>154</v>
      </c>
      <c r="C130" s="117">
        <v>403</v>
      </c>
      <c r="D130" s="118"/>
      <c r="E130" s="101" t="s">
        <v>271</v>
      </c>
      <c r="F130" s="119"/>
      <c r="G130" s="119"/>
      <c r="H130" s="153" t="str">
        <f t="shared" si="1"/>
        <v>MN-Rochester</v>
      </c>
      <c r="I130" s="119"/>
      <c r="J130" s="119"/>
      <c r="K130" s="119"/>
    </row>
    <row r="131" spans="1:8" ht="12.75">
      <c r="A131" s="116">
        <v>108</v>
      </c>
      <c r="B131" s="150" t="s">
        <v>155</v>
      </c>
      <c r="C131" s="117">
        <v>307</v>
      </c>
      <c r="D131" s="118"/>
      <c r="E131" s="101" t="s">
        <v>271</v>
      </c>
      <c r="H131" s="153" t="str">
        <f t="shared" si="1"/>
        <v>MN-St. Cloud</v>
      </c>
    </row>
    <row r="132" spans="1:8" ht="12.75">
      <c r="A132" s="116">
        <v>109</v>
      </c>
      <c r="B132" s="150" t="s">
        <v>156</v>
      </c>
      <c r="C132" s="117">
        <v>193</v>
      </c>
      <c r="D132" s="118"/>
      <c r="E132" s="101" t="s">
        <v>271</v>
      </c>
      <c r="H132" s="153" t="str">
        <f t="shared" si="1"/>
        <v>MO-Columbia</v>
      </c>
    </row>
    <row r="133" spans="1:8" ht="12.75">
      <c r="A133" s="116">
        <v>110</v>
      </c>
      <c r="B133" s="150" t="s">
        <v>157</v>
      </c>
      <c r="C133" s="120">
        <v>621</v>
      </c>
      <c r="D133" s="121"/>
      <c r="E133" s="101" t="s">
        <v>271</v>
      </c>
      <c r="H133" s="153" t="str">
        <f t="shared" si="1"/>
        <v>MO-Kansas City</v>
      </c>
    </row>
    <row r="134" spans="1:8" ht="12.75" customHeight="1">
      <c r="A134" s="116">
        <v>111</v>
      </c>
      <c r="B134" s="150" t="s">
        <v>158</v>
      </c>
      <c r="C134" s="117">
        <v>225</v>
      </c>
      <c r="D134" s="118"/>
      <c r="E134" s="101" t="s">
        <v>271</v>
      </c>
      <c r="H134" s="153" t="str">
        <f t="shared" si="1"/>
        <v>MO-Springfield</v>
      </c>
    </row>
    <row r="135" spans="1:8" ht="12.75">
      <c r="A135" s="116">
        <v>112</v>
      </c>
      <c r="B135" s="150" t="s">
        <v>159</v>
      </c>
      <c r="C135" s="120">
        <v>919</v>
      </c>
      <c r="D135" s="121"/>
      <c r="E135" s="101" t="s">
        <v>271</v>
      </c>
      <c r="H135" s="153" t="str">
        <f t="shared" si="1"/>
        <v>MO-St. Louis</v>
      </c>
    </row>
    <row r="136" spans="1:8" ht="12.75">
      <c r="A136" s="116">
        <v>113</v>
      </c>
      <c r="B136" s="150" t="s">
        <v>160</v>
      </c>
      <c r="C136" s="117">
        <v>1325</v>
      </c>
      <c r="D136" s="118"/>
      <c r="E136" s="101" t="s">
        <v>271</v>
      </c>
      <c r="H136" s="153" t="str">
        <f t="shared" si="1"/>
        <v>MS-Jackson</v>
      </c>
    </row>
    <row r="137" spans="1:8" ht="12.75">
      <c r="A137" s="116">
        <v>114</v>
      </c>
      <c r="B137" s="150" t="s">
        <v>161</v>
      </c>
      <c r="C137" s="117">
        <v>1203</v>
      </c>
      <c r="D137" s="118"/>
      <c r="E137" s="101" t="s">
        <v>271</v>
      </c>
      <c r="H137" s="153" t="str">
        <f t="shared" si="1"/>
        <v>MS-Meridian</v>
      </c>
    </row>
    <row r="138" spans="1:8" ht="12.75" customHeight="1">
      <c r="A138" s="116">
        <v>115</v>
      </c>
      <c r="B138" s="150" t="s">
        <v>162</v>
      </c>
      <c r="C138" s="117">
        <v>1239</v>
      </c>
      <c r="D138" s="118"/>
      <c r="E138" s="101" t="s">
        <v>271</v>
      </c>
      <c r="H138" s="153" t="str">
        <f t="shared" si="1"/>
        <v>MS-Tupelo</v>
      </c>
    </row>
    <row r="139" spans="1:8" ht="12.75">
      <c r="A139" s="116">
        <v>116</v>
      </c>
      <c r="B139" s="150" t="s">
        <v>163</v>
      </c>
      <c r="C139" s="117">
        <v>1758</v>
      </c>
      <c r="D139" s="118"/>
      <c r="E139" s="101" t="s">
        <v>271</v>
      </c>
      <c r="H139" s="153" t="str">
        <f t="shared" si="1"/>
        <v>MT-Billings</v>
      </c>
    </row>
    <row r="140" spans="1:8" ht="12.75">
      <c r="A140" s="116">
        <v>117</v>
      </c>
      <c r="B140" s="150" t="s">
        <v>164</v>
      </c>
      <c r="C140" s="117">
        <v>437</v>
      </c>
      <c r="D140" s="118"/>
      <c r="E140" s="101" t="s">
        <v>271</v>
      </c>
      <c r="H140" s="153" t="str">
        <f t="shared" si="1"/>
        <v>MT-Glasgow</v>
      </c>
    </row>
    <row r="141" spans="1:8" ht="12.75">
      <c r="A141" s="116">
        <v>118</v>
      </c>
      <c r="B141" s="150" t="s">
        <v>165</v>
      </c>
      <c r="C141" s="117">
        <v>476</v>
      </c>
      <c r="D141" s="118"/>
      <c r="E141" s="101" t="s">
        <v>271</v>
      </c>
      <c r="H141" s="153" t="str">
        <f t="shared" si="1"/>
        <v>MT-Great Falls</v>
      </c>
    </row>
    <row r="142" spans="1:8" s="107" customFormat="1" ht="12.75">
      <c r="A142" s="116">
        <v>119</v>
      </c>
      <c r="B142" s="150" t="s">
        <v>166</v>
      </c>
      <c r="C142" s="117">
        <v>459</v>
      </c>
      <c r="D142" s="118"/>
      <c r="E142" s="101" t="s">
        <v>271</v>
      </c>
      <c r="H142" s="153" t="str">
        <f t="shared" si="1"/>
        <v>MT-Havre</v>
      </c>
    </row>
    <row r="143" spans="1:8" s="107" customFormat="1" ht="12.75">
      <c r="A143" s="116">
        <v>120</v>
      </c>
      <c r="B143" s="150" t="s">
        <v>167</v>
      </c>
      <c r="C143" s="117">
        <v>851</v>
      </c>
      <c r="D143" s="118"/>
      <c r="E143" s="101" t="s">
        <v>271</v>
      </c>
      <c r="H143" s="153" t="str">
        <f t="shared" si="1"/>
        <v>MT-Helena</v>
      </c>
    </row>
    <row r="144" spans="1:8" s="107" customFormat="1" ht="12.75">
      <c r="A144" s="116">
        <v>121</v>
      </c>
      <c r="B144" s="150" t="s">
        <v>168</v>
      </c>
      <c r="C144" s="117">
        <v>899</v>
      </c>
      <c r="D144" s="118"/>
      <c r="E144" s="101" t="s">
        <v>271</v>
      </c>
      <c r="H144" s="153" t="str">
        <f t="shared" si="1"/>
        <v>MT-Kalispell</v>
      </c>
    </row>
    <row r="145" spans="1:8" s="107" customFormat="1" ht="12.75">
      <c r="A145" s="116">
        <v>122</v>
      </c>
      <c r="B145" s="150" t="s">
        <v>169</v>
      </c>
      <c r="C145" s="117">
        <v>801</v>
      </c>
      <c r="D145" s="118"/>
      <c r="E145" s="101" t="s">
        <v>271</v>
      </c>
      <c r="H145" s="153" t="str">
        <f t="shared" si="1"/>
        <v>MT-Miles city</v>
      </c>
    </row>
    <row r="146" spans="1:8" s="107" customFormat="1" ht="12.75">
      <c r="A146" s="116">
        <v>123</v>
      </c>
      <c r="B146" s="150" t="s">
        <v>261</v>
      </c>
      <c r="C146" s="117">
        <v>640</v>
      </c>
      <c r="D146" s="118"/>
      <c r="E146" s="101" t="s">
        <v>271</v>
      </c>
      <c r="H146" s="153" t="str">
        <f t="shared" si="1"/>
        <v>MT-Missoula</v>
      </c>
    </row>
    <row r="147" spans="1:8" s="107" customFormat="1" ht="12.75">
      <c r="A147" s="116">
        <v>124</v>
      </c>
      <c r="B147" s="150" t="s">
        <v>170</v>
      </c>
      <c r="C147" s="117">
        <v>890</v>
      </c>
      <c r="D147" s="118"/>
      <c r="E147" s="101" t="s">
        <v>271</v>
      </c>
      <c r="H147" s="153" t="str">
        <f t="shared" si="1"/>
        <v>NC-Asheville</v>
      </c>
    </row>
    <row r="148" spans="1:8" s="107" customFormat="1" ht="12.75">
      <c r="A148" s="116">
        <v>125</v>
      </c>
      <c r="B148" s="150" t="s">
        <v>171</v>
      </c>
      <c r="C148" s="117">
        <v>647</v>
      </c>
      <c r="D148" s="118"/>
      <c r="E148" s="101" t="s">
        <v>271</v>
      </c>
      <c r="H148" s="153" t="str">
        <f t="shared" si="1"/>
        <v>NC-Charlotte</v>
      </c>
    </row>
    <row r="149" spans="1:8" s="107" customFormat="1" ht="12.75">
      <c r="A149" s="116">
        <v>126</v>
      </c>
      <c r="B149" s="150" t="s">
        <v>172</v>
      </c>
      <c r="C149" s="117">
        <v>385</v>
      </c>
      <c r="D149" s="118"/>
      <c r="E149" s="101" t="s">
        <v>271</v>
      </c>
      <c r="H149" s="153" t="str">
        <f t="shared" si="1"/>
        <v>NC-Greensboro</v>
      </c>
    </row>
    <row r="150" spans="1:8" s="107" customFormat="1" ht="12.75">
      <c r="A150" s="116">
        <v>127</v>
      </c>
      <c r="B150" s="150" t="s">
        <v>262</v>
      </c>
      <c r="C150" s="117">
        <v>832</v>
      </c>
      <c r="D150" s="118"/>
      <c r="E150" s="101" t="s">
        <v>271</v>
      </c>
      <c r="H150" s="153" t="str">
        <f t="shared" si="1"/>
        <v>NC-Raleigh</v>
      </c>
    </row>
    <row r="151" spans="1:8" s="107" customFormat="1" ht="12.75">
      <c r="A151" s="116">
        <v>128</v>
      </c>
      <c r="B151" s="150" t="s">
        <v>173</v>
      </c>
      <c r="C151" s="117">
        <v>1007</v>
      </c>
      <c r="D151" s="118"/>
      <c r="E151" s="101" t="s">
        <v>271</v>
      </c>
      <c r="H151" s="153" t="str">
        <f t="shared" si="1"/>
        <v>NC-Wilmington</v>
      </c>
    </row>
    <row r="152" spans="1:8" ht="12.75">
      <c r="A152" s="116">
        <v>129</v>
      </c>
      <c r="B152" s="150" t="s">
        <v>174</v>
      </c>
      <c r="C152" s="117">
        <v>1038</v>
      </c>
      <c r="D152" s="118"/>
      <c r="E152" s="101" t="s">
        <v>271</v>
      </c>
      <c r="H152" s="153" t="str">
        <f t="shared" si="1"/>
        <v>ND-Bismarck</v>
      </c>
    </row>
    <row r="153" spans="1:8" ht="12.75">
      <c r="A153" s="116">
        <v>130</v>
      </c>
      <c r="B153" s="150" t="s">
        <v>175</v>
      </c>
      <c r="C153" s="117">
        <v>1355</v>
      </c>
      <c r="D153" s="118"/>
      <c r="E153" s="101" t="s">
        <v>271</v>
      </c>
      <c r="H153" s="153" t="str">
        <f t="shared" si="1"/>
        <v>ND-Fargo</v>
      </c>
    </row>
    <row r="154" spans="1:8" ht="12.75">
      <c r="A154" s="116">
        <v>131</v>
      </c>
      <c r="B154" s="150" t="s">
        <v>176</v>
      </c>
      <c r="C154" s="117">
        <v>361</v>
      </c>
      <c r="D154" s="118"/>
      <c r="E154" s="101" t="s">
        <v>271</v>
      </c>
      <c r="H154" s="153" t="str">
        <f t="shared" si="1"/>
        <v>ND-Williston</v>
      </c>
    </row>
    <row r="155" spans="1:8" ht="12.75">
      <c r="A155" s="116">
        <v>132</v>
      </c>
      <c r="B155" s="150" t="s">
        <v>177</v>
      </c>
      <c r="C155" s="117">
        <v>209</v>
      </c>
      <c r="D155" s="118"/>
      <c r="E155" s="101" t="s">
        <v>271</v>
      </c>
      <c r="H155" s="153" t="str">
        <f t="shared" si="1"/>
        <v>NE-Grand Island</v>
      </c>
    </row>
    <row r="156" spans="1:8" ht="12.75">
      <c r="A156" s="116">
        <v>133</v>
      </c>
      <c r="B156" s="150" t="s">
        <v>263</v>
      </c>
      <c r="C156" s="117">
        <v>1773</v>
      </c>
      <c r="D156" s="118"/>
      <c r="E156" s="101" t="s">
        <v>271</v>
      </c>
      <c r="H156" s="153" t="str">
        <f t="shared" si="1"/>
        <v>NE-Lincoln</v>
      </c>
    </row>
    <row r="157" spans="1:8" ht="12.75">
      <c r="A157" s="116">
        <v>134</v>
      </c>
      <c r="B157" s="150" t="s">
        <v>178</v>
      </c>
      <c r="C157" s="117">
        <v>317</v>
      </c>
      <c r="D157" s="118"/>
      <c r="E157" s="101" t="s">
        <v>271</v>
      </c>
      <c r="H157" s="153" t="str">
        <f t="shared" si="1"/>
        <v>NE-Norfolk</v>
      </c>
    </row>
    <row r="158" spans="1:8" ht="12.75">
      <c r="A158" s="116">
        <v>135</v>
      </c>
      <c r="B158" s="150" t="s">
        <v>179</v>
      </c>
      <c r="C158" s="117">
        <v>418</v>
      </c>
      <c r="D158" s="118"/>
      <c r="E158" s="101" t="s">
        <v>271</v>
      </c>
      <c r="H158" s="153" t="str">
        <f t="shared" si="1"/>
        <v>NE-North Platte</v>
      </c>
    </row>
    <row r="159" spans="1:8" ht="12.75">
      <c r="A159" s="116">
        <v>136</v>
      </c>
      <c r="B159" s="150" t="s">
        <v>180</v>
      </c>
      <c r="C159" s="117">
        <v>515</v>
      </c>
      <c r="D159" s="118"/>
      <c r="E159" s="101" t="s">
        <v>271</v>
      </c>
      <c r="H159" s="153" t="str">
        <f t="shared" si="1"/>
        <v>NE-Omaha</v>
      </c>
    </row>
    <row r="160" spans="1:8" ht="12.75">
      <c r="A160" s="116">
        <v>137</v>
      </c>
      <c r="B160" s="150" t="s">
        <v>181</v>
      </c>
      <c r="C160" s="117">
        <v>440</v>
      </c>
      <c r="D160" s="118"/>
      <c r="E160" s="101" t="s">
        <v>271</v>
      </c>
      <c r="H160" s="153" t="str">
        <f t="shared" si="1"/>
        <v>NE-Scottsbluff</v>
      </c>
    </row>
    <row r="161" spans="1:8" ht="12.75">
      <c r="A161" s="116">
        <v>138</v>
      </c>
      <c r="B161" s="150" t="s">
        <v>182</v>
      </c>
      <c r="C161" s="117">
        <v>571</v>
      </c>
      <c r="D161" s="118"/>
      <c r="E161" s="101" t="s">
        <v>271</v>
      </c>
      <c r="H161" s="153" t="str">
        <f t="shared" si="1"/>
        <v>NH-Concord</v>
      </c>
    </row>
    <row r="162" spans="1:8" ht="12.75">
      <c r="A162" s="116">
        <v>139</v>
      </c>
      <c r="B162" s="150" t="s">
        <v>264</v>
      </c>
      <c r="C162" s="117">
        <v>1089</v>
      </c>
      <c r="D162" s="118"/>
      <c r="E162" s="101" t="s">
        <v>271</v>
      </c>
      <c r="H162" s="153" t="str">
        <f t="shared" si="1"/>
        <v>NJ-Atlantic City</v>
      </c>
    </row>
    <row r="163" spans="1:8" ht="12.75">
      <c r="A163" s="116">
        <v>140</v>
      </c>
      <c r="B163" s="150" t="s">
        <v>183</v>
      </c>
      <c r="C163" s="117">
        <v>554</v>
      </c>
      <c r="D163" s="118"/>
      <c r="E163" s="101" t="s">
        <v>271</v>
      </c>
      <c r="H163" s="153" t="str">
        <f t="shared" si="1"/>
        <v>NJ-Newark</v>
      </c>
    </row>
    <row r="164" spans="1:8" ht="12.75">
      <c r="A164" s="116">
        <v>141</v>
      </c>
      <c r="B164" s="150" t="s">
        <v>184</v>
      </c>
      <c r="C164" s="117">
        <v>552</v>
      </c>
      <c r="D164" s="118"/>
      <c r="E164" s="101" t="s">
        <v>271</v>
      </c>
      <c r="H164" s="153" t="str">
        <f t="shared" si="1"/>
        <v>NM-Albuquerque</v>
      </c>
    </row>
    <row r="165" spans="1:8" ht="12.75">
      <c r="A165" s="116">
        <v>142</v>
      </c>
      <c r="B165" s="150" t="s">
        <v>185</v>
      </c>
      <c r="C165" s="117">
        <v>714</v>
      </c>
      <c r="D165" s="118"/>
      <c r="E165" s="101" t="s">
        <v>271</v>
      </c>
      <c r="H165" s="153" t="str">
        <f aca="true" t="shared" si="2" ref="H165:H228">B153</f>
        <v>NM-Roswell</v>
      </c>
    </row>
    <row r="166" spans="1:8" ht="12.75">
      <c r="A166" s="116">
        <v>143</v>
      </c>
      <c r="B166" s="164" t="s">
        <v>186</v>
      </c>
      <c r="C166" s="165">
        <v>996</v>
      </c>
      <c r="D166" s="166"/>
      <c r="E166" s="122" t="s">
        <v>271</v>
      </c>
      <c r="H166" s="153" t="str">
        <f t="shared" si="2"/>
        <v>NV-Elko</v>
      </c>
    </row>
    <row r="167" spans="1:8" ht="12.75">
      <c r="A167" s="116">
        <v>144</v>
      </c>
      <c r="B167" s="150" t="s">
        <v>187</v>
      </c>
      <c r="C167" s="117">
        <v>639</v>
      </c>
      <c r="D167" s="118"/>
      <c r="E167" s="101" t="s">
        <v>271</v>
      </c>
      <c r="H167" s="153" t="str">
        <f t="shared" si="2"/>
        <v>NV-Ely</v>
      </c>
    </row>
    <row r="168" spans="1:8" ht="12.75">
      <c r="A168" s="116">
        <v>145</v>
      </c>
      <c r="B168" s="150" t="s">
        <v>188</v>
      </c>
      <c r="C168" s="117">
        <v>828</v>
      </c>
      <c r="D168" s="118"/>
      <c r="E168" s="101" t="s">
        <v>271</v>
      </c>
      <c r="H168" s="153" t="str">
        <f t="shared" si="2"/>
        <v>NV-Las Vegas</v>
      </c>
    </row>
    <row r="169" spans="1:8" ht="12.75">
      <c r="A169" s="116">
        <v>146</v>
      </c>
      <c r="B169" s="150" t="s">
        <v>189</v>
      </c>
      <c r="C169" s="117">
        <v>947</v>
      </c>
      <c r="D169" s="118"/>
      <c r="E169" s="101" t="s">
        <v>271</v>
      </c>
      <c r="H169" s="153" t="str">
        <f t="shared" si="2"/>
        <v>NV-Reno</v>
      </c>
    </row>
    <row r="170" spans="1:8" ht="12.75">
      <c r="A170" s="116">
        <v>147</v>
      </c>
      <c r="B170" s="150" t="s">
        <v>190</v>
      </c>
      <c r="C170" s="117">
        <v>711</v>
      </c>
      <c r="D170" s="118"/>
      <c r="E170" s="101" t="s">
        <v>271</v>
      </c>
      <c r="H170" s="153" t="str">
        <f t="shared" si="2"/>
        <v>NV-Winnemucca</v>
      </c>
    </row>
    <row r="171" spans="1:8" ht="12.75">
      <c r="A171" s="116">
        <v>148</v>
      </c>
      <c r="B171" s="150" t="s">
        <v>191</v>
      </c>
      <c r="C171" s="117">
        <v>649</v>
      </c>
      <c r="D171" s="118"/>
      <c r="E171" s="101" t="s">
        <v>271</v>
      </c>
      <c r="H171" s="153" t="str">
        <f t="shared" si="2"/>
        <v>NY-Albany</v>
      </c>
    </row>
    <row r="172" spans="1:8" ht="12.75">
      <c r="A172" s="116">
        <v>149</v>
      </c>
      <c r="B172" s="150" t="s">
        <v>192</v>
      </c>
      <c r="C172" s="117">
        <v>554</v>
      </c>
      <c r="D172" s="118"/>
      <c r="E172" s="101" t="s">
        <v>271</v>
      </c>
      <c r="H172" s="153" t="str">
        <f t="shared" si="2"/>
        <v>NY-Binghamton</v>
      </c>
    </row>
    <row r="173" spans="1:8" ht="12.75">
      <c r="A173" s="116">
        <v>150</v>
      </c>
      <c r="B173" s="150" t="s">
        <v>193</v>
      </c>
      <c r="C173" s="117">
        <v>1436</v>
      </c>
      <c r="D173" s="118"/>
      <c r="E173" s="101" t="s">
        <v>271</v>
      </c>
      <c r="H173" s="153" t="str">
        <f t="shared" si="2"/>
        <v>NY-Buffalo</v>
      </c>
    </row>
    <row r="174" spans="1:8" ht="12.75">
      <c r="A174" s="116">
        <v>151</v>
      </c>
      <c r="B174" s="150" t="s">
        <v>194</v>
      </c>
      <c r="C174" s="117">
        <v>1486</v>
      </c>
      <c r="D174" s="118"/>
      <c r="E174" s="101" t="s">
        <v>271</v>
      </c>
      <c r="H174" s="153" t="str">
        <f t="shared" si="2"/>
        <v>NY-New York</v>
      </c>
    </row>
    <row r="175" spans="1:8" ht="12.75">
      <c r="A175" s="116">
        <v>152</v>
      </c>
      <c r="B175" s="150" t="s">
        <v>195</v>
      </c>
      <c r="C175" s="117">
        <v>56</v>
      </c>
      <c r="D175" s="118"/>
      <c r="E175" s="101" t="s">
        <v>271</v>
      </c>
      <c r="H175" s="153" t="str">
        <f t="shared" si="2"/>
        <v>NY-Rochester</v>
      </c>
    </row>
    <row r="176" spans="1:8" ht="12.75">
      <c r="A176" s="116">
        <v>153</v>
      </c>
      <c r="B176" s="150" t="s">
        <v>196</v>
      </c>
      <c r="C176" s="117">
        <v>261</v>
      </c>
      <c r="D176" s="118"/>
      <c r="E176" s="101" t="s">
        <v>271</v>
      </c>
      <c r="H176" s="153" t="str">
        <f t="shared" si="2"/>
        <v>NY-Syracuse</v>
      </c>
    </row>
    <row r="177" spans="1:8" ht="12.75">
      <c r="A177" s="116">
        <v>154</v>
      </c>
      <c r="B177" s="150" t="s">
        <v>197</v>
      </c>
      <c r="C177" s="117">
        <v>534</v>
      </c>
      <c r="D177" s="118"/>
      <c r="E177" s="101" t="s">
        <v>271</v>
      </c>
      <c r="H177" s="153" t="str">
        <f t="shared" si="2"/>
        <v>OH-Akron</v>
      </c>
    </row>
    <row r="178" spans="1:8" ht="12.75">
      <c r="A178" s="116">
        <v>155</v>
      </c>
      <c r="B178" s="150" t="s">
        <v>198</v>
      </c>
      <c r="C178" s="117">
        <v>622</v>
      </c>
      <c r="D178" s="118"/>
      <c r="E178" s="101" t="s">
        <v>271</v>
      </c>
      <c r="H178" s="153" t="str">
        <f t="shared" si="2"/>
        <v>OH-Cincinnati</v>
      </c>
    </row>
    <row r="179" spans="1:8" ht="12.75">
      <c r="A179" s="116">
        <v>156</v>
      </c>
      <c r="B179" s="150" t="s">
        <v>199</v>
      </c>
      <c r="C179" s="117">
        <v>379</v>
      </c>
      <c r="D179" s="118"/>
      <c r="E179" s="101" t="s">
        <v>271</v>
      </c>
      <c r="H179" s="153" t="str">
        <f t="shared" si="2"/>
        <v>OH-Cleveland</v>
      </c>
    </row>
    <row r="180" spans="1:8" ht="12.75">
      <c r="A180" s="116">
        <v>157</v>
      </c>
      <c r="B180" s="150" t="s">
        <v>200</v>
      </c>
      <c r="C180" s="117">
        <v>248</v>
      </c>
      <c r="D180" s="118"/>
      <c r="E180" s="101" t="s">
        <v>271</v>
      </c>
      <c r="H180" s="153" t="str">
        <f t="shared" si="2"/>
        <v>OH-Columbus</v>
      </c>
    </row>
    <row r="181" spans="1:8" ht="12.75">
      <c r="A181" s="116">
        <v>158</v>
      </c>
      <c r="B181" s="150" t="s">
        <v>201</v>
      </c>
      <c r="C181" s="117">
        <v>784</v>
      </c>
      <c r="D181" s="118"/>
      <c r="E181" s="101" t="s">
        <v>271</v>
      </c>
      <c r="H181" s="153" t="str">
        <f t="shared" si="2"/>
        <v>OH-Dayton</v>
      </c>
    </row>
    <row r="182" spans="1:8" ht="12.75">
      <c r="A182" s="116">
        <v>159</v>
      </c>
      <c r="B182" s="150" t="s">
        <v>202</v>
      </c>
      <c r="C182" s="117">
        <v>482</v>
      </c>
      <c r="D182" s="118"/>
      <c r="E182" s="101" t="s">
        <v>271</v>
      </c>
      <c r="H182" s="153" t="str">
        <f t="shared" si="2"/>
        <v>OH-Mansfield</v>
      </c>
    </row>
    <row r="183" spans="1:8" ht="12.75">
      <c r="A183" s="116">
        <v>160</v>
      </c>
      <c r="B183" s="150" t="s">
        <v>203</v>
      </c>
      <c r="C183" s="117">
        <v>929</v>
      </c>
      <c r="D183" s="118"/>
      <c r="E183" s="101" t="s">
        <v>271</v>
      </c>
      <c r="H183" s="153" t="str">
        <f t="shared" si="2"/>
        <v>OH-Toledo</v>
      </c>
    </row>
    <row r="184" spans="1:8" ht="12.75">
      <c r="A184" s="116">
        <v>161</v>
      </c>
      <c r="B184" s="150" t="s">
        <v>204</v>
      </c>
      <c r="C184" s="117">
        <v>1032</v>
      </c>
      <c r="D184" s="118"/>
      <c r="E184" s="101" t="s">
        <v>271</v>
      </c>
      <c r="H184" s="153" t="str">
        <f t="shared" si="2"/>
        <v>OH-Youngstown</v>
      </c>
    </row>
    <row r="185" spans="1:8" ht="12.75">
      <c r="A185" s="116">
        <v>162</v>
      </c>
      <c r="B185" s="150" t="s">
        <v>205</v>
      </c>
      <c r="C185" s="117">
        <v>737</v>
      </c>
      <c r="D185" s="118"/>
      <c r="E185" s="101" t="s">
        <v>271</v>
      </c>
      <c r="H185" s="153" t="str">
        <f t="shared" si="2"/>
        <v>OK-Oklahoma City</v>
      </c>
    </row>
    <row r="186" spans="1:8" ht="12.75">
      <c r="A186" s="116">
        <v>163</v>
      </c>
      <c r="B186" s="150" t="s">
        <v>206</v>
      </c>
      <c r="C186" s="117">
        <v>621</v>
      </c>
      <c r="D186" s="118"/>
      <c r="E186" s="101" t="s">
        <v>271</v>
      </c>
      <c r="H186" s="153" t="str">
        <f t="shared" si="2"/>
        <v>OK-Tulsa</v>
      </c>
    </row>
    <row r="187" spans="1:8" ht="12.75">
      <c r="A187" s="116">
        <v>164</v>
      </c>
      <c r="B187" s="150" t="s">
        <v>207</v>
      </c>
      <c r="C187" s="117">
        <v>659</v>
      </c>
      <c r="D187" s="118"/>
      <c r="E187" s="101" t="s">
        <v>271</v>
      </c>
      <c r="H187" s="153" t="str">
        <f t="shared" si="2"/>
        <v>OR-Astoria</v>
      </c>
    </row>
    <row r="188" spans="1:8" ht="12.75">
      <c r="A188" s="116">
        <v>165</v>
      </c>
      <c r="B188" s="150" t="s">
        <v>208</v>
      </c>
      <c r="C188" s="117">
        <v>656</v>
      </c>
      <c r="D188" s="118"/>
      <c r="E188" s="101" t="s">
        <v>271</v>
      </c>
      <c r="H188" s="153" t="str">
        <f t="shared" si="2"/>
        <v>OR-Eugene</v>
      </c>
    </row>
    <row r="189" spans="1:8" ht="12.75">
      <c r="A189" s="116">
        <v>166</v>
      </c>
      <c r="B189" s="150" t="s">
        <v>209</v>
      </c>
      <c r="C189" s="117">
        <v>2127</v>
      </c>
      <c r="D189" s="118"/>
      <c r="E189" s="101" t="s">
        <v>271</v>
      </c>
      <c r="H189" s="153" t="str">
        <f t="shared" si="2"/>
        <v>OR-Medford</v>
      </c>
    </row>
    <row r="190" spans="1:8" ht="12.75">
      <c r="A190" s="116">
        <v>167</v>
      </c>
      <c r="B190" s="150" t="s">
        <v>210</v>
      </c>
      <c r="C190" s="117">
        <v>1626</v>
      </c>
      <c r="D190" s="118"/>
      <c r="E190" s="101" t="s">
        <v>271</v>
      </c>
      <c r="H190" s="153" t="str">
        <f t="shared" si="2"/>
        <v>OR-Pendleton</v>
      </c>
    </row>
    <row r="191" spans="1:8" ht="12.75">
      <c r="A191" s="116">
        <v>168</v>
      </c>
      <c r="B191" s="150" t="s">
        <v>265</v>
      </c>
      <c r="C191" s="117">
        <v>1386</v>
      </c>
      <c r="D191" s="118"/>
      <c r="E191" s="101" t="s">
        <v>271</v>
      </c>
      <c r="H191" s="153" t="str">
        <f t="shared" si="2"/>
        <v>OR-Portland</v>
      </c>
    </row>
    <row r="192" spans="1:8" ht="12.75">
      <c r="A192" s="116">
        <v>169</v>
      </c>
      <c r="B192" s="150" t="s">
        <v>211</v>
      </c>
      <c r="C192" s="117">
        <v>544</v>
      </c>
      <c r="D192" s="118"/>
      <c r="E192" s="101" t="s">
        <v>271</v>
      </c>
      <c r="H192" s="153" t="str">
        <f t="shared" si="2"/>
        <v>OR-Salem</v>
      </c>
    </row>
    <row r="193" spans="1:8" ht="12.75">
      <c r="A193" s="116">
        <v>170</v>
      </c>
      <c r="B193" s="150" t="s">
        <v>212</v>
      </c>
      <c r="C193" s="117">
        <v>633</v>
      </c>
      <c r="D193" s="118"/>
      <c r="E193" s="101" t="s">
        <v>271</v>
      </c>
      <c r="H193" s="153" t="str">
        <f t="shared" si="2"/>
        <v>PA-Allentown</v>
      </c>
    </row>
    <row r="194" spans="1:8" ht="12.75">
      <c r="A194" s="116">
        <v>171</v>
      </c>
      <c r="B194" s="150" t="s">
        <v>213</v>
      </c>
      <c r="C194" s="117">
        <v>593</v>
      </c>
      <c r="D194" s="118"/>
      <c r="E194" s="101" t="s">
        <v>271</v>
      </c>
      <c r="H194" s="153" t="str">
        <f t="shared" si="2"/>
        <v>PA-Erie</v>
      </c>
    </row>
    <row r="195" spans="1:8" ht="12.75">
      <c r="A195" s="116">
        <v>172</v>
      </c>
      <c r="B195" s="150" t="s">
        <v>214</v>
      </c>
      <c r="C195" s="117">
        <v>691</v>
      </c>
      <c r="D195" s="118"/>
      <c r="E195" s="101" t="s">
        <v>271</v>
      </c>
      <c r="H195" s="153" t="str">
        <f t="shared" si="2"/>
        <v>PA-Harrisburg</v>
      </c>
    </row>
    <row r="196" spans="1:8" ht="12.75">
      <c r="A196" s="116">
        <v>173</v>
      </c>
      <c r="B196" s="150" t="s">
        <v>266</v>
      </c>
      <c r="C196" s="117">
        <v>1066</v>
      </c>
      <c r="D196" s="118"/>
      <c r="E196" s="101" t="s">
        <v>271</v>
      </c>
      <c r="H196" s="153" t="str">
        <f t="shared" si="2"/>
        <v>PA-Philadelphia</v>
      </c>
    </row>
    <row r="197" spans="1:8" ht="12.75">
      <c r="A197" s="116">
        <v>174</v>
      </c>
      <c r="B197" s="150" t="s">
        <v>215</v>
      </c>
      <c r="C197" s="117">
        <v>1353</v>
      </c>
      <c r="D197" s="118"/>
      <c r="E197" s="101" t="s">
        <v>271</v>
      </c>
      <c r="H197" s="153" t="str">
        <f t="shared" si="2"/>
        <v>PA-Pittsburgh</v>
      </c>
    </row>
    <row r="198" spans="1:8" ht="12.75">
      <c r="A198" s="116">
        <v>175</v>
      </c>
      <c r="B198" s="150" t="s">
        <v>216</v>
      </c>
      <c r="C198" s="117">
        <v>1288</v>
      </c>
      <c r="D198" s="118"/>
      <c r="E198" s="101" t="s">
        <v>271</v>
      </c>
      <c r="H198" s="153" t="str">
        <f t="shared" si="2"/>
        <v>PA-Scranton</v>
      </c>
    </row>
    <row r="199" spans="1:8" ht="12.75">
      <c r="A199" s="116">
        <v>176</v>
      </c>
      <c r="B199" s="150" t="s">
        <v>217</v>
      </c>
      <c r="C199" s="117">
        <v>1654</v>
      </c>
      <c r="D199" s="118"/>
      <c r="E199" s="101" t="s">
        <v>271</v>
      </c>
      <c r="H199" s="153" t="str">
        <f t="shared" si="2"/>
        <v>PA-Williamsport</v>
      </c>
    </row>
    <row r="200" spans="1:8" ht="12.75">
      <c r="A200" s="116">
        <v>177</v>
      </c>
      <c r="B200" s="150" t="s">
        <v>218</v>
      </c>
      <c r="C200" s="117">
        <v>1375</v>
      </c>
      <c r="D200" s="118"/>
      <c r="E200" s="101" t="s">
        <v>271</v>
      </c>
      <c r="H200" s="153" t="str">
        <f t="shared" si="2"/>
        <v>RI-Providence</v>
      </c>
    </row>
    <row r="201" spans="1:8" ht="12.75">
      <c r="A201" s="116">
        <v>178</v>
      </c>
      <c r="B201" s="150" t="s">
        <v>219</v>
      </c>
      <c r="C201" s="117">
        <v>1741</v>
      </c>
      <c r="D201" s="118"/>
      <c r="E201" s="101" t="s">
        <v>271</v>
      </c>
      <c r="H201" s="153" t="str">
        <f t="shared" si="2"/>
        <v>SC-Charleston</v>
      </c>
    </row>
    <row r="202" spans="1:8" ht="12.75">
      <c r="A202" s="116">
        <v>179</v>
      </c>
      <c r="B202" s="150" t="s">
        <v>220</v>
      </c>
      <c r="C202" s="117">
        <v>1142</v>
      </c>
      <c r="D202" s="118"/>
      <c r="E202" s="101" t="s">
        <v>271</v>
      </c>
      <c r="H202" s="153" t="str">
        <f t="shared" si="2"/>
        <v>SC-Columbia</v>
      </c>
    </row>
    <row r="203" spans="1:8" ht="12.75">
      <c r="A203" s="116">
        <v>180</v>
      </c>
      <c r="B203" s="150" t="s">
        <v>221</v>
      </c>
      <c r="C203" s="117">
        <v>2412</v>
      </c>
      <c r="D203" s="118"/>
      <c r="E203" s="101" t="s">
        <v>271</v>
      </c>
      <c r="H203" s="153" t="str">
        <f t="shared" si="2"/>
        <v>SC-Greenville</v>
      </c>
    </row>
    <row r="204" spans="1:8" ht="12.75">
      <c r="A204" s="116">
        <v>181</v>
      </c>
      <c r="B204" s="150" t="s">
        <v>222</v>
      </c>
      <c r="C204" s="117">
        <v>3233</v>
      </c>
      <c r="D204" s="118"/>
      <c r="E204" s="101" t="s">
        <v>271</v>
      </c>
      <c r="H204" s="153" t="str">
        <f t="shared" si="2"/>
        <v>SD-Aberdeen</v>
      </c>
    </row>
    <row r="205" spans="1:8" ht="12.75">
      <c r="A205" s="116">
        <v>182</v>
      </c>
      <c r="B205" s="150" t="s">
        <v>223</v>
      </c>
      <c r="C205" s="117">
        <v>2958</v>
      </c>
      <c r="D205" s="118"/>
      <c r="E205" s="101" t="s">
        <v>271</v>
      </c>
      <c r="H205" s="153" t="str">
        <f t="shared" si="2"/>
        <v>SD-Huron</v>
      </c>
    </row>
    <row r="206" spans="1:8" ht="12.75">
      <c r="A206" s="116">
        <v>183</v>
      </c>
      <c r="B206" s="150" t="s">
        <v>267</v>
      </c>
      <c r="C206" s="117">
        <v>1926</v>
      </c>
      <c r="D206" s="118"/>
      <c r="E206" s="101" t="s">
        <v>271</v>
      </c>
      <c r="H206" s="153" t="str">
        <f t="shared" si="2"/>
        <v>SD-Rapid City</v>
      </c>
    </row>
    <row r="207" spans="1:8" ht="12.75">
      <c r="A207" s="116">
        <v>184</v>
      </c>
      <c r="B207" s="150" t="s">
        <v>224</v>
      </c>
      <c r="C207" s="117">
        <v>2380</v>
      </c>
      <c r="D207" s="118"/>
      <c r="E207" s="101" t="s">
        <v>271</v>
      </c>
      <c r="H207" s="153" t="str">
        <f t="shared" si="2"/>
        <v>SD-Sioux Falls</v>
      </c>
    </row>
    <row r="208" spans="1:8" ht="12.75">
      <c r="A208" s="116">
        <v>185</v>
      </c>
      <c r="B208" s="150" t="s">
        <v>225</v>
      </c>
      <c r="C208" s="117">
        <v>1524</v>
      </c>
      <c r="D208" s="118"/>
      <c r="E208" s="101" t="s">
        <v>271</v>
      </c>
      <c r="H208" s="153" t="str">
        <f t="shared" si="2"/>
        <v>TN-Bristol</v>
      </c>
    </row>
    <row r="209" spans="1:8" ht="12.75">
      <c r="A209" s="116">
        <v>186</v>
      </c>
      <c r="B209" s="150" t="s">
        <v>226</v>
      </c>
      <c r="C209" s="117">
        <v>2967</v>
      </c>
      <c r="D209" s="118"/>
      <c r="E209" s="101" t="s">
        <v>271</v>
      </c>
      <c r="H209" s="153" t="str">
        <f t="shared" si="2"/>
        <v>TN-Chattanooga</v>
      </c>
    </row>
    <row r="210" spans="1:8" ht="12.75">
      <c r="A210" s="116">
        <v>187</v>
      </c>
      <c r="B210" s="150" t="s">
        <v>227</v>
      </c>
      <c r="C210" s="117">
        <v>2209</v>
      </c>
      <c r="D210" s="118"/>
      <c r="E210" s="101" t="s">
        <v>271</v>
      </c>
      <c r="H210" s="153" t="str">
        <f t="shared" si="2"/>
        <v>TN-Knoxville</v>
      </c>
    </row>
    <row r="211" spans="1:8" ht="12.75">
      <c r="A211" s="116">
        <v>188</v>
      </c>
      <c r="B211" s="150" t="s">
        <v>228</v>
      </c>
      <c r="C211" s="117">
        <v>1298</v>
      </c>
      <c r="D211" s="118"/>
      <c r="E211" s="101" t="s">
        <v>271</v>
      </c>
      <c r="H211" s="153" t="str">
        <f t="shared" si="2"/>
        <v>TN-Memphis</v>
      </c>
    </row>
    <row r="212" spans="1:8" ht="12.75">
      <c r="A212" s="116">
        <v>189</v>
      </c>
      <c r="B212" s="150" t="s">
        <v>268</v>
      </c>
      <c r="C212" s="117">
        <v>1546</v>
      </c>
      <c r="D212" s="118"/>
      <c r="E212" s="101" t="s">
        <v>271</v>
      </c>
      <c r="H212" s="153" t="str">
        <f t="shared" si="2"/>
        <v>TN-Nashville</v>
      </c>
    </row>
    <row r="213" spans="1:8" ht="12.75">
      <c r="A213" s="116">
        <v>190</v>
      </c>
      <c r="B213" s="150" t="s">
        <v>229</v>
      </c>
      <c r="C213" s="117">
        <v>2452</v>
      </c>
      <c r="D213" s="118"/>
      <c r="E213" s="101" t="s">
        <v>271</v>
      </c>
      <c r="H213" s="153" t="str">
        <f t="shared" si="2"/>
        <v>TX-Abilene</v>
      </c>
    </row>
    <row r="214" spans="1:8" ht="12.75">
      <c r="A214" s="116">
        <v>191</v>
      </c>
      <c r="B214" s="150" t="s">
        <v>230</v>
      </c>
      <c r="C214" s="117">
        <v>2225</v>
      </c>
      <c r="D214" s="118"/>
      <c r="E214" s="101" t="s">
        <v>271</v>
      </c>
      <c r="H214" s="153" t="str">
        <f t="shared" si="2"/>
        <v>TX-Amarillo</v>
      </c>
    </row>
    <row r="215" spans="1:8" ht="12.75">
      <c r="A215" s="116">
        <v>192</v>
      </c>
      <c r="B215" s="150" t="s">
        <v>231</v>
      </c>
      <c r="C215" s="117">
        <v>2237</v>
      </c>
      <c r="D215" s="118"/>
      <c r="E215" s="101" t="s">
        <v>271</v>
      </c>
      <c r="H215" s="153" t="str">
        <f t="shared" si="2"/>
        <v>TX-Austin</v>
      </c>
    </row>
    <row r="216" spans="1:8" ht="12.75">
      <c r="A216" s="116">
        <v>193</v>
      </c>
      <c r="B216" s="150" t="s">
        <v>232</v>
      </c>
      <c r="C216" s="117">
        <v>2465</v>
      </c>
      <c r="D216" s="118"/>
      <c r="E216" s="101" t="s">
        <v>271</v>
      </c>
      <c r="H216" s="153" t="str">
        <f t="shared" si="2"/>
        <v>TX-Brownsville</v>
      </c>
    </row>
    <row r="217" spans="1:8" ht="12.75">
      <c r="A217" s="116">
        <v>194</v>
      </c>
      <c r="B217" s="150" t="s">
        <v>233</v>
      </c>
      <c r="C217" s="117">
        <v>2041</v>
      </c>
      <c r="D217" s="118"/>
      <c r="E217" s="101" t="s">
        <v>271</v>
      </c>
      <c r="H217" s="153" t="str">
        <f t="shared" si="2"/>
        <v>TX-Corpus Christi</v>
      </c>
    </row>
    <row r="218" spans="1:8" ht="12.75">
      <c r="A218" s="116">
        <v>195</v>
      </c>
      <c r="B218" s="150" t="s">
        <v>234</v>
      </c>
      <c r="C218" s="117">
        <v>1671</v>
      </c>
      <c r="D218" s="118"/>
      <c r="E218" s="101" t="s">
        <v>271</v>
      </c>
      <c r="H218" s="153" t="str">
        <f t="shared" si="2"/>
        <v>TX-Dallas</v>
      </c>
    </row>
    <row r="219" spans="1:8" ht="12.75">
      <c r="A219" s="116">
        <v>196</v>
      </c>
      <c r="B219" s="150" t="s">
        <v>269</v>
      </c>
      <c r="C219" s="117">
        <v>785</v>
      </c>
      <c r="D219" s="118"/>
      <c r="E219" s="101" t="s">
        <v>271</v>
      </c>
      <c r="H219" s="153" t="str">
        <f t="shared" si="2"/>
        <v>TX-Del Rio</v>
      </c>
    </row>
    <row r="220" spans="1:8" ht="12.75">
      <c r="A220" s="116">
        <v>197</v>
      </c>
      <c r="B220" s="150" t="s">
        <v>235</v>
      </c>
      <c r="C220" s="117">
        <v>1031</v>
      </c>
      <c r="D220" s="118"/>
      <c r="E220" s="101" t="s">
        <v>271</v>
      </c>
      <c r="H220" s="153" t="str">
        <f t="shared" si="2"/>
        <v>TX-El Paso</v>
      </c>
    </row>
    <row r="221" spans="1:8" ht="12.75">
      <c r="A221" s="116">
        <v>198</v>
      </c>
      <c r="B221" s="150" t="s">
        <v>236</v>
      </c>
      <c r="C221" s="117">
        <v>1346</v>
      </c>
      <c r="D221" s="118"/>
      <c r="E221" s="101" t="s">
        <v>271</v>
      </c>
      <c r="H221" s="153" t="str">
        <f t="shared" si="2"/>
        <v>TX-Galveston</v>
      </c>
    </row>
    <row r="222" spans="1:8" ht="12.75">
      <c r="A222" s="116">
        <v>199</v>
      </c>
      <c r="B222" s="150" t="s">
        <v>237</v>
      </c>
      <c r="C222" s="117">
        <v>1188</v>
      </c>
      <c r="D222" s="118"/>
      <c r="E222" s="101" t="s">
        <v>271</v>
      </c>
      <c r="H222" s="153" t="str">
        <f t="shared" si="2"/>
        <v>TX-Houston</v>
      </c>
    </row>
    <row r="223" spans="1:8" ht="12.75">
      <c r="A223" s="116">
        <v>200</v>
      </c>
      <c r="B223" s="150" t="s">
        <v>238</v>
      </c>
      <c r="C223" s="117">
        <v>1002</v>
      </c>
      <c r="D223" s="118"/>
      <c r="E223" s="101" t="s">
        <v>271</v>
      </c>
      <c r="H223" s="153" t="str">
        <f t="shared" si="2"/>
        <v>TX-Lubbock</v>
      </c>
    </row>
    <row r="224" spans="1:8" ht="12.75">
      <c r="A224" s="116">
        <v>201</v>
      </c>
      <c r="B224" s="150" t="s">
        <v>239</v>
      </c>
      <c r="C224" s="117">
        <v>455</v>
      </c>
      <c r="D224" s="118"/>
      <c r="E224" s="101" t="s">
        <v>271</v>
      </c>
      <c r="H224" s="153" t="str">
        <f t="shared" si="2"/>
        <v>TX-Midland</v>
      </c>
    </row>
    <row r="225" spans="1:8" ht="12.75">
      <c r="A225" s="116">
        <v>202</v>
      </c>
      <c r="B225" s="150" t="s">
        <v>240</v>
      </c>
      <c r="C225" s="117">
        <v>125</v>
      </c>
      <c r="D225" s="118"/>
      <c r="E225" s="101" t="s">
        <v>271</v>
      </c>
      <c r="H225" s="153" t="str">
        <f t="shared" si="2"/>
        <v>TX-Port Arthur</v>
      </c>
    </row>
    <row r="226" spans="1:8" ht="12.75">
      <c r="A226" s="116">
        <v>203</v>
      </c>
      <c r="B226" s="150" t="s">
        <v>241</v>
      </c>
      <c r="C226" s="117">
        <v>282</v>
      </c>
      <c r="D226" s="118"/>
      <c r="E226" s="101" t="s">
        <v>271</v>
      </c>
      <c r="H226" s="153" t="str">
        <f t="shared" si="2"/>
        <v>TX-San Angelo</v>
      </c>
    </row>
    <row r="227" spans="1:8" ht="12.75">
      <c r="A227" s="116">
        <v>204</v>
      </c>
      <c r="B227" s="150" t="s">
        <v>242</v>
      </c>
      <c r="C227" s="117">
        <v>395</v>
      </c>
      <c r="D227" s="118"/>
      <c r="E227" s="101" t="s">
        <v>271</v>
      </c>
      <c r="H227" s="153" t="str">
        <f t="shared" si="2"/>
        <v>TX-San Antonio</v>
      </c>
    </row>
    <row r="228" spans="1:8" ht="12.75">
      <c r="A228" s="116">
        <v>205</v>
      </c>
      <c r="B228" s="150" t="s">
        <v>243</v>
      </c>
      <c r="C228" s="117">
        <v>714</v>
      </c>
      <c r="D228" s="118"/>
      <c r="E228" s="101" t="s">
        <v>271</v>
      </c>
      <c r="H228" s="153" t="str">
        <f t="shared" si="2"/>
        <v>TX-Victoria</v>
      </c>
    </row>
    <row r="229" spans="1:8" ht="12.75">
      <c r="A229" s="116">
        <v>206</v>
      </c>
      <c r="B229" s="150" t="s">
        <v>244</v>
      </c>
      <c r="C229" s="117">
        <v>415</v>
      </c>
      <c r="D229" s="118"/>
      <c r="E229" s="101" t="s">
        <v>271</v>
      </c>
      <c r="H229" s="153" t="str">
        <f aca="true" t="shared" si="3" ref="H229:H253">B217</f>
        <v>TX-Waco</v>
      </c>
    </row>
    <row r="230" spans="1:8" ht="12.75">
      <c r="A230" s="116">
        <v>207</v>
      </c>
      <c r="B230" s="150" t="s">
        <v>245</v>
      </c>
      <c r="C230" s="117">
        <v>457</v>
      </c>
      <c r="D230" s="118"/>
      <c r="E230" s="101" t="s">
        <v>271</v>
      </c>
      <c r="H230" s="153" t="str">
        <f t="shared" si="3"/>
        <v>TX-Wichita Falls</v>
      </c>
    </row>
    <row r="231" spans="1:8" ht="12.75">
      <c r="A231" s="116">
        <v>208</v>
      </c>
      <c r="B231" s="150" t="s">
        <v>246</v>
      </c>
      <c r="C231" s="117">
        <v>713</v>
      </c>
      <c r="D231" s="118"/>
      <c r="E231" s="101" t="s">
        <v>271</v>
      </c>
      <c r="H231" s="153" t="str">
        <f t="shared" si="3"/>
        <v>UT-Salt Lake City</v>
      </c>
    </row>
    <row r="232" spans="1:8" ht="12.75">
      <c r="A232" s="116">
        <v>209</v>
      </c>
      <c r="B232" s="150" t="s">
        <v>247</v>
      </c>
      <c r="C232" s="117">
        <v>487</v>
      </c>
      <c r="D232" s="118"/>
      <c r="E232" s="101" t="s">
        <v>271</v>
      </c>
      <c r="H232" s="153" t="str">
        <f t="shared" si="3"/>
        <v>VA-Lynchburg</v>
      </c>
    </row>
    <row r="233" spans="1:8" ht="12.75">
      <c r="A233" s="116">
        <v>210</v>
      </c>
      <c r="B233" s="150" t="s">
        <v>248</v>
      </c>
      <c r="C233" s="117">
        <v>513</v>
      </c>
      <c r="D233" s="118"/>
      <c r="E233" s="101" t="s">
        <v>271</v>
      </c>
      <c r="H233" s="153" t="str">
        <f t="shared" si="3"/>
        <v>VA-Norfolk</v>
      </c>
    </row>
    <row r="234" spans="1:8" ht="12.75">
      <c r="A234" s="116">
        <v>211</v>
      </c>
      <c r="B234" s="150" t="s">
        <v>249</v>
      </c>
      <c r="C234" s="117">
        <v>699</v>
      </c>
      <c r="D234" s="118"/>
      <c r="E234" s="101" t="s">
        <v>271</v>
      </c>
      <c r="H234" s="153" t="str">
        <f t="shared" si="3"/>
        <v>VA-Richmond</v>
      </c>
    </row>
    <row r="235" spans="1:8" ht="12.75">
      <c r="A235" s="116">
        <v>212</v>
      </c>
      <c r="B235" s="150" t="s">
        <v>250</v>
      </c>
      <c r="C235" s="117">
        <v>967</v>
      </c>
      <c r="D235" s="118"/>
      <c r="E235" s="101" t="s">
        <v>271</v>
      </c>
      <c r="H235" s="153" t="str">
        <f t="shared" si="3"/>
        <v>VA-Roanoke</v>
      </c>
    </row>
    <row r="236" spans="1:8" ht="12.75">
      <c r="A236" s="116">
        <v>213</v>
      </c>
      <c r="B236" s="150" t="s">
        <v>251</v>
      </c>
      <c r="C236" s="117">
        <v>477</v>
      </c>
      <c r="D236" s="118"/>
      <c r="E236" s="101" t="s">
        <v>271</v>
      </c>
      <c r="H236" s="153" t="str">
        <f t="shared" si="3"/>
        <v>VT-Burlington</v>
      </c>
    </row>
    <row r="237" spans="1:8" ht="12.75">
      <c r="A237" s="116">
        <v>214</v>
      </c>
      <c r="B237" s="150" t="s">
        <v>252</v>
      </c>
      <c r="C237" s="117">
        <v>1035</v>
      </c>
      <c r="D237" s="118"/>
      <c r="E237" s="101" t="s">
        <v>271</v>
      </c>
      <c r="H237" s="153" t="str">
        <f t="shared" si="3"/>
        <v>WA-Olympia</v>
      </c>
    </row>
    <row r="238" spans="1:8" ht="12.75">
      <c r="A238" s="116">
        <v>215</v>
      </c>
      <c r="B238" s="150" t="s">
        <v>253</v>
      </c>
      <c r="C238" s="117">
        <v>439</v>
      </c>
      <c r="D238" s="118"/>
      <c r="E238" s="101" t="s">
        <v>271</v>
      </c>
      <c r="H238" s="153" t="str">
        <f t="shared" si="3"/>
        <v>WA-Seattle</v>
      </c>
    </row>
    <row r="239" spans="1:8" ht="12.75">
      <c r="A239" s="116">
        <v>216</v>
      </c>
      <c r="B239" s="150" t="s">
        <v>254</v>
      </c>
      <c r="C239" s="117">
        <v>353</v>
      </c>
      <c r="D239" s="118"/>
      <c r="E239" s="101" t="s">
        <v>271</v>
      </c>
      <c r="H239" s="153" t="str">
        <f t="shared" si="3"/>
        <v>WA-Spokane</v>
      </c>
    </row>
    <row r="240" spans="1:8" ht="12.75">
      <c r="A240" s="116">
        <v>217</v>
      </c>
      <c r="B240" s="150" t="s">
        <v>255</v>
      </c>
      <c r="C240" s="117">
        <v>455</v>
      </c>
      <c r="D240" s="118"/>
      <c r="E240" s="101" t="s">
        <v>271</v>
      </c>
      <c r="H240" s="153" t="str">
        <f t="shared" si="3"/>
        <v>WA-Walla Walla</v>
      </c>
    </row>
    <row r="241" spans="1:8" ht="12.75">
      <c r="A241" s="116">
        <v>218</v>
      </c>
      <c r="B241" s="150" t="s">
        <v>256</v>
      </c>
      <c r="C241" s="117">
        <v>387</v>
      </c>
      <c r="D241" s="118"/>
      <c r="E241" s="101" t="s">
        <v>271</v>
      </c>
      <c r="H241" s="153" t="str">
        <f t="shared" si="3"/>
        <v>WA-Yakima</v>
      </c>
    </row>
    <row r="242" spans="1:8" ht="12.75">
      <c r="A242" s="116"/>
      <c r="B242" s="106"/>
      <c r="C242" s="100"/>
      <c r="D242" s="95"/>
      <c r="E242" s="101"/>
      <c r="H242" s="153" t="str">
        <f t="shared" si="3"/>
        <v>WI-Green Bay</v>
      </c>
    </row>
    <row r="243" spans="1:8" ht="12.75">
      <c r="A243" s="116"/>
      <c r="B243" s="136" t="s">
        <v>26</v>
      </c>
      <c r="C243" s="100"/>
      <c r="D243" s="95"/>
      <c r="E243" s="101"/>
      <c r="H243" s="153" t="str">
        <f t="shared" si="3"/>
        <v>WI-La Crosse</v>
      </c>
    </row>
    <row r="244" spans="1:8" ht="38.25">
      <c r="A244" s="116"/>
      <c r="B244" s="123" t="s">
        <v>27</v>
      </c>
      <c r="C244" s="124">
        <v>0.04</v>
      </c>
      <c r="D244" s="95"/>
      <c r="E244" s="125" t="s">
        <v>28</v>
      </c>
      <c r="H244" s="153" t="str">
        <f t="shared" si="3"/>
        <v>WI-Madison</v>
      </c>
    </row>
    <row r="245" spans="1:8" ht="12.75">
      <c r="A245" s="116"/>
      <c r="B245" s="167"/>
      <c r="C245" s="168"/>
      <c r="D245" s="129"/>
      <c r="E245" s="122"/>
      <c r="H245" s="153" t="str">
        <f t="shared" si="3"/>
        <v>WI-Milwaukee</v>
      </c>
    </row>
    <row r="246" spans="1:8" ht="12.75">
      <c r="A246" s="116"/>
      <c r="B246" s="137" t="s">
        <v>296</v>
      </c>
      <c r="C246" s="126"/>
      <c r="D246" s="95"/>
      <c r="E246" s="101"/>
      <c r="H246" s="153" t="str">
        <f t="shared" si="3"/>
        <v>WV-Beckley</v>
      </c>
    </row>
    <row r="247" spans="1:8" ht="12.75">
      <c r="A247" s="116"/>
      <c r="B247" s="127" t="s">
        <v>297</v>
      </c>
      <c r="C247" s="174">
        <v>0.09039</v>
      </c>
      <c r="D247" s="95" t="s">
        <v>39</v>
      </c>
      <c r="E247" s="101" t="s">
        <v>302</v>
      </c>
      <c r="H247" s="153" t="str">
        <f t="shared" si="3"/>
        <v>WV-Charleston</v>
      </c>
    </row>
    <row r="248" spans="1:8" ht="12.75">
      <c r="A248" s="116"/>
      <c r="B248" s="127" t="s">
        <v>298</v>
      </c>
      <c r="C248" s="174">
        <v>0.09706</v>
      </c>
      <c r="D248" s="95" t="s">
        <v>39</v>
      </c>
      <c r="E248" s="101" t="s">
        <v>302</v>
      </c>
      <c r="H248" s="153" t="str">
        <f t="shared" si="3"/>
        <v>WV-Elkins</v>
      </c>
    </row>
    <row r="249" spans="1:8" ht="12.75">
      <c r="A249" s="116"/>
      <c r="B249" s="127"/>
      <c r="C249" s="126"/>
      <c r="D249" s="95"/>
      <c r="E249" s="101"/>
      <c r="H249" s="153" t="str">
        <f t="shared" si="3"/>
        <v>WV-Huntington</v>
      </c>
    </row>
    <row r="250" spans="1:8" ht="12.75">
      <c r="A250" s="116"/>
      <c r="B250" s="137" t="s">
        <v>36</v>
      </c>
      <c r="C250" s="126"/>
      <c r="D250" s="95"/>
      <c r="E250" s="101"/>
      <c r="H250" s="153" t="str">
        <f t="shared" si="3"/>
        <v>WY-Casper</v>
      </c>
    </row>
    <row r="251" spans="1:8" ht="15.75">
      <c r="A251" s="116"/>
      <c r="B251" s="127" t="s">
        <v>299</v>
      </c>
      <c r="C251" s="126">
        <v>1.535</v>
      </c>
      <c r="D251" s="95" t="s">
        <v>272</v>
      </c>
      <c r="E251" s="101" t="s">
        <v>295</v>
      </c>
      <c r="H251" s="153" t="str">
        <f t="shared" si="3"/>
        <v>WY-Cheyenne</v>
      </c>
    </row>
    <row r="252" spans="1:8" ht="12.75">
      <c r="A252" s="116"/>
      <c r="B252" s="101"/>
      <c r="C252" s="126"/>
      <c r="D252" s="95"/>
      <c r="E252" s="101"/>
      <c r="H252" s="153" t="str">
        <f t="shared" si="3"/>
        <v>WY-Lander</v>
      </c>
    </row>
    <row r="253" spans="1:8" ht="14.25">
      <c r="A253" s="116"/>
      <c r="B253" s="137" t="s">
        <v>275</v>
      </c>
      <c r="C253" s="128"/>
      <c r="D253" s="95"/>
      <c r="E253" s="101"/>
      <c r="H253" s="153" t="str">
        <f t="shared" si="3"/>
        <v>WY-Sheridan</v>
      </c>
    </row>
    <row r="254" spans="2:5" ht="15.75">
      <c r="B254" s="127" t="s">
        <v>273</v>
      </c>
      <c r="C254" s="128">
        <v>8066</v>
      </c>
      <c r="D254" s="95" t="s">
        <v>300</v>
      </c>
      <c r="E254" s="101" t="s">
        <v>37</v>
      </c>
    </row>
    <row r="255" spans="2:5" ht="15.75">
      <c r="B255" s="144" t="s">
        <v>274</v>
      </c>
      <c r="C255" s="145">
        <v>11470</v>
      </c>
      <c r="D255" s="129" t="s">
        <v>300</v>
      </c>
      <c r="E255" s="122" t="s">
        <v>37</v>
      </c>
    </row>
    <row r="256" ht="12.75">
      <c r="B256" s="107"/>
    </row>
    <row r="257" spans="2:3" ht="12.75">
      <c r="B257" s="158" t="s">
        <v>291</v>
      </c>
      <c r="C257" s="159" t="s">
        <v>292</v>
      </c>
    </row>
    <row r="258" ht="12.75">
      <c r="A258" s="38"/>
    </row>
    <row r="259" spans="1:2" ht="12.75">
      <c r="A259" s="38"/>
      <c r="B259" s="96" t="s">
        <v>303</v>
      </c>
    </row>
    <row r="260" ht="12.75">
      <c r="A260" s="38"/>
    </row>
    <row r="261" ht="12.75">
      <c r="A261" s="38"/>
    </row>
    <row r="262" ht="12.75">
      <c r="A262" s="38"/>
    </row>
    <row r="263" ht="12.75">
      <c r="A263" s="38"/>
    </row>
    <row r="264" ht="12.75">
      <c r="A264" s="38"/>
    </row>
    <row r="265" ht="12.75">
      <c r="A265" s="38"/>
    </row>
    <row r="266" ht="12.75">
      <c r="A266" s="38"/>
    </row>
    <row r="267" ht="12.75">
      <c r="A267" s="38"/>
    </row>
    <row r="268" spans="1:8" s="107" customFormat="1" ht="12.75">
      <c r="A268" s="38"/>
      <c r="B268" s="96"/>
      <c r="C268" s="130"/>
      <c r="D268" s="131"/>
      <c r="E268" s="38"/>
      <c r="H268" s="156"/>
    </row>
  </sheetData>
  <sheetProtection/>
  <mergeCells count="2">
    <mergeCell ref="B1:E1"/>
    <mergeCell ref="C3:D3"/>
  </mergeCells>
  <hyperlinks>
    <hyperlink ref="C257" r:id="rId1" display="Escalcs@cadmusgroup.com"/>
  </hyperlinks>
  <printOptions horizontalCentered="1"/>
  <pageMargins left="0.5" right="0.5" top="0.5" bottom="0.5" header="0" footer="0"/>
  <pageSetup fitToHeight="4" horizontalDpi="600" verticalDpi="600" orientation="portrait" scale="68" r:id="rId2"/>
  <rowBreaks count="1" manualBreakCount="1">
    <brk id="2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2004-11-23T23:34:49Z</cp:lastPrinted>
  <dcterms:created xsi:type="dcterms:W3CDTF">2004-07-12T13:20:55Z</dcterms:created>
  <dcterms:modified xsi:type="dcterms:W3CDTF">2008-03-12T15:45:37Z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362469294</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