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2120" windowHeight="8835" activeTab="1"/>
  </bookViews>
  <sheets>
    <sheet name="Summary" sheetId="1" r:id="rId1"/>
    <sheet name="Summary-Pell Discretionary" sheetId="2" r:id="rId2"/>
  </sheets>
  <definedNames>
    <definedName name="_xlnm.Print_Area" localSheetId="0">'Summary'!$B$1:$O$75</definedName>
    <definedName name="_xlnm.Print_Area" localSheetId="1">'Summary-Pell Discretionary'!$B$1:$O$75</definedName>
  </definedNames>
  <calcPr fullCalcOnLoad="1"/>
</workbook>
</file>

<file path=xl/sharedStrings.xml><?xml version="1.0" encoding="utf-8"?>
<sst xmlns="http://schemas.openxmlformats.org/spreadsheetml/2006/main" count="121" uniqueCount="63">
  <si>
    <t>DEPARTMENT OF EDUCATION</t>
  </si>
  <si>
    <t>Summary of Discretionary Funds, FY 2010 Request</t>
  </si>
  <si>
    <t>(Assuming Continuation of the Pre-2010 Policy for Pell Grants)</t>
  </si>
  <si>
    <t>(in thousands of dollars)</t>
  </si>
  <si>
    <t>Change from</t>
  </si>
  <si>
    <t>Fiscal Year</t>
  </si>
  <si>
    <t>Recovery</t>
  </si>
  <si>
    <t>FY 2010</t>
  </si>
  <si>
    <t>FY 2009 - FY 2010</t>
  </si>
  <si>
    <t>Program</t>
  </si>
  <si>
    <t>Act</t>
  </si>
  <si>
    <t>Request</t>
  </si>
  <si>
    <t>Amount</t>
  </si>
  <si>
    <t>Percent</t>
  </si>
  <si>
    <t>Elementary/Secondary Education (K-12)</t>
  </si>
  <si>
    <t>Title I Grants to Local Educational Agencies</t>
  </si>
  <si>
    <t>School Improvement Grants</t>
  </si>
  <si>
    <t>Title I Early Childhood Grants</t>
  </si>
  <si>
    <t>Early Learning Challenge Fund</t>
  </si>
  <si>
    <t>Striving Readers</t>
  </si>
  <si>
    <t>High School Graduation Initative</t>
  </si>
  <si>
    <t>Impact Aid</t>
  </si>
  <si>
    <t>Improving Teacher Quality State Grants</t>
  </si>
  <si>
    <t>Teacher Incentive Fund</t>
  </si>
  <si>
    <t>Promise Neighborhoods</t>
  </si>
  <si>
    <t>Charter Schools</t>
  </si>
  <si>
    <t>Education Technology State Grants</t>
  </si>
  <si>
    <t>21st Century Learning Opportunities</t>
  </si>
  <si>
    <t>English Language Acquisition</t>
  </si>
  <si>
    <t>Safe and Drug-Free Schools and Communities</t>
  </si>
  <si>
    <t>Other ESEA</t>
  </si>
  <si>
    <t xml:space="preserve">                         Subtotal, ESEA</t>
  </si>
  <si>
    <t>Special Education (IDEA)</t>
  </si>
  <si>
    <t>Grants to States (Part B)</t>
  </si>
  <si>
    <t>Other IDEA</t>
  </si>
  <si>
    <t xml:space="preserve">                         Subtotal, IDEA</t>
  </si>
  <si>
    <t xml:space="preserve">                  Subtotal, ESEA and IDEA</t>
  </si>
  <si>
    <t>Teacher Quality Partnership</t>
  </si>
  <si>
    <t>Career and Technical Education State Grants</t>
  </si>
  <si>
    <t>State Fiscal Stabilization Fund</t>
  </si>
  <si>
    <t>Other K-12</t>
  </si>
  <si>
    <t>Subtotal, Elementary/Secondary Education</t>
  </si>
  <si>
    <t>Postsecondary Education</t>
  </si>
  <si>
    <t>Federal Pell Grants</t>
  </si>
  <si>
    <t>Other Student Financial Aid</t>
  </si>
  <si>
    <t>Other Postscondary Education</t>
  </si>
  <si>
    <t xml:space="preserve">  Subtotal, Postsecondary Education</t>
  </si>
  <si>
    <t>IES Programs</t>
  </si>
  <si>
    <t>Research, Development and Dissemination</t>
  </si>
  <si>
    <t>Statistics</t>
  </si>
  <si>
    <t>National Asssessment</t>
  </si>
  <si>
    <t>Statewide Data Systems</t>
  </si>
  <si>
    <t>Other Programs and Activities</t>
  </si>
  <si>
    <t>TOTAL, ED Discretionary Funds</t>
  </si>
  <si>
    <t>Note:  Detail may not add to totals due to rounding.</t>
  </si>
  <si>
    <t xml:space="preserve">    $1,474,000 thousand in mandatory funds provided in the Recovery Act for Pell Grants.</t>
  </si>
  <si>
    <t xml:space="preserve">   to carryover from the Recovery Act and mandatory Pell Grant funds from CCRAA.</t>
  </si>
  <si>
    <r>
      <t xml:space="preserve">Elementary and Secondary Education Act  </t>
    </r>
    <r>
      <rPr>
        <i/>
        <vertAlign val="superscript"/>
        <sz val="12"/>
        <rFont val="Arial"/>
        <family val="2"/>
      </rPr>
      <t>1</t>
    </r>
  </si>
  <si>
    <r>
      <t>1</t>
    </r>
    <r>
      <rPr>
        <i/>
        <sz val="12"/>
        <rFont val="Arial"/>
        <family val="2"/>
      </rPr>
      <t xml:space="preserve">  Starting in 2009, includes funds for elementary and secondary education programs authorized by the America COMPETES Act (P.L. 110-69).</t>
    </r>
  </si>
  <si>
    <r>
      <t>2</t>
    </r>
    <r>
      <rPr>
        <i/>
        <sz val="12"/>
        <rFont val="Arial"/>
        <family val="2"/>
      </rPr>
      <t xml:space="preserve">  Includes $7,522,941 thousand provided in the Recovery Act that will be carried over into 2010 and reclassified to mandatory funds.  Excludes </t>
    </r>
  </si>
  <si>
    <r>
      <t>3</t>
    </r>
    <r>
      <rPr>
        <i/>
        <sz val="12"/>
        <rFont val="Arial"/>
        <family val="2"/>
      </rPr>
      <t xml:space="preserve">  Displays the Federal Pell Grant request for new budget authority under current law (pre-2010 President's Budget policy) -- the amount in addition</t>
    </r>
  </si>
  <si>
    <r>
      <t>2</t>
    </r>
    <r>
      <rPr>
        <i/>
        <sz val="12"/>
        <rFont val="Arial"/>
        <family val="2"/>
      </rPr>
      <t xml:space="preserve">  Excludes $7,522,941 thousand being reclassified to mandatory funds and carried over into 2010, from total of $15,640,000 thousand provided in the Recovery Act. </t>
    </r>
  </si>
  <si>
    <t xml:space="preserve">    Also excludes $1,474,000 thousand in mandatory funds.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</si>
</sst>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mm/dd/yy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14">
    <font>
      <sz val="10"/>
      <name val="Arial"/>
      <family val="0"/>
    </font>
    <font>
      <sz val="12"/>
      <name val="Arial"/>
      <family val="0"/>
    </font>
    <font>
      <u val="single"/>
      <sz val="7.2"/>
      <color indexed="36"/>
      <name val="Arial"/>
      <family val="0"/>
    </font>
    <font>
      <u val="single"/>
      <sz val="7.2"/>
      <color indexed="12"/>
      <name val="Arial"/>
      <family val="0"/>
    </font>
    <font>
      <sz val="12"/>
      <name val="Arial MT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i/>
      <vertAlign val="superscript"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0"/>
    </font>
    <font>
      <i/>
      <sz val="12"/>
      <name val="Arial"/>
      <family val="2"/>
    </font>
    <font>
      <strike/>
      <sz val="12"/>
      <name val="Arial"/>
      <family val="2"/>
    </font>
    <font>
      <strike/>
      <sz val="12"/>
      <color indexed="8"/>
      <name val="Arial"/>
      <family val="2"/>
    </font>
    <font>
      <i/>
      <strike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2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166" fontId="1" fillId="0" borderId="0" xfId="21" applyNumberFormat="1">
      <alignment/>
      <protection/>
    </xf>
    <xf numFmtId="166" fontId="1" fillId="0" borderId="0" xfId="21" applyNumberFormat="1" applyBorder="1">
      <alignment/>
      <protection/>
    </xf>
    <xf numFmtId="166" fontId="1" fillId="0" borderId="0" xfId="21" applyNumberFormat="1" applyFill="1">
      <alignment/>
      <protection/>
    </xf>
    <xf numFmtId="166" fontId="1" fillId="0" borderId="0" xfId="21" applyNumberFormat="1" applyFill="1" applyBorder="1">
      <alignment/>
      <protection/>
    </xf>
    <xf numFmtId="165" fontId="1" fillId="0" borderId="0" xfId="21" applyNumberFormat="1">
      <alignment/>
      <protection/>
    </xf>
    <xf numFmtId="0" fontId="1" fillId="0" borderId="0" xfId="21" applyFill="1">
      <alignment/>
      <protection/>
    </xf>
    <xf numFmtId="0" fontId="1" fillId="0" borderId="0" xfId="21" applyFill="1" applyBorder="1">
      <alignment/>
      <protection/>
    </xf>
    <xf numFmtId="0" fontId="6" fillId="0" borderId="0" xfId="21" applyFont="1" applyAlignment="1" quotePrefix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0" xfId="21" applyBorder="1" applyAlignment="1">
      <alignment horizontal="center"/>
      <protection/>
    </xf>
    <xf numFmtId="0" fontId="1" fillId="0" borderId="0" xfId="21" applyFill="1" applyAlignment="1">
      <alignment horizontal="center"/>
      <protection/>
    </xf>
    <xf numFmtId="0" fontId="1" fillId="0" borderId="0" xfId="21" applyFill="1" applyBorder="1" applyAlignment="1">
      <alignment horizontal="center"/>
      <protection/>
    </xf>
    <xf numFmtId="0" fontId="1" fillId="0" borderId="1" xfId="21" applyFill="1" applyBorder="1" applyAlignment="1">
      <alignment horizontal="center"/>
      <protection/>
    </xf>
    <xf numFmtId="0" fontId="1" fillId="0" borderId="1" xfId="21" applyBorder="1">
      <alignment/>
      <protection/>
    </xf>
    <xf numFmtId="0" fontId="1" fillId="0" borderId="2" xfId="21" applyBorder="1" applyAlignment="1">
      <alignment horizontal="center"/>
      <protection/>
    </xf>
    <xf numFmtId="0" fontId="1" fillId="0" borderId="1" xfId="21" applyBorder="1" applyAlignment="1">
      <alignment horizontal="center"/>
      <protection/>
    </xf>
    <xf numFmtId="0" fontId="7" fillId="0" borderId="0" xfId="21" applyFont="1" applyBorder="1" applyAlignment="1" quotePrefix="1">
      <alignment horizontal="left" vertical="top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" fontId="1" fillId="0" borderId="0" xfId="21" applyNumberFormat="1" applyFill="1">
      <alignment/>
      <protection/>
    </xf>
    <xf numFmtId="3" fontId="1" fillId="0" borderId="0" xfId="21" applyNumberFormat="1" applyFill="1" applyBorder="1">
      <alignment/>
      <protection/>
    </xf>
    <xf numFmtId="3" fontId="1" fillId="0" borderId="0" xfId="21" applyNumberFormat="1" applyBorder="1">
      <alignment/>
      <protection/>
    </xf>
    <xf numFmtId="168" fontId="1" fillId="0" borderId="0" xfId="15" applyNumberFormat="1" applyAlignment="1">
      <alignment/>
    </xf>
    <xf numFmtId="164" fontId="8" fillId="0" borderId="0" xfId="21" applyNumberFormat="1" applyFont="1" applyAlignment="1" applyProtection="1">
      <alignment horizontal="right"/>
      <protection/>
    </xf>
    <xf numFmtId="37" fontId="1" fillId="0" borderId="0" xfId="21" applyNumberFormat="1">
      <alignment/>
      <protection/>
    </xf>
    <xf numFmtId="3" fontId="1" fillId="0" borderId="0" xfId="21" applyNumberFormat="1">
      <alignment/>
      <protection/>
    </xf>
    <xf numFmtId="3" fontId="8" fillId="0" borderId="0" xfId="22" applyNumberFormat="1" applyFont="1" applyFill="1" applyBorder="1">
      <alignment/>
      <protection/>
    </xf>
    <xf numFmtId="37" fontId="8" fillId="0" borderId="0" xfId="21" applyNumberFormat="1" applyFont="1" applyProtection="1">
      <alignment/>
      <protection/>
    </xf>
    <xf numFmtId="3" fontId="1" fillId="0" borderId="1" xfId="21" applyNumberFormat="1" applyFill="1" applyBorder="1">
      <alignment/>
      <protection/>
    </xf>
    <xf numFmtId="168" fontId="1" fillId="0" borderId="1" xfId="15" applyNumberFormat="1" applyBorder="1" applyAlignment="1">
      <alignment/>
    </xf>
    <xf numFmtId="164" fontId="8" fillId="0" borderId="1" xfId="21" applyNumberFormat="1" applyFont="1" applyBorder="1" applyAlignment="1" applyProtection="1">
      <alignment horizontal="right"/>
      <protection/>
    </xf>
    <xf numFmtId="0" fontId="1" fillId="0" borderId="0" xfId="21" applyFont="1">
      <alignment/>
      <protection/>
    </xf>
    <xf numFmtId="168" fontId="1" fillId="0" borderId="0" xfId="15" applyNumberFormat="1" applyBorder="1" applyAlignment="1">
      <alignment/>
    </xf>
    <xf numFmtId="37" fontId="1" fillId="0" borderId="1" xfId="21" applyNumberFormat="1" applyBorder="1">
      <alignment/>
      <protection/>
    </xf>
    <xf numFmtId="0" fontId="1" fillId="0" borderId="0" xfId="22" applyNumberFormat="1" applyFont="1" applyFill="1">
      <alignment/>
      <protection/>
    </xf>
    <xf numFmtId="37" fontId="1" fillId="0" borderId="0" xfId="21" applyNumberFormat="1" applyFill="1">
      <alignment/>
      <protection/>
    </xf>
    <xf numFmtId="0" fontId="1" fillId="0" borderId="0" xfId="21" applyFont="1" applyBorder="1">
      <alignment/>
      <protection/>
    </xf>
    <xf numFmtId="3" fontId="9" fillId="0" borderId="0" xfId="21" applyNumberFormat="1" applyFont="1" applyBorder="1" applyAlignment="1">
      <alignment horizontal="left"/>
      <protection/>
    </xf>
    <xf numFmtId="3" fontId="7" fillId="0" borderId="0" xfId="21" applyNumberFormat="1" applyFont="1" applyAlignment="1">
      <alignment horizontal="left"/>
      <protection/>
    </xf>
    <xf numFmtId="3" fontId="7" fillId="0" borderId="0" xfId="21" applyNumberFormat="1" applyFont="1" applyBorder="1" applyAlignment="1">
      <alignment horizontal="left"/>
      <protection/>
    </xf>
    <xf numFmtId="0" fontId="10" fillId="0" borderId="0" xfId="21" applyFont="1">
      <alignment/>
      <protection/>
    </xf>
    <xf numFmtId="0" fontId="7" fillId="0" borderId="0" xfId="21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3" fontId="11" fillId="0" borderId="0" xfId="21" applyNumberFormat="1" applyFont="1" applyFill="1" applyBorder="1">
      <alignment/>
      <protection/>
    </xf>
    <xf numFmtId="3" fontId="11" fillId="0" borderId="0" xfId="21" applyNumberFormat="1" applyFont="1" applyFill="1">
      <alignment/>
      <protection/>
    </xf>
    <xf numFmtId="168" fontId="11" fillId="0" borderId="0" xfId="15" applyNumberFormat="1" applyFont="1" applyBorder="1" applyAlignment="1">
      <alignment/>
    </xf>
    <xf numFmtId="168" fontId="11" fillId="0" borderId="0" xfId="15" applyNumberFormat="1" applyFont="1" applyFill="1" applyBorder="1" applyAlignment="1">
      <alignment/>
    </xf>
    <xf numFmtId="164" fontId="12" fillId="0" borderId="0" xfId="21" applyNumberFormat="1" applyFont="1" applyAlignment="1" applyProtection="1">
      <alignment horizontal="right"/>
      <protection/>
    </xf>
    <xf numFmtId="3" fontId="11" fillId="0" borderId="0" xfId="21" applyNumberFormat="1" applyFont="1">
      <alignment/>
      <protection/>
    </xf>
    <xf numFmtId="3" fontId="11" fillId="0" borderId="0" xfId="21" applyNumberFormat="1" applyFont="1" applyBorder="1">
      <alignment/>
      <protection/>
    </xf>
    <xf numFmtId="0" fontId="1" fillId="0" borderId="0" xfId="21" applyAlignment="1">
      <alignment horizontal="right"/>
      <protection/>
    </xf>
    <xf numFmtId="0" fontId="7" fillId="2" borderId="0" xfId="21" applyFont="1" applyFill="1" applyAlignment="1">
      <alignment horizontal="left" vertical="top"/>
      <protection/>
    </xf>
    <xf numFmtId="0" fontId="7" fillId="2" borderId="0" xfId="21" applyFont="1" applyFill="1" applyBorder="1" applyAlignment="1">
      <alignment horizontal="left" vertical="top"/>
      <protection/>
    </xf>
    <xf numFmtId="0" fontId="1" fillId="3" borderId="0" xfId="21" applyFill="1">
      <alignment/>
      <protection/>
    </xf>
    <xf numFmtId="0" fontId="1" fillId="3" borderId="0" xfId="21" applyFill="1" applyBorder="1">
      <alignment/>
      <protection/>
    </xf>
    <xf numFmtId="0" fontId="1" fillId="0" borderId="0" xfId="21" applyFont="1" applyAlignment="1" quotePrefix="1">
      <alignment horizontal="center"/>
      <protection/>
    </xf>
    <xf numFmtId="0" fontId="11" fillId="0" borderId="0" xfId="21" applyFont="1" applyFill="1" applyBorder="1">
      <alignment/>
      <protection/>
    </xf>
    <xf numFmtId="0" fontId="13" fillId="0" borderId="0" xfId="21" applyFont="1">
      <alignment/>
      <protection/>
    </xf>
    <xf numFmtId="0" fontId="7" fillId="0" borderId="0" xfId="21" applyFont="1" applyFill="1" applyBorder="1" applyAlignment="1">
      <alignment horizontal="left" vertical="top"/>
      <protection/>
    </xf>
    <xf numFmtId="0" fontId="7" fillId="2" borderId="0" xfId="21" applyFont="1" applyFill="1" applyAlignment="1">
      <alignment horizontal="left" vertical="top"/>
      <protection/>
    </xf>
    <xf numFmtId="0" fontId="5" fillId="0" borderId="0" xfId="21" applyFont="1" applyAlignment="1">
      <alignment horizontal="center"/>
      <protection/>
    </xf>
    <xf numFmtId="0" fontId="1" fillId="0" borderId="0" xfId="21" applyFill="1" applyBorder="1" applyAlignment="1">
      <alignment horizontal="center"/>
      <protection/>
    </xf>
    <xf numFmtId="0" fontId="1" fillId="0" borderId="1" xfId="2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scretionary table 2010 President's Budget-6.2" xfId="21"/>
    <cellStyle name="Normal_Sheet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zoomScale="60" zoomScaleNormal="60" zoomScaleSheetLayoutView="50" workbookViewId="0" topLeftCell="A1">
      <selection activeCell="O1" sqref="O1"/>
    </sheetView>
  </sheetViews>
  <sheetFormatPr defaultColWidth="9.140625" defaultRowHeight="12.75"/>
  <cols>
    <col min="1" max="1" width="6.28125" style="1" customWidth="1"/>
    <col min="2" max="2" width="2.57421875" style="1" customWidth="1"/>
    <col min="3" max="3" width="54.7109375" style="1" customWidth="1"/>
    <col min="4" max="4" width="2.28125" style="1" customWidth="1"/>
    <col min="5" max="5" width="16.421875" style="1" customWidth="1"/>
    <col min="6" max="6" width="2.8515625" style="9" customWidth="1"/>
    <col min="7" max="7" width="16.28125" style="1" customWidth="1"/>
    <col min="8" max="8" width="2.8515625" style="9" customWidth="1"/>
    <col min="9" max="9" width="16.28125" style="57" customWidth="1"/>
    <col min="10" max="10" width="2.8515625" style="58" customWidth="1"/>
    <col min="11" max="11" width="16.28125" style="1" customWidth="1"/>
    <col min="12" max="12" width="2.8515625" style="2" customWidth="1"/>
    <col min="13" max="13" width="16.28125" style="1" customWidth="1"/>
    <col min="14" max="14" width="2.28125" style="1" customWidth="1"/>
    <col min="15" max="15" width="16.421875" style="1" customWidth="1"/>
    <col min="16" max="16" width="2.28125" style="1" customWidth="1"/>
    <col min="17" max="17" width="17.7109375" style="1" customWidth="1"/>
    <col min="18" max="16384" width="11.421875" style="1" customWidth="1"/>
  </cols>
  <sheetData>
    <row r="1" spans="7:15" ht="15">
      <c r="G1" s="3"/>
      <c r="H1" s="6"/>
      <c r="I1" s="5"/>
      <c r="J1" s="6"/>
      <c r="K1" s="3"/>
      <c r="L1" s="4"/>
      <c r="O1" s="7">
        <v>39930</v>
      </c>
    </row>
    <row r="2" spans="3:15" ht="15.75"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3:15" ht="15.75">
      <c r="C3" s="64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3:15" ht="15">
      <c r="C4" s="11"/>
      <c r="D4" s="11"/>
      <c r="E4" s="11"/>
      <c r="F4" s="14"/>
      <c r="G4" s="11"/>
      <c r="H4" s="14"/>
      <c r="I4" s="13"/>
      <c r="J4" s="14"/>
      <c r="K4" s="11"/>
      <c r="L4" s="12"/>
      <c r="M4" s="11"/>
      <c r="N4" s="11"/>
      <c r="O4" s="11"/>
    </row>
    <row r="5" spans="9:10" ht="15">
      <c r="I5" s="8"/>
      <c r="J5" s="9"/>
    </row>
    <row r="6" spans="3:15" ht="15">
      <c r="C6" s="59" t="s">
        <v>3</v>
      </c>
      <c r="G6" s="11"/>
      <c r="H6" s="14"/>
      <c r="I6" s="13"/>
      <c r="J6" s="14"/>
      <c r="K6" s="11"/>
      <c r="L6" s="12"/>
      <c r="M6" s="65" t="s">
        <v>4</v>
      </c>
      <c r="N6" s="65"/>
      <c r="O6" s="65"/>
    </row>
    <row r="7" spans="5:17" ht="15">
      <c r="E7" s="13" t="s">
        <v>5</v>
      </c>
      <c r="F7" s="14"/>
      <c r="G7" s="13" t="s">
        <v>5</v>
      </c>
      <c r="H7" s="14"/>
      <c r="I7" s="14" t="s">
        <v>6</v>
      </c>
      <c r="J7" s="14"/>
      <c r="K7" s="11" t="s">
        <v>7</v>
      </c>
      <c r="L7" s="12"/>
      <c r="M7" s="66" t="s">
        <v>8</v>
      </c>
      <c r="N7" s="66"/>
      <c r="O7" s="66"/>
      <c r="Q7" s="11"/>
    </row>
    <row r="8" spans="2:17" ht="17.25">
      <c r="B8" s="16"/>
      <c r="C8" s="17" t="s">
        <v>9</v>
      </c>
      <c r="E8" s="15">
        <v>2008</v>
      </c>
      <c r="F8" s="14"/>
      <c r="G8" s="15">
        <v>2009</v>
      </c>
      <c r="H8" s="14"/>
      <c r="I8" s="18" t="s">
        <v>10</v>
      </c>
      <c r="J8" s="12"/>
      <c r="K8" s="18" t="s">
        <v>11</v>
      </c>
      <c r="L8" s="19"/>
      <c r="M8" s="17" t="s">
        <v>12</v>
      </c>
      <c r="O8" s="17" t="s">
        <v>13</v>
      </c>
      <c r="Q8" s="18"/>
    </row>
    <row r="9" spans="7:10" ht="15">
      <c r="G9" s="8"/>
      <c r="I9" s="8"/>
      <c r="J9" s="9"/>
    </row>
    <row r="10" spans="2:10" ht="15.75" customHeight="1">
      <c r="B10" s="20" t="s">
        <v>14</v>
      </c>
      <c r="G10" s="8"/>
      <c r="I10" s="8"/>
      <c r="J10" s="9"/>
    </row>
    <row r="11" spans="7:10" ht="15">
      <c r="G11" s="8"/>
      <c r="I11" s="8"/>
      <c r="J11" s="9"/>
    </row>
    <row r="12" spans="2:10" ht="17.25">
      <c r="B12" s="21"/>
      <c r="C12" s="21" t="s">
        <v>57</v>
      </c>
      <c r="G12" s="8"/>
      <c r="I12" s="8"/>
      <c r="J12" s="9"/>
    </row>
    <row r="13" spans="7:10" ht="15">
      <c r="G13" s="8"/>
      <c r="I13" s="8"/>
      <c r="J13" s="9"/>
    </row>
    <row r="14" spans="3:17" ht="15">
      <c r="C14" s="1" t="s">
        <v>15</v>
      </c>
      <c r="E14" s="22">
        <v>13898875</v>
      </c>
      <c r="F14" s="23"/>
      <c r="G14" s="22">
        <v>14492401</v>
      </c>
      <c r="H14" s="23"/>
      <c r="I14" s="22">
        <v>10000000</v>
      </c>
      <c r="J14" s="23"/>
      <c r="K14" s="22">
        <v>12992401</v>
      </c>
      <c r="L14" s="24"/>
      <c r="M14" s="25">
        <f aca="true" t="shared" si="0" ref="M14:M45">IF(AND(ISNUMBER(G14),ISNUMBER(K14)),IF((ABS(K14-G14))&gt;0.49,K14-G14,0),"")</f>
        <v>-1500000</v>
      </c>
      <c r="O14" s="26">
        <f aca="true" t="shared" si="1" ref="O14:O45">IF($G14="","",IF($K14="","",IF($G14=0,"---",(IF(ISERROR(($K14/$G14)-1),"---",($K14/$G14)-1)))))</f>
        <v>-0.1035025183197732</v>
      </c>
      <c r="Q14" s="27"/>
    </row>
    <row r="15" spans="3:17" ht="15">
      <c r="C15" s="1" t="s">
        <v>16</v>
      </c>
      <c r="E15" s="22">
        <v>491265</v>
      </c>
      <c r="F15" s="23"/>
      <c r="G15" s="22">
        <v>545633</v>
      </c>
      <c r="H15" s="23"/>
      <c r="I15" s="22">
        <v>3000000</v>
      </c>
      <c r="J15" s="23"/>
      <c r="K15" s="28">
        <v>1545633</v>
      </c>
      <c r="L15" s="24"/>
      <c r="M15" s="25">
        <f t="shared" si="0"/>
        <v>1000000</v>
      </c>
      <c r="O15" s="26">
        <f t="shared" si="1"/>
        <v>1.832733723949981</v>
      </c>
      <c r="Q15" s="27"/>
    </row>
    <row r="16" spans="3:17" ht="15">
      <c r="C16" s="1" t="s">
        <v>17</v>
      </c>
      <c r="E16" s="22">
        <v>0</v>
      </c>
      <c r="F16" s="23"/>
      <c r="G16" s="22">
        <v>0</v>
      </c>
      <c r="H16" s="23"/>
      <c r="I16" s="22">
        <v>0</v>
      </c>
      <c r="J16" s="23"/>
      <c r="K16" s="28">
        <v>500000</v>
      </c>
      <c r="L16" s="24"/>
      <c r="M16" s="25">
        <f t="shared" si="0"/>
        <v>500000</v>
      </c>
      <c r="O16" s="26" t="str">
        <f t="shared" si="1"/>
        <v>---</v>
      </c>
      <c r="Q16" s="27"/>
    </row>
    <row r="17" spans="3:17" ht="15">
      <c r="C17" s="1" t="s">
        <v>18</v>
      </c>
      <c r="E17" s="22">
        <v>0</v>
      </c>
      <c r="F17" s="23"/>
      <c r="G17" s="22">
        <v>0</v>
      </c>
      <c r="H17" s="23"/>
      <c r="I17" s="22">
        <v>0</v>
      </c>
      <c r="J17" s="23"/>
      <c r="K17" s="28">
        <v>300000</v>
      </c>
      <c r="L17" s="24"/>
      <c r="M17" s="25">
        <f t="shared" si="0"/>
        <v>300000</v>
      </c>
      <c r="O17" s="26" t="str">
        <f t="shared" si="1"/>
        <v>---</v>
      </c>
      <c r="Q17" s="27"/>
    </row>
    <row r="18" spans="3:17" ht="15">
      <c r="C18" s="1" t="s">
        <v>19</v>
      </c>
      <c r="E18" s="22">
        <v>35371</v>
      </c>
      <c r="F18" s="23"/>
      <c r="G18" s="22">
        <v>35371</v>
      </c>
      <c r="H18" s="23"/>
      <c r="I18" s="22">
        <v>0</v>
      </c>
      <c r="J18" s="23"/>
      <c r="K18" s="28">
        <v>370371</v>
      </c>
      <c r="L18" s="24"/>
      <c r="M18" s="25">
        <f t="shared" si="0"/>
        <v>335000</v>
      </c>
      <c r="O18" s="26">
        <f t="shared" si="1"/>
        <v>9.471035594130786</v>
      </c>
      <c r="Q18" s="27"/>
    </row>
    <row r="19" spans="3:17" ht="15">
      <c r="C19" s="1" t="s">
        <v>20</v>
      </c>
      <c r="E19" s="22">
        <v>0</v>
      </c>
      <c r="F19" s="23"/>
      <c r="G19" s="22">
        <v>0</v>
      </c>
      <c r="H19" s="23"/>
      <c r="I19" s="22">
        <v>0</v>
      </c>
      <c r="J19" s="23"/>
      <c r="K19" s="28">
        <v>50000</v>
      </c>
      <c r="L19" s="24"/>
      <c r="M19" s="25">
        <f t="shared" si="0"/>
        <v>50000</v>
      </c>
      <c r="O19" s="26" t="str">
        <f t="shared" si="1"/>
        <v>---</v>
      </c>
      <c r="Q19" s="27"/>
    </row>
    <row r="20" spans="3:17" ht="15">
      <c r="C20" s="1" t="s">
        <v>21</v>
      </c>
      <c r="E20" s="22">
        <v>1240717</v>
      </c>
      <c r="F20" s="23"/>
      <c r="G20" s="22">
        <v>1265718</v>
      </c>
      <c r="H20" s="23"/>
      <c r="I20" s="22">
        <v>100000</v>
      </c>
      <c r="J20" s="23"/>
      <c r="K20" s="28">
        <v>1265718</v>
      </c>
      <c r="L20" s="24"/>
      <c r="M20" s="25">
        <f t="shared" si="0"/>
        <v>0</v>
      </c>
      <c r="O20" s="26">
        <f t="shared" si="1"/>
        <v>0</v>
      </c>
      <c r="Q20" s="27"/>
    </row>
    <row r="21" spans="3:17" ht="15">
      <c r="C21" s="1" t="s">
        <v>22</v>
      </c>
      <c r="E21" s="22">
        <v>2935248</v>
      </c>
      <c r="F21" s="23"/>
      <c r="G21" s="22">
        <v>2947749</v>
      </c>
      <c r="H21" s="23"/>
      <c r="I21" s="22">
        <v>0</v>
      </c>
      <c r="J21" s="23"/>
      <c r="K21" s="28">
        <v>2947749</v>
      </c>
      <c r="L21" s="24"/>
      <c r="M21" s="25">
        <f t="shared" si="0"/>
        <v>0</v>
      </c>
      <c r="O21" s="26">
        <f t="shared" si="1"/>
        <v>0</v>
      </c>
      <c r="Q21" s="27"/>
    </row>
    <row r="22" spans="3:17" ht="15">
      <c r="C22" s="1" t="s">
        <v>23</v>
      </c>
      <c r="E22" s="22">
        <v>97270</v>
      </c>
      <c r="F22" s="23"/>
      <c r="G22" s="22">
        <v>97270</v>
      </c>
      <c r="H22" s="23"/>
      <c r="I22" s="29">
        <v>200000</v>
      </c>
      <c r="J22" s="29"/>
      <c r="K22" s="28">
        <v>517270</v>
      </c>
      <c r="L22" s="24"/>
      <c r="M22" s="25">
        <f t="shared" si="0"/>
        <v>420000</v>
      </c>
      <c r="N22" s="30"/>
      <c r="O22" s="26">
        <f t="shared" si="1"/>
        <v>4.317878071347795</v>
      </c>
      <c r="Q22" s="27"/>
    </row>
    <row r="23" spans="3:17" ht="15">
      <c r="C23" s="1" t="s">
        <v>24</v>
      </c>
      <c r="E23" s="22">
        <v>0</v>
      </c>
      <c r="F23" s="23"/>
      <c r="G23" s="22">
        <v>0</v>
      </c>
      <c r="H23" s="23"/>
      <c r="I23" s="22">
        <v>0</v>
      </c>
      <c r="J23" s="23"/>
      <c r="K23" s="28">
        <v>10000</v>
      </c>
      <c r="L23" s="24"/>
      <c r="M23" s="25">
        <f t="shared" si="0"/>
        <v>10000</v>
      </c>
      <c r="O23" s="26" t="str">
        <f t="shared" si="1"/>
        <v>---</v>
      </c>
      <c r="Q23" s="27"/>
    </row>
    <row r="24" spans="3:17" ht="15">
      <c r="C24" s="1" t="s">
        <v>25</v>
      </c>
      <c r="E24" s="22">
        <v>211031</v>
      </c>
      <c r="F24" s="23"/>
      <c r="G24" s="22">
        <v>216031</v>
      </c>
      <c r="H24" s="23"/>
      <c r="I24" s="22">
        <v>0</v>
      </c>
      <c r="J24" s="23"/>
      <c r="K24" s="28">
        <v>268031</v>
      </c>
      <c r="L24" s="24"/>
      <c r="M24" s="25">
        <f t="shared" si="0"/>
        <v>52000</v>
      </c>
      <c r="O24" s="26">
        <f t="shared" si="1"/>
        <v>0.24070619494424417</v>
      </c>
      <c r="Q24" s="27"/>
    </row>
    <row r="25" spans="3:17" ht="15">
      <c r="C25" s="1" t="s">
        <v>26</v>
      </c>
      <c r="E25" s="22">
        <v>267494</v>
      </c>
      <c r="F25" s="23"/>
      <c r="G25" s="22">
        <v>269872</v>
      </c>
      <c r="H25" s="23"/>
      <c r="I25" s="22">
        <v>650000</v>
      </c>
      <c r="J25" s="23"/>
      <c r="K25" s="28">
        <v>100000</v>
      </c>
      <c r="L25" s="24"/>
      <c r="M25" s="25">
        <f t="shared" si="0"/>
        <v>-169872</v>
      </c>
      <c r="O25" s="26">
        <f t="shared" si="1"/>
        <v>-0.6294539633604079</v>
      </c>
      <c r="Q25" s="27"/>
    </row>
    <row r="26" spans="3:17" ht="15">
      <c r="C26" s="1" t="s">
        <v>27</v>
      </c>
      <c r="E26" s="22">
        <v>1081166</v>
      </c>
      <c r="F26" s="23"/>
      <c r="G26" s="22">
        <v>1131166</v>
      </c>
      <c r="H26" s="23"/>
      <c r="I26" s="22">
        <v>0</v>
      </c>
      <c r="J26" s="23"/>
      <c r="K26" s="28">
        <v>1131166</v>
      </c>
      <c r="L26" s="24"/>
      <c r="M26" s="25">
        <f t="shared" si="0"/>
        <v>0</v>
      </c>
      <c r="O26" s="26">
        <f t="shared" si="1"/>
        <v>0</v>
      </c>
      <c r="Q26" s="27"/>
    </row>
    <row r="27" spans="3:17" ht="15">
      <c r="C27" s="1" t="s">
        <v>28</v>
      </c>
      <c r="E27" s="22">
        <v>700395</v>
      </c>
      <c r="F27" s="23"/>
      <c r="G27" s="22">
        <v>730000</v>
      </c>
      <c r="H27" s="23"/>
      <c r="I27" s="22">
        <v>0</v>
      </c>
      <c r="J27" s="23"/>
      <c r="K27" s="28">
        <v>730000</v>
      </c>
      <c r="L27" s="24"/>
      <c r="M27" s="25">
        <f t="shared" si="0"/>
        <v>0</v>
      </c>
      <c r="O27" s="26">
        <f t="shared" si="1"/>
        <v>0</v>
      </c>
      <c r="Q27" s="27"/>
    </row>
    <row r="28" spans="3:17" ht="15">
      <c r="C28" s="1" t="s">
        <v>29</v>
      </c>
      <c r="E28" s="22">
        <v>513391</v>
      </c>
      <c r="F28" s="23"/>
      <c r="G28" s="22">
        <v>514999</v>
      </c>
      <c r="H28" s="23"/>
      <c r="I28" s="22">
        <v>0</v>
      </c>
      <c r="J28" s="23"/>
      <c r="K28" s="28">
        <v>283608</v>
      </c>
      <c r="L28" s="24"/>
      <c r="M28" s="25">
        <f t="shared" si="0"/>
        <v>-231391</v>
      </c>
      <c r="O28" s="26">
        <f t="shared" si="1"/>
        <v>-0.4493037850558933</v>
      </c>
      <c r="Q28" s="27"/>
    </row>
    <row r="29" spans="3:17" ht="15">
      <c r="C29" s="1" t="s">
        <v>30</v>
      </c>
      <c r="E29" s="31">
        <v>2944898</v>
      </c>
      <c r="F29" s="23"/>
      <c r="G29" s="31">
        <v>2582858</v>
      </c>
      <c r="H29" s="23"/>
      <c r="I29" s="31">
        <v>0</v>
      </c>
      <c r="J29" s="23"/>
      <c r="K29" s="31">
        <v>2462039</v>
      </c>
      <c r="L29" s="24"/>
      <c r="M29" s="32">
        <f t="shared" si="0"/>
        <v>-120819</v>
      </c>
      <c r="O29" s="33">
        <f t="shared" si="1"/>
        <v>-0.04677725217569062</v>
      </c>
      <c r="Q29" s="35"/>
    </row>
    <row r="30" spans="7:15" ht="15">
      <c r="G30" s="8"/>
      <c r="I30" s="8"/>
      <c r="J30" s="9"/>
      <c r="K30" s="28"/>
      <c r="L30" s="24"/>
      <c r="M30" s="25">
        <f t="shared" si="0"/>
      </c>
      <c r="O30" s="26">
        <f t="shared" si="1"/>
      </c>
    </row>
    <row r="31" spans="3:17" ht="15">
      <c r="C31" s="34" t="s">
        <v>31</v>
      </c>
      <c r="E31" s="22">
        <f>SUM(E13:E29)</f>
        <v>24417121</v>
      </c>
      <c r="F31" s="23"/>
      <c r="G31" s="22">
        <f>SUM(G13:G29)</f>
        <v>24829068</v>
      </c>
      <c r="H31" s="23"/>
      <c r="I31" s="22">
        <f>SUM(I13:I29)</f>
        <v>13950000</v>
      </c>
      <c r="J31" s="23"/>
      <c r="K31" s="22">
        <f>SUM(K13:K29)</f>
        <v>25473986</v>
      </c>
      <c r="L31" s="24"/>
      <c r="M31" s="25">
        <f t="shared" si="0"/>
        <v>644918</v>
      </c>
      <c r="O31" s="26">
        <f t="shared" si="1"/>
        <v>0.02597431365526881</v>
      </c>
      <c r="Q31" s="27"/>
    </row>
    <row r="32" spans="7:15" ht="15">
      <c r="G32" s="8"/>
      <c r="I32" s="8"/>
      <c r="J32" s="9"/>
      <c r="K32" s="28"/>
      <c r="L32" s="24"/>
      <c r="M32" s="25">
        <f t="shared" si="0"/>
      </c>
      <c r="O32" s="26">
        <f t="shared" si="1"/>
      </c>
    </row>
    <row r="33" spans="2:15" ht="15">
      <c r="B33" s="21"/>
      <c r="C33" s="21" t="s">
        <v>32</v>
      </c>
      <c r="G33" s="22"/>
      <c r="H33" s="23"/>
      <c r="I33" s="22"/>
      <c r="J33" s="23"/>
      <c r="K33" s="28"/>
      <c r="L33" s="24"/>
      <c r="M33" s="25">
        <f t="shared" si="0"/>
      </c>
      <c r="O33" s="26">
        <f t="shared" si="1"/>
      </c>
    </row>
    <row r="34" spans="3:17" ht="15">
      <c r="C34" s="1" t="s">
        <v>33</v>
      </c>
      <c r="E34" s="22">
        <v>10947511.471</v>
      </c>
      <c r="F34" s="23"/>
      <c r="G34" s="22">
        <v>11505211</v>
      </c>
      <c r="H34" s="23"/>
      <c r="I34" s="23">
        <v>11300000</v>
      </c>
      <c r="J34" s="23"/>
      <c r="K34" s="23">
        <v>11505211</v>
      </c>
      <c r="L34" s="24"/>
      <c r="M34" s="25">
        <f t="shared" si="0"/>
        <v>0</v>
      </c>
      <c r="O34" s="26">
        <f t="shared" si="1"/>
        <v>0</v>
      </c>
      <c r="Q34" s="27"/>
    </row>
    <row r="35" spans="3:17" ht="15">
      <c r="C35" s="1" t="s">
        <v>34</v>
      </c>
      <c r="E35" s="31">
        <v>1034382.5289999992</v>
      </c>
      <c r="F35" s="23"/>
      <c r="G35" s="31">
        <v>1066371</v>
      </c>
      <c r="H35" s="23"/>
      <c r="I35" s="31">
        <v>900000</v>
      </c>
      <c r="J35" s="23"/>
      <c r="K35" s="31">
        <v>1066371</v>
      </c>
      <c r="L35" s="24"/>
      <c r="M35" s="32">
        <f t="shared" si="0"/>
        <v>0</v>
      </c>
      <c r="O35" s="33">
        <f t="shared" si="1"/>
        <v>0</v>
      </c>
      <c r="Q35" s="36"/>
    </row>
    <row r="36" spans="7:17" ht="15">
      <c r="G36" s="22"/>
      <c r="H36" s="23"/>
      <c r="I36" s="22"/>
      <c r="J36" s="23"/>
      <c r="K36" s="28"/>
      <c r="L36" s="24"/>
      <c r="M36" s="25">
        <f t="shared" si="0"/>
      </c>
      <c r="O36" s="26">
        <f t="shared" si="1"/>
      </c>
      <c r="Q36" s="27"/>
    </row>
    <row r="37" spans="3:17" ht="15">
      <c r="C37" s="1" t="s">
        <v>35</v>
      </c>
      <c r="E37" s="22">
        <f>+E34+E35</f>
        <v>11981894</v>
      </c>
      <c r="F37" s="23"/>
      <c r="G37" s="22">
        <f>+G34+G35</f>
        <v>12571582</v>
      </c>
      <c r="H37" s="23"/>
      <c r="I37" s="22">
        <f>SUM(I34:I35)</f>
        <v>12200000</v>
      </c>
      <c r="J37" s="23"/>
      <c r="K37" s="22">
        <f>SUM(K34:K35)</f>
        <v>12571582</v>
      </c>
      <c r="L37" s="24"/>
      <c r="M37" s="25">
        <f t="shared" si="0"/>
        <v>0</v>
      </c>
      <c r="O37" s="26">
        <f t="shared" si="1"/>
        <v>0</v>
      </c>
      <c r="Q37" s="27"/>
    </row>
    <row r="38" spans="7:17" ht="15">
      <c r="G38" s="8"/>
      <c r="I38" s="8"/>
      <c r="J38" s="9"/>
      <c r="K38" s="28"/>
      <c r="L38" s="24"/>
      <c r="M38" s="25">
        <f t="shared" si="0"/>
      </c>
      <c r="O38" s="26">
        <f t="shared" si="1"/>
      </c>
      <c r="Q38" s="27"/>
    </row>
    <row r="39" spans="3:17" ht="15">
      <c r="C39" s="1" t="s">
        <v>36</v>
      </c>
      <c r="E39" s="22">
        <f>E31+E37</f>
        <v>36399015</v>
      </c>
      <c r="F39" s="23"/>
      <c r="G39" s="22">
        <f>G31+G37</f>
        <v>37400650</v>
      </c>
      <c r="H39" s="23"/>
      <c r="I39" s="22">
        <f>I31+I37</f>
        <v>26150000</v>
      </c>
      <c r="J39" s="23"/>
      <c r="K39" s="22">
        <f>K31+K37</f>
        <v>38045568</v>
      </c>
      <c r="L39" s="24"/>
      <c r="M39" s="25">
        <f t="shared" si="0"/>
        <v>644918</v>
      </c>
      <c r="O39" s="26">
        <f t="shared" si="1"/>
        <v>0.01724349710499684</v>
      </c>
      <c r="Q39" s="38"/>
    </row>
    <row r="40" spans="7:15" ht="15">
      <c r="G40" s="8"/>
      <c r="I40" s="8"/>
      <c r="J40" s="9"/>
      <c r="K40" s="28"/>
      <c r="L40" s="24"/>
      <c r="M40" s="25">
        <f t="shared" si="0"/>
      </c>
      <c r="O40" s="26">
        <f t="shared" si="1"/>
      </c>
    </row>
    <row r="41" spans="3:15" ht="15">
      <c r="C41" s="37" t="s">
        <v>37</v>
      </c>
      <c r="E41" s="22">
        <v>33662</v>
      </c>
      <c r="F41" s="23"/>
      <c r="G41" s="22">
        <v>50000</v>
      </c>
      <c r="H41" s="23"/>
      <c r="I41" s="23">
        <v>100000</v>
      </c>
      <c r="J41" s="23"/>
      <c r="K41" s="23">
        <v>50000</v>
      </c>
      <c r="L41" s="24"/>
      <c r="M41" s="25">
        <f t="shared" si="0"/>
        <v>0</v>
      </c>
      <c r="O41" s="26">
        <f t="shared" si="1"/>
        <v>0</v>
      </c>
    </row>
    <row r="42" spans="3:15" ht="15">
      <c r="C42" s="37" t="s">
        <v>38</v>
      </c>
      <c r="E42" s="22">
        <v>1160911</v>
      </c>
      <c r="F42" s="23"/>
      <c r="G42" s="22">
        <v>1160911</v>
      </c>
      <c r="H42" s="23"/>
      <c r="I42" s="23">
        <v>0</v>
      </c>
      <c r="J42" s="23"/>
      <c r="K42" s="23">
        <v>1160911</v>
      </c>
      <c r="L42" s="24"/>
      <c r="M42" s="25">
        <f t="shared" si="0"/>
        <v>0</v>
      </c>
      <c r="O42" s="26">
        <f t="shared" si="1"/>
        <v>0</v>
      </c>
    </row>
    <row r="43" spans="3:17" ht="15">
      <c r="C43" s="1" t="s">
        <v>39</v>
      </c>
      <c r="E43" s="22">
        <v>0</v>
      </c>
      <c r="F43" s="23"/>
      <c r="G43" s="22">
        <v>0</v>
      </c>
      <c r="H43" s="23"/>
      <c r="I43" s="22">
        <v>53600000</v>
      </c>
      <c r="J43" s="23"/>
      <c r="K43" s="28">
        <v>100000</v>
      </c>
      <c r="L43" s="24"/>
      <c r="M43" s="25">
        <f t="shared" si="0"/>
        <v>100000</v>
      </c>
      <c r="O43" s="26" t="str">
        <f t="shared" si="1"/>
        <v>---</v>
      </c>
      <c r="Q43" s="27"/>
    </row>
    <row r="44" spans="3:17" ht="15">
      <c r="C44" s="39" t="s">
        <v>40</v>
      </c>
      <c r="E44" s="31">
        <v>340324.52430999995</v>
      </c>
      <c r="F44" s="23"/>
      <c r="G44" s="31">
        <v>327306</v>
      </c>
      <c r="H44" s="23"/>
      <c r="I44" s="31">
        <v>70000</v>
      </c>
      <c r="J44" s="23"/>
      <c r="K44" s="31">
        <v>340361</v>
      </c>
      <c r="L44" s="24"/>
      <c r="M44" s="32">
        <f t="shared" si="0"/>
        <v>13055</v>
      </c>
      <c r="O44" s="33">
        <f t="shared" si="1"/>
        <v>0.039886222678472194</v>
      </c>
      <c r="Q44" s="36"/>
    </row>
    <row r="45" spans="7:15" ht="15">
      <c r="G45" s="8"/>
      <c r="I45" s="8"/>
      <c r="J45" s="9"/>
      <c r="K45" s="28"/>
      <c r="L45" s="24"/>
      <c r="M45" s="25">
        <f t="shared" si="0"/>
      </c>
      <c r="O45" s="26">
        <f t="shared" si="1"/>
      </c>
    </row>
    <row r="46" spans="3:17" ht="15">
      <c r="C46" s="1" t="s">
        <v>41</v>
      </c>
      <c r="E46" s="22">
        <f>SUM(E41:E44)+E39</f>
        <v>37933912.52431</v>
      </c>
      <c r="F46" s="23"/>
      <c r="G46" s="22">
        <f>SUM(G41:G44)+G39</f>
        <v>38938867</v>
      </c>
      <c r="H46" s="23"/>
      <c r="I46" s="22">
        <f>SUM(I41:I44)+I39</f>
        <v>79920000</v>
      </c>
      <c r="J46" s="23"/>
      <c r="K46" s="22">
        <f>SUM(K41:K44)+K39</f>
        <v>39696840</v>
      </c>
      <c r="L46" s="24"/>
      <c r="M46" s="25">
        <f aca="true" t="shared" si="2" ref="M46:M63">IF(AND(ISNUMBER(G46),ISNUMBER(K46)),IF((ABS(K46-G46))&gt;0.49,K46-G46,0),"")</f>
        <v>757973</v>
      </c>
      <c r="O46" s="26">
        <f aca="true" t="shared" si="3" ref="O46:O63">IF($G46="","",IF($K46="","",IF($G46=0,"---",(IF(ISERROR(($K46/$G46)-1),"---",($K46/$G46)-1)))))</f>
        <v>0.019465717890559064</v>
      </c>
      <c r="Q46" s="28"/>
    </row>
    <row r="47" spans="7:15" ht="15">
      <c r="G47" s="8"/>
      <c r="I47" s="8"/>
      <c r="J47" s="9"/>
      <c r="K47" s="28"/>
      <c r="L47" s="24"/>
      <c r="M47" s="25">
        <f t="shared" si="2"/>
      </c>
      <c r="O47" s="26">
        <f t="shared" si="3"/>
      </c>
    </row>
    <row r="48" spans="2:15" ht="18" customHeight="1">
      <c r="B48" s="20" t="s">
        <v>42</v>
      </c>
      <c r="G48" s="22"/>
      <c r="H48" s="23"/>
      <c r="I48" s="22"/>
      <c r="J48" s="23"/>
      <c r="K48" s="28"/>
      <c r="L48" s="24"/>
      <c r="M48" s="25">
        <f t="shared" si="2"/>
      </c>
      <c r="O48" s="26">
        <f t="shared" si="3"/>
      </c>
    </row>
    <row r="49" spans="3:17" ht="18">
      <c r="C49" s="1" t="s">
        <v>43</v>
      </c>
      <c r="E49" s="22">
        <v>14215000</v>
      </c>
      <c r="F49" s="23"/>
      <c r="G49" s="22">
        <v>17288000</v>
      </c>
      <c r="H49" s="23"/>
      <c r="I49" s="22">
        <v>8117059</v>
      </c>
      <c r="J49" s="40">
        <v>2</v>
      </c>
      <c r="K49" s="28">
        <v>0</v>
      </c>
      <c r="L49" s="40"/>
      <c r="M49" s="25">
        <f t="shared" si="2"/>
        <v>-17288000</v>
      </c>
      <c r="O49" s="26">
        <f t="shared" si="3"/>
        <v>-1</v>
      </c>
      <c r="Q49" s="38"/>
    </row>
    <row r="50" spans="3:15" ht="15">
      <c r="C50" s="8" t="s">
        <v>44</v>
      </c>
      <c r="E50" s="22">
        <v>1866136</v>
      </c>
      <c r="F50" s="23"/>
      <c r="G50" s="22">
        <v>1868973</v>
      </c>
      <c r="H50" s="23"/>
      <c r="I50" s="23">
        <v>200000</v>
      </c>
      <c r="J50" s="23"/>
      <c r="K50" s="23">
        <v>1801809</v>
      </c>
      <c r="L50" s="24"/>
      <c r="M50" s="25">
        <f t="shared" si="2"/>
        <v>-67164</v>
      </c>
      <c r="O50" s="26">
        <f t="shared" si="3"/>
        <v>-0.03593631368671457</v>
      </c>
    </row>
    <row r="51" spans="3:17" ht="15" customHeight="1">
      <c r="C51" s="1" t="s">
        <v>45</v>
      </c>
      <c r="E51" s="31">
        <v>2409513.0552000003</v>
      </c>
      <c r="F51" s="23"/>
      <c r="G51" s="31">
        <v>1586339</v>
      </c>
      <c r="H51" s="23"/>
      <c r="I51" s="31">
        <v>0</v>
      </c>
      <c r="J51" s="23"/>
      <c r="K51" s="31">
        <v>1912605</v>
      </c>
      <c r="M51" s="32">
        <f t="shared" si="2"/>
        <v>326266</v>
      </c>
      <c r="O51" s="33">
        <f t="shared" si="3"/>
        <v>0.20567230585644047</v>
      </c>
      <c r="Q51" s="16"/>
    </row>
    <row r="52" spans="7:15" ht="15">
      <c r="G52" s="8"/>
      <c r="I52" s="8"/>
      <c r="J52" s="9"/>
      <c r="K52" s="28"/>
      <c r="L52" s="24"/>
      <c r="M52" s="25">
        <f t="shared" si="2"/>
      </c>
      <c r="O52" s="26">
        <f t="shared" si="3"/>
      </c>
    </row>
    <row r="53" spans="3:17" ht="18">
      <c r="C53" s="1" t="s">
        <v>46</v>
      </c>
      <c r="E53" s="22">
        <f>SUM(E49:E51)</f>
        <v>18490649.0552</v>
      </c>
      <c r="F53" s="23"/>
      <c r="G53" s="22">
        <f>SUM(G49:G51)</f>
        <v>20743312</v>
      </c>
      <c r="H53" s="23"/>
      <c r="I53" s="22">
        <f>SUM(I49:I51)</f>
        <v>8317059</v>
      </c>
      <c r="J53" s="40">
        <v>2</v>
      </c>
      <c r="K53" s="22">
        <f>SUM(K49:K51)</f>
        <v>3714414</v>
      </c>
      <c r="L53" s="24"/>
      <c r="M53" s="25">
        <f t="shared" si="2"/>
        <v>-17028898</v>
      </c>
      <c r="O53" s="26">
        <f t="shared" si="3"/>
        <v>-0.8209343811634323</v>
      </c>
      <c r="Q53" s="38"/>
    </row>
    <row r="54" spans="7:17" ht="15">
      <c r="G54" s="8"/>
      <c r="I54" s="8"/>
      <c r="J54" s="9"/>
      <c r="K54" s="28"/>
      <c r="L54" s="24"/>
      <c r="M54" s="25">
        <f t="shared" si="2"/>
      </c>
      <c r="O54" s="26">
        <f t="shared" si="3"/>
      </c>
      <c r="Q54" s="38"/>
    </row>
    <row r="55" spans="2:17" ht="15.75">
      <c r="B55" s="20" t="s">
        <v>47</v>
      </c>
      <c r="G55" s="8"/>
      <c r="I55" s="8"/>
      <c r="J55" s="9"/>
      <c r="K55" s="28"/>
      <c r="L55" s="24"/>
      <c r="M55" s="25">
        <f t="shared" si="2"/>
      </c>
      <c r="O55" s="26">
        <f t="shared" si="3"/>
      </c>
      <c r="Q55" s="38"/>
    </row>
    <row r="56" spans="3:17" ht="15">
      <c r="C56" s="1" t="s">
        <v>48</v>
      </c>
      <c r="E56" s="22">
        <v>159695.513</v>
      </c>
      <c r="F56" s="23"/>
      <c r="G56" s="22">
        <v>167196</v>
      </c>
      <c r="H56" s="23"/>
      <c r="I56" s="22">
        <v>0</v>
      </c>
      <c r="J56" s="23"/>
      <c r="K56" s="28">
        <v>224196</v>
      </c>
      <c r="L56" s="24"/>
      <c r="M56" s="25">
        <f t="shared" si="2"/>
        <v>57000</v>
      </c>
      <c r="O56" s="26">
        <f t="shared" si="3"/>
        <v>0.34091724682408664</v>
      </c>
      <c r="Q56" s="38"/>
    </row>
    <row r="57" spans="3:17" ht="15">
      <c r="C57" s="1" t="s">
        <v>49</v>
      </c>
      <c r="E57" s="22">
        <v>88449.316</v>
      </c>
      <c r="F57" s="23"/>
      <c r="G57" s="22">
        <v>98521</v>
      </c>
      <c r="H57" s="23"/>
      <c r="I57" s="22">
        <v>0</v>
      </c>
      <c r="J57" s="23"/>
      <c r="K57" s="28">
        <v>108521</v>
      </c>
      <c r="L57" s="24"/>
      <c r="M57" s="25">
        <f t="shared" si="2"/>
        <v>10000</v>
      </c>
      <c r="O57" s="26">
        <f t="shared" si="3"/>
        <v>0.10150120278925301</v>
      </c>
      <c r="Q57" s="38"/>
    </row>
    <row r="58" spans="3:17" ht="15">
      <c r="C58" s="1" t="s">
        <v>50</v>
      </c>
      <c r="E58" s="22">
        <v>104052.874</v>
      </c>
      <c r="F58" s="23"/>
      <c r="G58" s="22">
        <v>138844</v>
      </c>
      <c r="H58" s="23"/>
      <c r="I58" s="22">
        <v>0</v>
      </c>
      <c r="J58" s="23"/>
      <c r="K58" s="28">
        <v>138844</v>
      </c>
      <c r="L58" s="24"/>
      <c r="M58" s="25">
        <f t="shared" si="2"/>
        <v>0</v>
      </c>
      <c r="O58" s="26">
        <f t="shared" si="3"/>
        <v>0</v>
      </c>
      <c r="Q58" s="38"/>
    </row>
    <row r="59" spans="3:17" ht="15">
      <c r="C59" s="1" t="s">
        <v>51</v>
      </c>
      <c r="E59" s="23">
        <v>48293.315</v>
      </c>
      <c r="F59" s="23"/>
      <c r="G59" s="22">
        <v>65000</v>
      </c>
      <c r="H59" s="23"/>
      <c r="I59" s="22">
        <v>250000</v>
      </c>
      <c r="J59" s="23"/>
      <c r="K59" s="28">
        <v>65000</v>
      </c>
      <c r="L59" s="24"/>
      <c r="M59" s="25">
        <f t="shared" si="2"/>
        <v>0</v>
      </c>
      <c r="O59" s="26">
        <f t="shared" si="3"/>
        <v>0</v>
      </c>
      <c r="Q59" s="38"/>
    </row>
    <row r="60" spans="7:17" ht="15">
      <c r="G60" s="22"/>
      <c r="H60" s="23"/>
      <c r="I60" s="22"/>
      <c r="J60" s="23"/>
      <c r="K60" s="28"/>
      <c r="L60" s="24"/>
      <c r="M60" s="25">
        <f t="shared" si="2"/>
      </c>
      <c r="O60" s="26">
        <f t="shared" si="3"/>
      </c>
      <c r="Q60" s="38"/>
    </row>
    <row r="61" spans="2:17" ht="14.25" customHeight="1">
      <c r="B61" s="20" t="s">
        <v>52</v>
      </c>
      <c r="E61" s="31">
        <v>2386414.551</v>
      </c>
      <c r="F61" s="23"/>
      <c r="G61" s="31">
        <v>2494459</v>
      </c>
      <c r="H61" s="23"/>
      <c r="I61" s="31">
        <v>754000</v>
      </c>
      <c r="J61" s="23"/>
      <c r="K61" s="31">
        <v>2738509</v>
      </c>
      <c r="L61" s="24"/>
      <c r="M61" s="32">
        <f t="shared" si="2"/>
        <v>244050</v>
      </c>
      <c r="O61" s="33">
        <f t="shared" si="3"/>
        <v>0.09783684558455352</v>
      </c>
      <c r="Q61" s="38"/>
    </row>
    <row r="62" spans="7:17" ht="15">
      <c r="G62" s="22"/>
      <c r="H62" s="23"/>
      <c r="I62" s="8"/>
      <c r="J62" s="9"/>
      <c r="K62" s="28"/>
      <c r="L62" s="24"/>
      <c r="M62" s="25">
        <f t="shared" si="2"/>
      </c>
      <c r="O62" s="26">
        <f t="shared" si="3"/>
      </c>
      <c r="Q62" s="38"/>
    </row>
    <row r="63" spans="2:17" ht="16.5" customHeight="1">
      <c r="B63" s="20" t="s">
        <v>53</v>
      </c>
      <c r="E63" s="22">
        <f>E46+E53+E61+SUM(E56:E60)</f>
        <v>59211467.14851</v>
      </c>
      <c r="F63" s="23"/>
      <c r="G63" s="22">
        <f>G46+G53+G61+SUM(G56:G60)</f>
        <v>62646199</v>
      </c>
      <c r="H63" s="23"/>
      <c r="I63" s="22">
        <f>I46+I53+I61+SUM(I56:I60)</f>
        <v>89241059</v>
      </c>
      <c r="J63" s="40">
        <v>2</v>
      </c>
      <c r="K63" s="22">
        <f>K46+K53+K61+SUM(K56:K60)</f>
        <v>46686324</v>
      </c>
      <c r="L63" s="40"/>
      <c r="M63" s="25">
        <f t="shared" si="2"/>
        <v>-15959875</v>
      </c>
      <c r="O63" s="26">
        <f t="shared" si="3"/>
        <v>-0.2547620646545531</v>
      </c>
      <c r="Q63" s="38"/>
    </row>
    <row r="64" spans="7:17" ht="15" customHeight="1">
      <c r="G64" s="28"/>
      <c r="H64" s="23"/>
      <c r="I64" s="22"/>
      <c r="J64" s="23"/>
      <c r="K64" s="41"/>
      <c r="L64" s="42"/>
      <c r="M64" s="25"/>
      <c r="O64" s="26"/>
      <c r="Q64" s="38"/>
    </row>
    <row r="65" spans="7:17" ht="15" customHeight="1">
      <c r="G65" s="2"/>
      <c r="I65" s="9"/>
      <c r="J65" s="9"/>
      <c r="K65" s="24"/>
      <c r="M65" s="22"/>
      <c r="O65" s="22"/>
      <c r="Q65" s="38"/>
    </row>
    <row r="66" spans="3:17" ht="15" customHeight="1">
      <c r="C66" s="43" t="s">
        <v>54</v>
      </c>
      <c r="G66" s="2"/>
      <c r="I66" s="23"/>
      <c r="J66" s="23"/>
      <c r="K66" s="24"/>
      <c r="M66" s="22"/>
      <c r="O66" s="22"/>
      <c r="Q66" s="38"/>
    </row>
    <row r="67" spans="3:17" ht="15" customHeight="1">
      <c r="C67" s="43"/>
      <c r="G67" s="2"/>
      <c r="I67" s="23"/>
      <c r="J67" s="23"/>
      <c r="K67" s="2"/>
      <c r="M67" s="22"/>
      <c r="O67" s="22"/>
      <c r="Q67" s="38"/>
    </row>
    <row r="68" spans="3:17" ht="15" customHeight="1">
      <c r="C68" s="44" t="s">
        <v>58</v>
      </c>
      <c r="D68" s="45"/>
      <c r="E68" s="45"/>
      <c r="F68" s="60"/>
      <c r="G68" s="46"/>
      <c r="H68" s="60"/>
      <c r="I68" s="47"/>
      <c r="J68" s="47"/>
      <c r="K68" s="46"/>
      <c r="L68" s="46"/>
      <c r="M68" s="48"/>
      <c r="N68" s="45"/>
      <c r="O68" s="48"/>
      <c r="Q68" s="38"/>
    </row>
    <row r="69" spans="3:15" ht="15.75" customHeight="1">
      <c r="C69" s="44" t="s">
        <v>61</v>
      </c>
      <c r="D69" s="45"/>
      <c r="E69" s="45"/>
      <c r="F69" s="60"/>
      <c r="G69" s="49"/>
      <c r="H69" s="50"/>
      <c r="I69" s="50"/>
      <c r="J69" s="50"/>
      <c r="K69" s="46"/>
      <c r="L69" s="46"/>
      <c r="M69" s="48"/>
      <c r="N69" s="45"/>
      <c r="O69" s="51"/>
    </row>
    <row r="70" spans="3:15" ht="15.75" customHeight="1">
      <c r="C70" s="43" t="s">
        <v>62</v>
      </c>
      <c r="D70" s="45"/>
      <c r="E70" s="45"/>
      <c r="F70" s="60"/>
      <c r="G70" s="52"/>
      <c r="H70" s="47"/>
      <c r="I70" s="48"/>
      <c r="J70" s="47"/>
      <c r="K70" s="45"/>
      <c r="L70" s="46"/>
      <c r="M70" s="48"/>
      <c r="N70" s="45"/>
      <c r="O70" s="51"/>
    </row>
    <row r="71" spans="3:15" ht="15.75" customHeight="1">
      <c r="C71" s="61"/>
      <c r="D71" s="45"/>
      <c r="E71" s="45"/>
      <c r="F71" s="60"/>
      <c r="G71" s="52"/>
      <c r="H71" s="47"/>
      <c r="I71" s="48"/>
      <c r="J71" s="47"/>
      <c r="K71" s="45"/>
      <c r="L71" s="46"/>
      <c r="M71" s="48"/>
      <c r="N71" s="45"/>
      <c r="O71" s="51"/>
    </row>
    <row r="72" spans="9:10" ht="15">
      <c r="I72" s="8"/>
      <c r="J72" s="9"/>
    </row>
    <row r="73" spans="9:10" ht="15" hidden="1">
      <c r="I73" s="8"/>
      <c r="J73" s="9"/>
    </row>
    <row r="74" spans="3:15" ht="15" hidden="1">
      <c r="C74" s="54"/>
      <c r="I74" s="8"/>
      <c r="J74" s="9"/>
      <c r="M74" s="28" t="e">
        <f>#REF!-#REF!</f>
        <v>#REF!</v>
      </c>
      <c r="O74" s="26" t="e">
        <f>IF(#REF!=0,"         ---",ROUND((#REF!-#REF!)/#REF!,3))</f>
        <v>#REF!</v>
      </c>
    </row>
    <row r="75" spans="9:15" ht="15" hidden="1">
      <c r="I75" s="8"/>
      <c r="J75" s="9"/>
      <c r="M75" s="28" t="e">
        <f>M63-M74</f>
        <v>#REF!</v>
      </c>
      <c r="O75" s="26" t="e">
        <f>O63-O74</f>
        <v>#REF!</v>
      </c>
    </row>
    <row r="76" spans="3:10" ht="17.25">
      <c r="C76" s="63"/>
      <c r="D76" s="63"/>
      <c r="E76" s="55"/>
      <c r="F76" s="62"/>
      <c r="I76" s="8"/>
      <c r="J76" s="9"/>
    </row>
    <row r="77" spans="9:10" ht="15">
      <c r="I77" s="8"/>
      <c r="J77" s="9"/>
    </row>
    <row r="78" spans="9:10" ht="15">
      <c r="I78" s="8"/>
      <c r="J78" s="9"/>
    </row>
    <row r="79" spans="9:10" ht="15">
      <c r="I79" s="8"/>
      <c r="J79" s="9"/>
    </row>
    <row r="80" spans="9:10" ht="15">
      <c r="I80" s="8"/>
      <c r="J80" s="9"/>
    </row>
    <row r="81" spans="9:10" ht="15">
      <c r="I81" s="8"/>
      <c r="J81" s="9"/>
    </row>
    <row r="82" spans="9:10" ht="15">
      <c r="I82" s="8"/>
      <c r="J82" s="9"/>
    </row>
    <row r="83" spans="9:10" ht="15">
      <c r="I83" s="8"/>
      <c r="J83" s="9"/>
    </row>
    <row r="84" spans="9:10" ht="15">
      <c r="I84" s="8"/>
      <c r="J84" s="9"/>
    </row>
    <row r="85" spans="9:10" ht="15">
      <c r="I85" s="8"/>
      <c r="J85" s="9"/>
    </row>
    <row r="86" spans="9:10" ht="15">
      <c r="I86" s="8"/>
      <c r="J86" s="9"/>
    </row>
    <row r="87" spans="9:10" ht="15">
      <c r="I87" s="8"/>
      <c r="J87" s="9"/>
    </row>
    <row r="88" spans="9:10" ht="15">
      <c r="I88" s="8"/>
      <c r="J88" s="9"/>
    </row>
    <row r="89" spans="9:10" ht="15">
      <c r="I89" s="8"/>
      <c r="J89" s="9"/>
    </row>
    <row r="90" spans="9:10" ht="15">
      <c r="I90" s="8"/>
      <c r="J90" s="9"/>
    </row>
    <row r="91" spans="9:10" ht="15">
      <c r="I91" s="8"/>
      <c r="J91" s="9"/>
    </row>
  </sheetData>
  <mergeCells count="5">
    <mergeCell ref="C76:D76"/>
    <mergeCell ref="C2:O2"/>
    <mergeCell ref="C3:O3"/>
    <mergeCell ref="M6:O6"/>
    <mergeCell ref="M7:O7"/>
  </mergeCells>
  <printOptions horizontalCentered="1" verticalCentered="1"/>
  <pageMargins left="0.35" right="0.4" top="0.52" bottom="0.54" header="0.5" footer="0.5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91"/>
  <sheetViews>
    <sheetView tabSelected="1" zoomScale="75" zoomScaleNormal="75" zoomScaleSheetLayoutView="55" workbookViewId="0" topLeftCell="A1">
      <selection activeCell="E19" sqref="E19"/>
    </sheetView>
  </sheetViews>
  <sheetFormatPr defaultColWidth="9.140625" defaultRowHeight="12.75"/>
  <cols>
    <col min="1" max="1" width="6.28125" style="1" customWidth="1"/>
    <col min="2" max="2" width="2.57421875" style="1" customWidth="1"/>
    <col min="3" max="3" width="54.7109375" style="1" customWidth="1"/>
    <col min="4" max="4" width="2.28125" style="1" customWidth="1"/>
    <col min="5" max="5" width="16.28125" style="1" customWidth="1"/>
    <col min="6" max="6" width="3.00390625" style="2" customWidth="1"/>
    <col min="7" max="7" width="16.28125" style="1" customWidth="1"/>
    <col min="8" max="8" width="2.7109375" style="2" customWidth="1"/>
    <col min="9" max="9" width="16.28125" style="57" customWidth="1"/>
    <col min="10" max="10" width="2.8515625" style="58" customWidth="1"/>
    <col min="11" max="11" width="16.28125" style="1" customWidth="1"/>
    <col min="12" max="12" width="2.8515625" style="2" customWidth="1"/>
    <col min="13" max="13" width="16.28125" style="1" customWidth="1"/>
    <col min="14" max="14" width="2.28125" style="1" customWidth="1"/>
    <col min="15" max="15" width="16.421875" style="1" customWidth="1"/>
    <col min="16" max="16" width="2.28125" style="1" customWidth="1"/>
    <col min="17" max="17" width="17.7109375" style="1" customWidth="1"/>
    <col min="18" max="16384" width="11.421875" style="1" customWidth="1"/>
  </cols>
  <sheetData>
    <row r="1" spans="7:15" ht="15">
      <c r="G1" s="3"/>
      <c r="H1" s="4"/>
      <c r="I1" s="5"/>
      <c r="J1" s="6"/>
      <c r="K1" s="3"/>
      <c r="L1" s="4"/>
      <c r="O1" s="7">
        <v>39930</v>
      </c>
    </row>
    <row r="2" spans="3:15" ht="15.75"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3:15" ht="15.75">
      <c r="C3" s="64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3:15" ht="15.75">
      <c r="C4" s="64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9:10" ht="15">
      <c r="I5" s="8"/>
      <c r="J5" s="9"/>
    </row>
    <row r="6" spans="3:15" ht="15">
      <c r="C6" s="10" t="s">
        <v>3</v>
      </c>
      <c r="G6" s="11"/>
      <c r="H6" s="12"/>
      <c r="I6" s="13"/>
      <c r="J6" s="14"/>
      <c r="K6" s="11"/>
      <c r="L6" s="12"/>
      <c r="M6" s="65" t="s">
        <v>4</v>
      </c>
      <c r="N6" s="65"/>
      <c r="O6" s="65"/>
    </row>
    <row r="7" spans="5:17" ht="15">
      <c r="E7" s="13" t="s">
        <v>5</v>
      </c>
      <c r="F7" s="14"/>
      <c r="G7" s="13" t="s">
        <v>5</v>
      </c>
      <c r="H7" s="14"/>
      <c r="I7" s="14" t="s">
        <v>6</v>
      </c>
      <c r="J7" s="14"/>
      <c r="K7" s="11" t="s">
        <v>7</v>
      </c>
      <c r="L7" s="12"/>
      <c r="M7" s="66" t="s">
        <v>8</v>
      </c>
      <c r="N7" s="66"/>
      <c r="O7" s="66"/>
      <c r="Q7" s="11"/>
    </row>
    <row r="8" spans="2:17" ht="17.25">
      <c r="B8" s="16"/>
      <c r="C8" s="17" t="s">
        <v>9</v>
      </c>
      <c r="E8" s="15">
        <v>2008</v>
      </c>
      <c r="F8" s="14"/>
      <c r="G8" s="15">
        <v>2009</v>
      </c>
      <c r="H8" s="14"/>
      <c r="I8" s="18" t="s">
        <v>10</v>
      </c>
      <c r="J8" s="12"/>
      <c r="K8" s="18" t="s">
        <v>11</v>
      </c>
      <c r="L8" s="19"/>
      <c r="M8" s="17" t="s">
        <v>12</v>
      </c>
      <c r="O8" s="17" t="s">
        <v>13</v>
      </c>
      <c r="Q8" s="18"/>
    </row>
    <row r="9" spans="7:10" ht="15">
      <c r="G9" s="8"/>
      <c r="H9" s="9"/>
      <c r="I9" s="8"/>
      <c r="J9" s="9"/>
    </row>
    <row r="10" spans="2:10" ht="15.75" customHeight="1">
      <c r="B10" s="20" t="s">
        <v>14</v>
      </c>
      <c r="G10" s="8"/>
      <c r="H10" s="9"/>
      <c r="I10" s="8"/>
      <c r="J10" s="9"/>
    </row>
    <row r="11" spans="7:10" ht="15">
      <c r="G11" s="8"/>
      <c r="H11" s="9"/>
      <c r="I11" s="8"/>
      <c r="J11" s="9"/>
    </row>
    <row r="12" spans="2:10" ht="17.25">
      <c r="B12" s="21"/>
      <c r="C12" s="21" t="s">
        <v>57</v>
      </c>
      <c r="G12" s="8"/>
      <c r="H12" s="9"/>
      <c r="I12" s="8"/>
      <c r="J12" s="9"/>
    </row>
    <row r="13" spans="7:10" ht="15">
      <c r="G13" s="8"/>
      <c r="H13" s="9"/>
      <c r="I13" s="8"/>
      <c r="J13" s="9"/>
    </row>
    <row r="14" spans="3:17" ht="15">
      <c r="C14" s="1" t="s">
        <v>15</v>
      </c>
      <c r="E14" s="22">
        <v>13898875</v>
      </c>
      <c r="F14" s="23"/>
      <c r="G14" s="22">
        <v>14492401</v>
      </c>
      <c r="H14" s="23"/>
      <c r="I14" s="22">
        <v>10000000</v>
      </c>
      <c r="J14" s="23"/>
      <c r="K14" s="22">
        <v>12992401</v>
      </c>
      <c r="L14" s="24"/>
      <c r="M14" s="25">
        <f aca="true" t="shared" si="0" ref="M14:M45">IF(AND(ISNUMBER(G14),ISNUMBER(K14)),IF((ABS(K14-G14))&gt;0.49,K14-G14,0),"")</f>
        <v>-1500000</v>
      </c>
      <c r="O14" s="26">
        <f aca="true" t="shared" si="1" ref="O14:O45">IF($G14="","",IF($K14="","",IF($G14=0,"---",(IF(ISERROR(($K14/$G14)-1),"---",($K14/$G14)-1)))))</f>
        <v>-0.1035025183197732</v>
      </c>
      <c r="Q14" s="27"/>
    </row>
    <row r="15" spans="3:17" ht="15">
      <c r="C15" s="1" t="s">
        <v>16</v>
      </c>
      <c r="E15" s="22">
        <v>491265</v>
      </c>
      <c r="F15" s="23"/>
      <c r="G15" s="22">
        <v>545633</v>
      </c>
      <c r="H15" s="23"/>
      <c r="I15" s="22">
        <v>3000000</v>
      </c>
      <c r="J15" s="23"/>
      <c r="K15" s="28">
        <v>1545633</v>
      </c>
      <c r="L15" s="24"/>
      <c r="M15" s="25">
        <f t="shared" si="0"/>
        <v>1000000</v>
      </c>
      <c r="O15" s="26">
        <f t="shared" si="1"/>
        <v>1.832733723949981</v>
      </c>
      <c r="Q15" s="27"/>
    </row>
    <row r="16" spans="3:17" ht="15">
      <c r="C16" s="1" t="s">
        <v>17</v>
      </c>
      <c r="E16" s="22">
        <v>0</v>
      </c>
      <c r="F16" s="23"/>
      <c r="G16" s="22">
        <v>0</v>
      </c>
      <c r="H16" s="23"/>
      <c r="I16" s="22">
        <v>0</v>
      </c>
      <c r="J16" s="23"/>
      <c r="K16" s="28">
        <v>500000</v>
      </c>
      <c r="L16" s="24"/>
      <c r="M16" s="25">
        <f t="shared" si="0"/>
        <v>500000</v>
      </c>
      <c r="O16" s="26" t="str">
        <f t="shared" si="1"/>
        <v>---</v>
      </c>
      <c r="Q16" s="27"/>
    </row>
    <row r="17" spans="3:17" ht="15">
      <c r="C17" s="1" t="s">
        <v>18</v>
      </c>
      <c r="E17" s="22">
        <v>0</v>
      </c>
      <c r="F17" s="23"/>
      <c r="G17" s="22">
        <v>0</v>
      </c>
      <c r="H17" s="23"/>
      <c r="I17" s="22">
        <v>0</v>
      </c>
      <c r="J17" s="23"/>
      <c r="K17" s="28">
        <v>300000</v>
      </c>
      <c r="L17" s="24"/>
      <c r="M17" s="25">
        <f t="shared" si="0"/>
        <v>300000</v>
      </c>
      <c r="O17" s="26" t="str">
        <f t="shared" si="1"/>
        <v>---</v>
      </c>
      <c r="Q17" s="27"/>
    </row>
    <row r="18" spans="3:17" ht="15">
      <c r="C18" s="1" t="s">
        <v>19</v>
      </c>
      <c r="E18" s="22">
        <v>35371</v>
      </c>
      <c r="F18" s="23"/>
      <c r="G18" s="22">
        <v>35371</v>
      </c>
      <c r="H18" s="23"/>
      <c r="I18" s="22">
        <v>0</v>
      </c>
      <c r="J18" s="23"/>
      <c r="K18" s="28">
        <v>370371</v>
      </c>
      <c r="L18" s="24"/>
      <c r="M18" s="25">
        <f t="shared" si="0"/>
        <v>335000</v>
      </c>
      <c r="O18" s="26">
        <f t="shared" si="1"/>
        <v>9.471035594130786</v>
      </c>
      <c r="Q18" s="27"/>
    </row>
    <row r="19" spans="3:17" ht="15">
      <c r="C19" s="1" t="s">
        <v>20</v>
      </c>
      <c r="E19" s="22">
        <v>0</v>
      </c>
      <c r="F19" s="23"/>
      <c r="G19" s="22">
        <v>0</v>
      </c>
      <c r="H19" s="23"/>
      <c r="I19" s="22">
        <v>0</v>
      </c>
      <c r="J19" s="23"/>
      <c r="K19" s="28">
        <v>50000</v>
      </c>
      <c r="L19" s="24"/>
      <c r="M19" s="25">
        <f t="shared" si="0"/>
        <v>50000</v>
      </c>
      <c r="O19" s="26" t="str">
        <f t="shared" si="1"/>
        <v>---</v>
      </c>
      <c r="Q19" s="27"/>
    </row>
    <row r="20" spans="3:17" ht="15">
      <c r="C20" s="1" t="s">
        <v>21</v>
      </c>
      <c r="E20" s="22">
        <v>1240717</v>
      </c>
      <c r="F20" s="23"/>
      <c r="G20" s="22">
        <v>1265718</v>
      </c>
      <c r="H20" s="23"/>
      <c r="I20" s="22">
        <v>100000</v>
      </c>
      <c r="J20" s="23"/>
      <c r="K20" s="28">
        <v>1265718</v>
      </c>
      <c r="L20" s="24"/>
      <c r="M20" s="25">
        <f t="shared" si="0"/>
        <v>0</v>
      </c>
      <c r="O20" s="26">
        <f t="shared" si="1"/>
        <v>0</v>
      </c>
      <c r="Q20" s="27"/>
    </row>
    <row r="21" spans="3:17" ht="15">
      <c r="C21" s="1" t="s">
        <v>22</v>
      </c>
      <c r="E21" s="22">
        <v>2935248</v>
      </c>
      <c r="F21" s="23"/>
      <c r="G21" s="22">
        <v>2947749</v>
      </c>
      <c r="H21" s="23"/>
      <c r="I21" s="22">
        <v>0</v>
      </c>
      <c r="J21" s="23"/>
      <c r="K21" s="28">
        <v>2947749</v>
      </c>
      <c r="L21" s="24"/>
      <c r="M21" s="25">
        <f t="shared" si="0"/>
        <v>0</v>
      </c>
      <c r="O21" s="26">
        <f t="shared" si="1"/>
        <v>0</v>
      </c>
      <c r="Q21" s="27"/>
    </row>
    <row r="22" spans="3:17" ht="15">
      <c r="C22" s="1" t="s">
        <v>23</v>
      </c>
      <c r="E22" s="22">
        <v>97270</v>
      </c>
      <c r="F22" s="23"/>
      <c r="G22" s="22">
        <v>97270</v>
      </c>
      <c r="H22" s="23"/>
      <c r="I22" s="29">
        <v>200000</v>
      </c>
      <c r="J22" s="29"/>
      <c r="K22" s="28">
        <v>517270</v>
      </c>
      <c r="L22" s="24"/>
      <c r="M22" s="25">
        <f t="shared" si="0"/>
        <v>420000</v>
      </c>
      <c r="N22" s="30"/>
      <c r="O22" s="26">
        <f t="shared" si="1"/>
        <v>4.317878071347795</v>
      </c>
      <c r="Q22" s="27"/>
    </row>
    <row r="23" spans="3:17" ht="15">
      <c r="C23" s="1" t="s">
        <v>24</v>
      </c>
      <c r="E23" s="22">
        <v>0</v>
      </c>
      <c r="F23" s="23"/>
      <c r="G23" s="22">
        <v>0</v>
      </c>
      <c r="H23" s="23"/>
      <c r="I23" s="22">
        <v>0</v>
      </c>
      <c r="J23" s="23"/>
      <c r="K23" s="28">
        <v>10000</v>
      </c>
      <c r="L23" s="24"/>
      <c r="M23" s="25">
        <f t="shared" si="0"/>
        <v>10000</v>
      </c>
      <c r="O23" s="26" t="str">
        <f t="shared" si="1"/>
        <v>---</v>
      </c>
      <c r="Q23" s="27"/>
    </row>
    <row r="24" spans="3:17" ht="15">
      <c r="C24" s="1" t="s">
        <v>25</v>
      </c>
      <c r="E24" s="22">
        <v>211031</v>
      </c>
      <c r="F24" s="23"/>
      <c r="G24" s="22">
        <v>216031</v>
      </c>
      <c r="H24" s="23"/>
      <c r="I24" s="22">
        <v>0</v>
      </c>
      <c r="J24" s="23"/>
      <c r="K24" s="28">
        <v>268031</v>
      </c>
      <c r="L24" s="24"/>
      <c r="M24" s="25">
        <f t="shared" si="0"/>
        <v>52000</v>
      </c>
      <c r="O24" s="26">
        <f t="shared" si="1"/>
        <v>0.24070619494424417</v>
      </c>
      <c r="Q24" s="27"/>
    </row>
    <row r="25" spans="3:17" ht="15">
      <c r="C25" s="1" t="s">
        <v>26</v>
      </c>
      <c r="E25" s="22">
        <v>267494</v>
      </c>
      <c r="F25" s="23"/>
      <c r="G25" s="22">
        <v>269872</v>
      </c>
      <c r="H25" s="23"/>
      <c r="I25" s="22">
        <v>650000</v>
      </c>
      <c r="J25" s="23"/>
      <c r="K25" s="28">
        <v>100000</v>
      </c>
      <c r="L25" s="24"/>
      <c r="M25" s="25">
        <f t="shared" si="0"/>
        <v>-169872</v>
      </c>
      <c r="O25" s="26">
        <f t="shared" si="1"/>
        <v>-0.6294539633604079</v>
      </c>
      <c r="Q25" s="27"/>
    </row>
    <row r="26" spans="3:17" ht="15">
      <c r="C26" s="1" t="s">
        <v>27</v>
      </c>
      <c r="E26" s="22">
        <v>1081166</v>
      </c>
      <c r="F26" s="23"/>
      <c r="G26" s="22">
        <v>1131166</v>
      </c>
      <c r="H26" s="23"/>
      <c r="I26" s="22">
        <v>0</v>
      </c>
      <c r="J26" s="23"/>
      <c r="K26" s="28">
        <v>1131166</v>
      </c>
      <c r="L26" s="24"/>
      <c r="M26" s="25">
        <f t="shared" si="0"/>
        <v>0</v>
      </c>
      <c r="O26" s="26">
        <f t="shared" si="1"/>
        <v>0</v>
      </c>
      <c r="Q26" s="27"/>
    </row>
    <row r="27" spans="3:17" ht="15">
      <c r="C27" s="1" t="s">
        <v>28</v>
      </c>
      <c r="E27" s="22">
        <v>700395</v>
      </c>
      <c r="F27" s="23"/>
      <c r="G27" s="22">
        <v>730000</v>
      </c>
      <c r="H27" s="23"/>
      <c r="I27" s="22">
        <v>0</v>
      </c>
      <c r="J27" s="23"/>
      <c r="K27" s="28">
        <v>730000</v>
      </c>
      <c r="L27" s="24"/>
      <c r="M27" s="25">
        <f t="shared" si="0"/>
        <v>0</v>
      </c>
      <c r="O27" s="26">
        <f t="shared" si="1"/>
        <v>0</v>
      </c>
      <c r="Q27" s="27"/>
    </row>
    <row r="28" spans="3:17" ht="15">
      <c r="C28" s="1" t="s">
        <v>29</v>
      </c>
      <c r="E28" s="22">
        <v>513391</v>
      </c>
      <c r="F28" s="23"/>
      <c r="G28" s="22">
        <v>514999</v>
      </c>
      <c r="H28" s="23"/>
      <c r="I28" s="22">
        <v>0</v>
      </c>
      <c r="J28" s="23"/>
      <c r="K28" s="28">
        <v>283608</v>
      </c>
      <c r="L28" s="24"/>
      <c r="M28" s="25">
        <f t="shared" si="0"/>
        <v>-231391</v>
      </c>
      <c r="O28" s="26">
        <f t="shared" si="1"/>
        <v>-0.4493037850558933</v>
      </c>
      <c r="Q28" s="27"/>
    </row>
    <row r="29" spans="3:17" ht="15">
      <c r="C29" s="1" t="s">
        <v>30</v>
      </c>
      <c r="E29" s="31">
        <v>2944898</v>
      </c>
      <c r="F29" s="23"/>
      <c r="G29" s="31">
        <v>2582858</v>
      </c>
      <c r="H29" s="23"/>
      <c r="I29" s="31">
        <v>0</v>
      </c>
      <c r="J29" s="23"/>
      <c r="K29" s="31">
        <v>2462039</v>
      </c>
      <c r="L29" s="24"/>
      <c r="M29" s="32">
        <f t="shared" si="0"/>
        <v>-120819</v>
      </c>
      <c r="O29" s="33">
        <f t="shared" si="1"/>
        <v>-0.04677725217569062</v>
      </c>
      <c r="Q29" s="27"/>
    </row>
    <row r="30" spans="7:17" ht="15">
      <c r="G30" s="8"/>
      <c r="H30" s="9"/>
      <c r="I30" s="8"/>
      <c r="J30" s="9"/>
      <c r="K30" s="28"/>
      <c r="L30" s="24"/>
      <c r="M30" s="25">
        <f t="shared" si="0"/>
      </c>
      <c r="O30" s="26">
        <f t="shared" si="1"/>
      </c>
      <c r="Q30" s="27"/>
    </row>
    <row r="31" spans="3:17" ht="15">
      <c r="C31" s="34" t="s">
        <v>31</v>
      </c>
      <c r="E31" s="22">
        <f>SUM(E13:E29)</f>
        <v>24417121</v>
      </c>
      <c r="F31" s="23"/>
      <c r="G31" s="22">
        <f>SUM(G13:G29)</f>
        <v>24829068</v>
      </c>
      <c r="H31" s="23"/>
      <c r="I31" s="22">
        <f>SUM(I13:I29)</f>
        <v>13950000</v>
      </c>
      <c r="J31" s="23"/>
      <c r="K31" s="22">
        <f>SUM(K13:K29)</f>
        <v>25473986</v>
      </c>
      <c r="L31" s="24"/>
      <c r="M31" s="25">
        <f t="shared" si="0"/>
        <v>644918</v>
      </c>
      <c r="O31" s="26">
        <f t="shared" si="1"/>
        <v>0.02597431365526881</v>
      </c>
      <c r="Q31" s="35"/>
    </row>
    <row r="32" spans="7:15" ht="15">
      <c r="G32" s="8"/>
      <c r="H32" s="9"/>
      <c r="I32" s="8"/>
      <c r="J32" s="9"/>
      <c r="K32" s="28"/>
      <c r="L32" s="24"/>
      <c r="M32" s="25">
        <f t="shared" si="0"/>
      </c>
      <c r="O32" s="26">
        <f t="shared" si="1"/>
      </c>
    </row>
    <row r="33" spans="2:17" ht="15">
      <c r="B33" s="21"/>
      <c r="C33" s="21" t="s">
        <v>32</v>
      </c>
      <c r="G33" s="22"/>
      <c r="H33" s="23"/>
      <c r="I33" s="22"/>
      <c r="J33" s="23"/>
      <c r="K33" s="28"/>
      <c r="L33" s="24"/>
      <c r="M33" s="25">
        <f t="shared" si="0"/>
      </c>
      <c r="O33" s="26">
        <f t="shared" si="1"/>
      </c>
      <c r="Q33" s="27"/>
    </row>
    <row r="34" spans="3:15" ht="15">
      <c r="C34" s="1" t="s">
        <v>33</v>
      </c>
      <c r="E34" s="22">
        <v>10947511.471</v>
      </c>
      <c r="F34" s="23"/>
      <c r="G34" s="22">
        <v>11505211</v>
      </c>
      <c r="H34" s="23"/>
      <c r="I34" s="23">
        <v>11300000</v>
      </c>
      <c r="J34" s="23"/>
      <c r="K34" s="23">
        <v>11505211</v>
      </c>
      <c r="L34" s="24"/>
      <c r="M34" s="25">
        <f t="shared" si="0"/>
        <v>0</v>
      </c>
      <c r="O34" s="26">
        <f t="shared" si="1"/>
        <v>0</v>
      </c>
    </row>
    <row r="35" spans="3:15" ht="15">
      <c r="C35" s="1" t="s">
        <v>34</v>
      </c>
      <c r="E35" s="31">
        <v>1034382.5289999992</v>
      </c>
      <c r="F35" s="23"/>
      <c r="G35" s="31">
        <v>1066371</v>
      </c>
      <c r="H35" s="23"/>
      <c r="I35" s="31">
        <v>900000</v>
      </c>
      <c r="J35" s="23"/>
      <c r="K35" s="31">
        <v>1066371</v>
      </c>
      <c r="L35" s="24"/>
      <c r="M35" s="32">
        <f t="shared" si="0"/>
        <v>0</v>
      </c>
      <c r="O35" s="33">
        <f t="shared" si="1"/>
        <v>0</v>
      </c>
    </row>
    <row r="36" spans="7:17" ht="15">
      <c r="G36" s="22"/>
      <c r="H36" s="23"/>
      <c r="I36" s="22"/>
      <c r="J36" s="23"/>
      <c r="K36" s="28"/>
      <c r="L36" s="24"/>
      <c r="M36" s="25">
        <f t="shared" si="0"/>
      </c>
      <c r="O36" s="26">
        <f t="shared" si="1"/>
      </c>
      <c r="Q36" s="27"/>
    </row>
    <row r="37" spans="3:17" ht="15">
      <c r="C37" s="1" t="s">
        <v>35</v>
      </c>
      <c r="E37" s="22">
        <f>+E34+E35</f>
        <v>11981894</v>
      </c>
      <c r="F37" s="23"/>
      <c r="G37" s="22">
        <f>+G34+G35</f>
        <v>12571582</v>
      </c>
      <c r="H37" s="23"/>
      <c r="I37" s="22">
        <f>SUM(I34:I35)</f>
        <v>12200000</v>
      </c>
      <c r="J37" s="23"/>
      <c r="K37" s="22">
        <f>SUM(K34:K35)</f>
        <v>12571582</v>
      </c>
      <c r="L37" s="24"/>
      <c r="M37" s="25">
        <f t="shared" si="0"/>
        <v>0</v>
      </c>
      <c r="O37" s="26">
        <f t="shared" si="1"/>
        <v>0</v>
      </c>
      <c r="Q37" s="36"/>
    </row>
    <row r="38" spans="7:17" ht="15">
      <c r="G38" s="8"/>
      <c r="H38" s="9"/>
      <c r="I38" s="8"/>
      <c r="J38" s="9"/>
      <c r="K38" s="28"/>
      <c r="L38" s="24"/>
      <c r="M38" s="25">
        <f t="shared" si="0"/>
      </c>
      <c r="O38" s="26">
        <f t="shared" si="1"/>
      </c>
      <c r="Q38" s="27"/>
    </row>
    <row r="39" spans="3:17" ht="15">
      <c r="C39" s="1" t="s">
        <v>36</v>
      </c>
      <c r="E39" s="22">
        <f>E31+E37</f>
        <v>36399015</v>
      </c>
      <c r="F39" s="23"/>
      <c r="G39" s="22">
        <f>G31+G37</f>
        <v>37400650</v>
      </c>
      <c r="H39" s="23"/>
      <c r="I39" s="22">
        <f>I31+I37</f>
        <v>26150000</v>
      </c>
      <c r="J39" s="23"/>
      <c r="K39" s="22">
        <f>K31+K37</f>
        <v>38045568</v>
      </c>
      <c r="L39" s="24"/>
      <c r="M39" s="25">
        <f t="shared" si="0"/>
        <v>644918</v>
      </c>
      <c r="O39" s="26">
        <f t="shared" si="1"/>
        <v>0.01724349710499684</v>
      </c>
      <c r="Q39" s="27"/>
    </row>
    <row r="40" spans="7:17" ht="15">
      <c r="G40" s="8"/>
      <c r="H40" s="9"/>
      <c r="I40" s="8"/>
      <c r="J40" s="9"/>
      <c r="K40" s="28"/>
      <c r="L40" s="24"/>
      <c r="M40" s="25">
        <f t="shared" si="0"/>
      </c>
      <c r="O40" s="26">
        <f t="shared" si="1"/>
      </c>
      <c r="Q40" s="27"/>
    </row>
    <row r="41" spans="3:17" ht="15">
      <c r="C41" s="37" t="s">
        <v>37</v>
      </c>
      <c r="E41" s="22">
        <v>33662</v>
      </c>
      <c r="F41" s="23"/>
      <c r="G41" s="22">
        <v>50000</v>
      </c>
      <c r="H41" s="23"/>
      <c r="I41" s="23">
        <v>100000</v>
      </c>
      <c r="J41" s="23"/>
      <c r="K41" s="23">
        <v>50000</v>
      </c>
      <c r="L41" s="24"/>
      <c r="M41" s="25">
        <f t="shared" si="0"/>
        <v>0</v>
      </c>
      <c r="O41" s="26">
        <f t="shared" si="1"/>
        <v>0</v>
      </c>
      <c r="Q41" s="38"/>
    </row>
    <row r="42" spans="3:15" ht="15">
      <c r="C42" s="37" t="s">
        <v>38</v>
      </c>
      <c r="E42" s="22">
        <v>1160911</v>
      </c>
      <c r="F42" s="23"/>
      <c r="G42" s="22">
        <v>1160911</v>
      </c>
      <c r="H42" s="23"/>
      <c r="I42" s="23">
        <v>0</v>
      </c>
      <c r="J42" s="23"/>
      <c r="K42" s="23">
        <v>1160911</v>
      </c>
      <c r="L42" s="24"/>
      <c r="M42" s="25">
        <f t="shared" si="0"/>
        <v>0</v>
      </c>
      <c r="O42" s="26">
        <f t="shared" si="1"/>
        <v>0</v>
      </c>
    </row>
    <row r="43" spans="3:17" ht="15">
      <c r="C43" s="1" t="s">
        <v>39</v>
      </c>
      <c r="E43" s="22">
        <v>0</v>
      </c>
      <c r="F43" s="23"/>
      <c r="G43" s="22">
        <v>0</v>
      </c>
      <c r="H43" s="23"/>
      <c r="I43" s="22">
        <v>53600000</v>
      </c>
      <c r="J43" s="23"/>
      <c r="K43" s="28">
        <v>100000</v>
      </c>
      <c r="L43" s="24"/>
      <c r="M43" s="25">
        <f t="shared" si="0"/>
        <v>100000</v>
      </c>
      <c r="O43" s="26" t="str">
        <f t="shared" si="1"/>
        <v>---</v>
      </c>
      <c r="Q43" s="27"/>
    </row>
    <row r="44" spans="3:15" ht="15">
      <c r="C44" s="39" t="s">
        <v>40</v>
      </c>
      <c r="E44" s="31">
        <v>340324.52430999995</v>
      </c>
      <c r="F44" s="23"/>
      <c r="G44" s="31">
        <v>327306</v>
      </c>
      <c r="H44" s="23"/>
      <c r="I44" s="31">
        <v>70000</v>
      </c>
      <c r="J44" s="23"/>
      <c r="K44" s="31">
        <v>340361</v>
      </c>
      <c r="L44" s="24"/>
      <c r="M44" s="32">
        <f t="shared" si="0"/>
        <v>13055</v>
      </c>
      <c r="O44" s="33">
        <f t="shared" si="1"/>
        <v>0.039886222678472194</v>
      </c>
    </row>
    <row r="45" spans="7:17" ht="15">
      <c r="G45" s="8"/>
      <c r="H45" s="9"/>
      <c r="I45" s="8"/>
      <c r="J45" s="9"/>
      <c r="K45" s="28"/>
      <c r="L45" s="24"/>
      <c r="M45" s="25">
        <f t="shared" si="0"/>
      </c>
      <c r="O45" s="26">
        <f t="shared" si="1"/>
      </c>
      <c r="Q45" s="36"/>
    </row>
    <row r="46" spans="3:15" ht="15">
      <c r="C46" s="1" t="s">
        <v>41</v>
      </c>
      <c r="E46" s="22">
        <f>SUM(E41:E44)+E39</f>
        <v>37933912.52431</v>
      </c>
      <c r="F46" s="23"/>
      <c r="G46" s="22">
        <f>SUM(G41:G44)+G39</f>
        <v>38938867</v>
      </c>
      <c r="H46" s="23"/>
      <c r="I46" s="22">
        <f>SUM(I41:I44)+I39</f>
        <v>79920000</v>
      </c>
      <c r="J46" s="23"/>
      <c r="K46" s="22">
        <f>SUM(K41:K44)+K39</f>
        <v>39696840</v>
      </c>
      <c r="L46" s="24"/>
      <c r="M46" s="25">
        <f aca="true" t="shared" si="2" ref="M46:M63">IF(AND(ISNUMBER(G46),ISNUMBER(K46)),IF((ABS(K46-G46))&gt;0.49,K46-G46,0),"")</f>
        <v>757973</v>
      </c>
      <c r="O46" s="26">
        <f aca="true" t="shared" si="3" ref="O46:O63">IF($G46="","",IF($K46="","",IF($G46=0,"---",(IF(ISERROR(($K46/$G46)-1),"---",($K46/$G46)-1)))))</f>
        <v>0.019465717890559064</v>
      </c>
    </row>
    <row r="47" spans="7:17" ht="15">
      <c r="G47" s="8"/>
      <c r="H47" s="9"/>
      <c r="I47" s="8"/>
      <c r="J47" s="9"/>
      <c r="K47" s="28"/>
      <c r="L47" s="24"/>
      <c r="M47" s="25">
        <f t="shared" si="2"/>
      </c>
      <c r="O47" s="26">
        <f t="shared" si="3"/>
      </c>
      <c r="Q47" s="28"/>
    </row>
    <row r="48" spans="2:15" ht="15.75">
      <c r="B48" s="20" t="s">
        <v>42</v>
      </c>
      <c r="G48" s="22"/>
      <c r="H48" s="23"/>
      <c r="I48" s="22"/>
      <c r="J48" s="23"/>
      <c r="K48" s="28"/>
      <c r="L48" s="24"/>
      <c r="M48" s="25">
        <f t="shared" si="2"/>
      </c>
      <c r="O48" s="26">
        <f t="shared" si="3"/>
      </c>
    </row>
    <row r="49" spans="3:15" ht="18" customHeight="1">
      <c r="C49" s="1" t="s">
        <v>43</v>
      </c>
      <c r="E49" s="22">
        <v>14215000</v>
      </c>
      <c r="F49" s="23"/>
      <c r="G49" s="22">
        <v>17288000</v>
      </c>
      <c r="H49" s="23"/>
      <c r="I49" s="22">
        <v>15640000</v>
      </c>
      <c r="J49" s="40">
        <v>2</v>
      </c>
      <c r="K49" s="28">
        <v>17227059</v>
      </c>
      <c r="L49" s="40">
        <v>3</v>
      </c>
      <c r="M49" s="25">
        <f t="shared" si="2"/>
        <v>-60941</v>
      </c>
      <c r="O49" s="26">
        <f t="shared" si="3"/>
        <v>-0.003525046274872712</v>
      </c>
    </row>
    <row r="50" spans="3:17" ht="15">
      <c r="C50" s="8" t="s">
        <v>44</v>
      </c>
      <c r="E50" s="22">
        <v>1866136</v>
      </c>
      <c r="F50" s="23"/>
      <c r="G50" s="22">
        <v>1868973</v>
      </c>
      <c r="H50" s="23"/>
      <c r="I50" s="23">
        <v>200000</v>
      </c>
      <c r="J50" s="23"/>
      <c r="K50" s="23">
        <v>1801809</v>
      </c>
      <c r="L50" s="24"/>
      <c r="M50" s="25">
        <f t="shared" si="2"/>
        <v>-67164</v>
      </c>
      <c r="O50" s="26">
        <f t="shared" si="3"/>
        <v>-0.03593631368671457</v>
      </c>
      <c r="Q50" s="38"/>
    </row>
    <row r="51" spans="3:15" ht="15">
      <c r="C51" s="1" t="s">
        <v>45</v>
      </c>
      <c r="E51" s="31">
        <v>2409513.0552000003</v>
      </c>
      <c r="F51" s="23"/>
      <c r="G51" s="31">
        <v>1586339</v>
      </c>
      <c r="H51" s="23"/>
      <c r="I51" s="31">
        <v>0</v>
      </c>
      <c r="J51" s="23"/>
      <c r="K51" s="31">
        <v>1912605</v>
      </c>
      <c r="M51" s="32">
        <f t="shared" si="2"/>
        <v>326266</v>
      </c>
      <c r="O51" s="33">
        <f t="shared" si="3"/>
        <v>0.20567230585644047</v>
      </c>
    </row>
    <row r="52" spans="7:17" ht="15" customHeight="1">
      <c r="G52" s="8"/>
      <c r="H52" s="9"/>
      <c r="I52" s="8"/>
      <c r="J52" s="9"/>
      <c r="K52" s="28"/>
      <c r="L52" s="24"/>
      <c r="M52" s="25">
        <f t="shared" si="2"/>
      </c>
      <c r="O52" s="26">
        <f t="shared" si="3"/>
      </c>
      <c r="Q52" s="16"/>
    </row>
    <row r="53" spans="3:15" ht="18">
      <c r="C53" s="1" t="s">
        <v>46</v>
      </c>
      <c r="E53" s="22">
        <f>SUM(E49:E51)</f>
        <v>18490649.0552</v>
      </c>
      <c r="F53" s="23"/>
      <c r="G53" s="22">
        <f>SUM(G49:G51)</f>
        <v>20743312</v>
      </c>
      <c r="H53" s="23"/>
      <c r="I53" s="22">
        <f>SUM(I49:I51)</f>
        <v>15840000</v>
      </c>
      <c r="J53" s="40">
        <v>2</v>
      </c>
      <c r="K53" s="22">
        <f>SUM(K49:K51)</f>
        <v>20941473</v>
      </c>
      <c r="L53" s="24"/>
      <c r="M53" s="25">
        <f t="shared" si="2"/>
        <v>198161</v>
      </c>
      <c r="O53" s="26">
        <f t="shared" si="3"/>
        <v>0.009553006771531924</v>
      </c>
    </row>
    <row r="54" spans="7:17" ht="15">
      <c r="G54" s="8"/>
      <c r="H54" s="9"/>
      <c r="I54" s="8"/>
      <c r="J54" s="9"/>
      <c r="K54" s="28"/>
      <c r="L54" s="24"/>
      <c r="M54" s="25">
        <f t="shared" si="2"/>
      </c>
      <c r="O54" s="26">
        <f t="shared" si="3"/>
      </c>
      <c r="Q54" s="38"/>
    </row>
    <row r="55" spans="2:17" ht="15.75">
      <c r="B55" s="20" t="s">
        <v>47</v>
      </c>
      <c r="G55" s="8"/>
      <c r="H55" s="9"/>
      <c r="I55" s="8"/>
      <c r="J55" s="9"/>
      <c r="K55" s="28"/>
      <c r="L55" s="24"/>
      <c r="M55" s="25">
        <f t="shared" si="2"/>
      </c>
      <c r="O55" s="26">
        <f t="shared" si="3"/>
      </c>
      <c r="Q55" s="38"/>
    </row>
    <row r="56" spans="3:17" ht="15">
      <c r="C56" s="1" t="s">
        <v>48</v>
      </c>
      <c r="E56" s="22">
        <v>159695.513</v>
      </c>
      <c r="F56" s="23"/>
      <c r="G56" s="22">
        <v>167196</v>
      </c>
      <c r="H56" s="23"/>
      <c r="I56" s="22">
        <v>0</v>
      </c>
      <c r="J56" s="23"/>
      <c r="K56" s="28">
        <v>224196</v>
      </c>
      <c r="L56" s="24"/>
      <c r="M56" s="25">
        <f t="shared" si="2"/>
        <v>57000</v>
      </c>
      <c r="O56" s="26">
        <f t="shared" si="3"/>
        <v>0.34091724682408664</v>
      </c>
      <c r="Q56" s="38"/>
    </row>
    <row r="57" spans="3:17" ht="15">
      <c r="C57" s="1" t="s">
        <v>49</v>
      </c>
      <c r="E57" s="22">
        <v>88449.316</v>
      </c>
      <c r="F57" s="23"/>
      <c r="G57" s="22">
        <v>98521</v>
      </c>
      <c r="H57" s="23"/>
      <c r="I57" s="22">
        <v>0</v>
      </c>
      <c r="J57" s="23"/>
      <c r="K57" s="28">
        <v>108521</v>
      </c>
      <c r="L57" s="24"/>
      <c r="M57" s="25">
        <f t="shared" si="2"/>
        <v>10000</v>
      </c>
      <c r="O57" s="26">
        <f t="shared" si="3"/>
        <v>0.10150120278925301</v>
      </c>
      <c r="Q57" s="38"/>
    </row>
    <row r="58" spans="3:17" ht="15">
      <c r="C58" s="1" t="s">
        <v>50</v>
      </c>
      <c r="E58" s="22">
        <v>104052.874</v>
      </c>
      <c r="F58" s="23"/>
      <c r="G58" s="22">
        <v>138844</v>
      </c>
      <c r="H58" s="23"/>
      <c r="I58" s="22">
        <v>0</v>
      </c>
      <c r="J58" s="23"/>
      <c r="K58" s="28">
        <v>138844</v>
      </c>
      <c r="L58" s="24"/>
      <c r="M58" s="25">
        <f t="shared" si="2"/>
        <v>0</v>
      </c>
      <c r="O58" s="26">
        <f t="shared" si="3"/>
        <v>0</v>
      </c>
      <c r="Q58" s="38"/>
    </row>
    <row r="59" spans="3:17" ht="15">
      <c r="C59" s="1" t="s">
        <v>51</v>
      </c>
      <c r="E59" s="23">
        <v>48293.315</v>
      </c>
      <c r="F59" s="23"/>
      <c r="G59" s="22">
        <v>65000</v>
      </c>
      <c r="H59" s="23"/>
      <c r="I59" s="22">
        <v>250000</v>
      </c>
      <c r="J59" s="23"/>
      <c r="K59" s="28">
        <v>65000</v>
      </c>
      <c r="L59" s="24"/>
      <c r="M59" s="25">
        <f t="shared" si="2"/>
        <v>0</v>
      </c>
      <c r="O59" s="26">
        <f t="shared" si="3"/>
        <v>0</v>
      </c>
      <c r="Q59" s="38"/>
    </row>
    <row r="60" spans="7:17" ht="15">
      <c r="G60" s="22"/>
      <c r="H60" s="23"/>
      <c r="I60" s="22"/>
      <c r="J60" s="23"/>
      <c r="K60" s="28"/>
      <c r="L60" s="24"/>
      <c r="M60" s="25">
        <f t="shared" si="2"/>
      </c>
      <c r="O60" s="26">
        <f t="shared" si="3"/>
      </c>
      <c r="Q60" s="38"/>
    </row>
    <row r="61" spans="2:17" ht="15.75">
      <c r="B61" s="20" t="s">
        <v>52</v>
      </c>
      <c r="E61" s="31">
        <v>2386414.551</v>
      </c>
      <c r="F61" s="23"/>
      <c r="G61" s="31">
        <v>2494459</v>
      </c>
      <c r="H61" s="23"/>
      <c r="I61" s="31">
        <v>754000</v>
      </c>
      <c r="J61" s="23"/>
      <c r="K61" s="31">
        <v>2738509</v>
      </c>
      <c r="L61" s="24"/>
      <c r="M61" s="32">
        <f t="shared" si="2"/>
        <v>244050</v>
      </c>
      <c r="O61" s="33">
        <f t="shared" si="3"/>
        <v>0.09783684558455352</v>
      </c>
      <c r="Q61" s="38"/>
    </row>
    <row r="62" spans="7:17" ht="14.25" customHeight="1">
      <c r="G62" s="22"/>
      <c r="H62" s="23"/>
      <c r="I62" s="8"/>
      <c r="J62" s="9"/>
      <c r="K62" s="28"/>
      <c r="L62" s="24"/>
      <c r="M62" s="25">
        <f t="shared" si="2"/>
      </c>
      <c r="O62" s="26">
        <f t="shared" si="3"/>
      </c>
      <c r="Q62" s="38"/>
    </row>
    <row r="63" spans="2:17" ht="18.75">
      <c r="B63" s="20" t="s">
        <v>53</v>
      </c>
      <c r="E63" s="22">
        <f>E46+E53+E61+SUM(E56:E60)</f>
        <v>59211467.14851</v>
      </c>
      <c r="F63" s="23"/>
      <c r="G63" s="22">
        <f>G46+G53+G61+SUM(G56:G60)</f>
        <v>62646199</v>
      </c>
      <c r="H63" s="23"/>
      <c r="I63" s="22">
        <f>I46+I53+I61+SUM(I56:I60)</f>
        <v>96764000</v>
      </c>
      <c r="J63" s="40">
        <v>2</v>
      </c>
      <c r="K63" s="22">
        <f>K46+K53+K61+SUM(K56:K60)</f>
        <v>63913383</v>
      </c>
      <c r="L63" s="40">
        <v>3</v>
      </c>
      <c r="M63" s="25">
        <f t="shared" si="2"/>
        <v>1267184</v>
      </c>
      <c r="O63" s="26">
        <f t="shared" si="3"/>
        <v>0.02022762785656007</v>
      </c>
      <c r="Q63" s="38"/>
    </row>
    <row r="64" spans="7:17" ht="15" customHeight="1">
      <c r="G64" s="28"/>
      <c r="H64" s="24"/>
      <c r="I64" s="22"/>
      <c r="J64" s="23"/>
      <c r="K64" s="41"/>
      <c r="L64" s="42"/>
      <c r="M64" s="25"/>
      <c r="O64" s="26"/>
      <c r="Q64" s="38"/>
    </row>
    <row r="65" spans="7:17" ht="15" customHeight="1">
      <c r="G65" s="2"/>
      <c r="I65" s="9"/>
      <c r="J65" s="9"/>
      <c r="K65" s="24"/>
      <c r="M65" s="22"/>
      <c r="O65" s="22"/>
      <c r="Q65" s="38"/>
    </row>
    <row r="66" spans="3:17" ht="15" customHeight="1">
      <c r="C66" s="43" t="s">
        <v>54</v>
      </c>
      <c r="G66" s="2"/>
      <c r="I66" s="23"/>
      <c r="J66" s="23"/>
      <c r="K66" s="24"/>
      <c r="M66" s="22"/>
      <c r="O66" s="22"/>
      <c r="Q66" s="38"/>
    </row>
    <row r="67" spans="3:17" ht="15" customHeight="1">
      <c r="C67" s="43"/>
      <c r="G67" s="2"/>
      <c r="I67" s="23"/>
      <c r="J67" s="23"/>
      <c r="K67" s="2"/>
      <c r="M67" s="22"/>
      <c r="O67" s="22"/>
      <c r="Q67" s="38"/>
    </row>
    <row r="68" spans="3:17" ht="15" customHeight="1">
      <c r="C68" s="44" t="s">
        <v>58</v>
      </c>
      <c r="D68" s="45"/>
      <c r="E68" s="45"/>
      <c r="F68" s="46"/>
      <c r="G68" s="46"/>
      <c r="H68" s="46"/>
      <c r="I68" s="47"/>
      <c r="J68" s="47"/>
      <c r="K68" s="46"/>
      <c r="L68" s="46"/>
      <c r="M68" s="48"/>
      <c r="N68" s="45"/>
      <c r="O68" s="48"/>
      <c r="Q68" s="38"/>
    </row>
    <row r="69" spans="3:15" ht="15.75" customHeight="1">
      <c r="C69" s="44" t="s">
        <v>59</v>
      </c>
      <c r="D69" s="45"/>
      <c r="E69" s="45"/>
      <c r="F69" s="46"/>
      <c r="G69" s="49"/>
      <c r="H69" s="49"/>
      <c r="I69" s="50"/>
      <c r="J69" s="50"/>
      <c r="K69" s="46"/>
      <c r="L69" s="46"/>
      <c r="M69" s="48"/>
      <c r="N69" s="45"/>
      <c r="O69" s="51"/>
    </row>
    <row r="70" spans="3:15" ht="15.75" customHeight="1">
      <c r="C70" s="43" t="s">
        <v>55</v>
      </c>
      <c r="D70" s="45"/>
      <c r="E70" s="45"/>
      <c r="F70" s="46"/>
      <c r="G70" s="52"/>
      <c r="H70" s="53"/>
      <c r="I70" s="48"/>
      <c r="J70" s="47"/>
      <c r="K70" s="45"/>
      <c r="L70" s="46"/>
      <c r="M70" s="48"/>
      <c r="N70" s="45"/>
      <c r="O70" s="51"/>
    </row>
    <row r="71" spans="3:15" ht="15.75" customHeight="1">
      <c r="C71" s="44" t="s">
        <v>60</v>
      </c>
      <c r="D71" s="45"/>
      <c r="E71" s="45"/>
      <c r="F71" s="46"/>
      <c r="G71" s="52"/>
      <c r="H71" s="53"/>
      <c r="I71" s="48"/>
      <c r="J71" s="47"/>
      <c r="K71" s="45"/>
      <c r="L71" s="46"/>
      <c r="M71" s="48"/>
      <c r="N71" s="45"/>
      <c r="O71" s="51"/>
    </row>
    <row r="72" spans="3:10" ht="15">
      <c r="C72" s="43" t="s">
        <v>56</v>
      </c>
      <c r="I72" s="8"/>
      <c r="J72" s="9"/>
    </row>
    <row r="73" spans="9:10" ht="15" hidden="1">
      <c r="I73" s="8"/>
      <c r="J73" s="9"/>
    </row>
    <row r="74" spans="3:15" ht="15" hidden="1">
      <c r="C74" s="54"/>
      <c r="I74" s="8"/>
      <c r="J74" s="9"/>
      <c r="M74" s="28" t="e">
        <f>#REF!-#REF!</f>
        <v>#REF!</v>
      </c>
      <c r="O74" s="26" t="e">
        <f>IF(#REF!=0,"         ---",ROUND((#REF!-#REF!)/#REF!,3))</f>
        <v>#REF!</v>
      </c>
    </row>
    <row r="75" spans="9:15" ht="15" hidden="1">
      <c r="I75" s="8"/>
      <c r="J75" s="9"/>
      <c r="M75" s="28" t="e">
        <f>#REF!-M74</f>
        <v>#REF!</v>
      </c>
      <c r="O75" s="26" t="e">
        <f>#REF!-O74</f>
        <v>#REF!</v>
      </c>
    </row>
    <row r="76" spans="3:10" ht="17.25">
      <c r="C76" s="63"/>
      <c r="D76" s="63"/>
      <c r="E76" s="55"/>
      <c r="F76" s="56"/>
      <c r="I76" s="8"/>
      <c r="J76" s="9"/>
    </row>
    <row r="77" spans="9:10" ht="15">
      <c r="I77" s="8"/>
      <c r="J77" s="9"/>
    </row>
    <row r="78" spans="9:10" ht="15">
      <c r="I78" s="8"/>
      <c r="J78" s="9"/>
    </row>
    <row r="79" spans="9:10" ht="15">
      <c r="I79" s="8"/>
      <c r="J79" s="9"/>
    </row>
    <row r="80" spans="9:10" ht="15">
      <c r="I80" s="8"/>
      <c r="J80" s="9"/>
    </row>
    <row r="81" spans="9:10" ht="15">
      <c r="I81" s="8"/>
      <c r="J81" s="9"/>
    </row>
    <row r="82" spans="9:10" ht="15">
      <c r="I82" s="8"/>
      <c r="J82" s="9"/>
    </row>
    <row r="83" spans="9:10" ht="15">
      <c r="I83" s="8"/>
      <c r="J83" s="9"/>
    </row>
    <row r="84" spans="9:10" ht="15">
      <c r="I84" s="8"/>
      <c r="J84" s="9"/>
    </row>
    <row r="85" spans="9:10" ht="15">
      <c r="I85" s="8"/>
      <c r="J85" s="9"/>
    </row>
    <row r="86" spans="9:10" ht="15">
      <c r="I86" s="8"/>
      <c r="J86" s="9"/>
    </row>
    <row r="87" spans="9:10" ht="15">
      <c r="I87" s="8"/>
      <c r="J87" s="9"/>
    </row>
    <row r="88" spans="9:10" ht="15">
      <c r="I88" s="8"/>
      <c r="J88" s="9"/>
    </row>
    <row r="89" spans="9:10" ht="15">
      <c r="I89" s="8"/>
      <c r="J89" s="9"/>
    </row>
    <row r="90" spans="9:10" ht="15">
      <c r="I90" s="8"/>
      <c r="J90" s="9"/>
    </row>
    <row r="91" spans="9:10" ht="15">
      <c r="I91" s="8"/>
      <c r="J91" s="9"/>
    </row>
  </sheetData>
  <mergeCells count="6">
    <mergeCell ref="C76:D76"/>
    <mergeCell ref="C2:O2"/>
    <mergeCell ref="C3:O3"/>
    <mergeCell ref="M6:O6"/>
    <mergeCell ref="M7:O7"/>
    <mergeCell ref="C4:O4"/>
  </mergeCells>
  <printOptions horizontalCentered="1" verticalCentered="1"/>
  <pageMargins left="0.35" right="0.4" top="0.52" bottom="0.54" header="0.5" footer="0.5"/>
  <pageSetup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herman.utama</dc:creator>
  <cp:keywords/>
  <dc:description/>
  <cp:lastModifiedBy>martha.jacobs</cp:lastModifiedBy>
  <dcterms:created xsi:type="dcterms:W3CDTF">2009-05-04T19:59:53Z</dcterms:created>
  <dcterms:modified xsi:type="dcterms:W3CDTF">2009-05-04T20:13:48Z</dcterms:modified>
  <cp:category/>
  <cp:version/>
  <cp:contentType/>
  <cp:contentStatus/>
</cp:coreProperties>
</file>