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60" yWindow="120" windowWidth="7650" windowHeight="9645" activeTab="0"/>
  </bookViews>
  <sheets>
    <sheet name="ftehist" sheetId="1" r:id="rId1"/>
  </sheets>
  <definedNames>
    <definedName name="BIA" localSheetId="0">'ftehist'!$AN$37:$BG$37</definedName>
    <definedName name="BIA">#REF!</definedName>
    <definedName name="BLANK" localSheetId="0">'ftehist'!$A$38:$A$38</definedName>
    <definedName name="BLANK">#REF!</definedName>
    <definedName name="BLM" localSheetId="0">'ftehist'!$AN$5:$BG$5</definedName>
    <definedName name="BLM">#REF!</definedName>
    <definedName name="BOM" localSheetId="0">'ftehist'!$AN$26:$BG$26</definedName>
    <definedName name="BOM">#REF!</definedName>
    <definedName name="BOR" localSheetId="0">'ftehist'!$AN$18:$BG$18</definedName>
    <definedName name="BOR">#REF!</definedName>
    <definedName name="DM" localSheetId="0">'ftehist'!$AN$45:$BG$45</definedName>
    <definedName name="DM">#REF!</definedName>
    <definedName name="DOI" localSheetId="0">'ftehist'!$AN$59:$BG$59</definedName>
    <definedName name="DOI">#REF!</definedName>
    <definedName name="FWS" localSheetId="0">'ftehist'!$AN$28:$BG$28</definedName>
    <definedName name="FWS">#REF!</definedName>
    <definedName name="MMS" localSheetId="0">'ftehist'!$AN$9:$BG$9</definedName>
    <definedName name="MMS">#REF!</definedName>
    <definedName name="NIGC" localSheetId="0">'ftehist'!$AN$56:$BG$56</definedName>
    <definedName name="NIGC">#REF!</definedName>
    <definedName name="NPS" localSheetId="0">'ftehist'!$AN$33:$BG$33</definedName>
    <definedName name="NPS">#REF!</definedName>
    <definedName name="OIA" localSheetId="0">'ftehist'!$AN$41:$BG$41</definedName>
    <definedName name="OIA">#REF!</definedName>
    <definedName name="OIG" localSheetId="0">'ftehist'!$AN$53:$BG$53</definedName>
    <definedName name="OIG">#REF!</definedName>
    <definedName name="OSM" localSheetId="0">'ftehist'!$AN$13:$BG$13</definedName>
    <definedName name="OSM">#REF!</definedName>
    <definedName name="OST" localSheetId="0">'ftehist'!$AN$55:$BG$55</definedName>
    <definedName name="OST">#REF!</definedName>
    <definedName name="PRINT" localSheetId="0">'ftehist'!$A$3:$N$34</definedName>
    <definedName name="PRINT">#REF!</definedName>
    <definedName name="_xlnm.Print_Area" localSheetId="0">'ftehist'!$A$1:$AR$41</definedName>
    <definedName name="_xlnm.Print_Titles" localSheetId="0">'ftehist'!$A:$A,'ftehist'!$1:$4</definedName>
    <definedName name="SOL" localSheetId="0">'ftehist'!$AN$49:$BG$49</definedName>
    <definedName name="SOL">#REF!</definedName>
    <definedName name="USGS" localSheetId="0">'ftehist'!$AN$22:$BG$22</definedName>
    <definedName name="USGS">#REF!</definedName>
  </definedNames>
  <calcPr fullCalcOnLoad="1"/>
</workbook>
</file>

<file path=xl/comments1.xml><?xml version="1.0" encoding="utf-8"?>
<comments xmlns="http://schemas.openxmlformats.org/spreadsheetml/2006/main">
  <authors>
    <author>Jan Smith</author>
  </authors>
  <commentList>
    <comment ref="AH4" authorId="0">
      <text>
        <r>
          <rPr>
            <b/>
            <sz val="8"/>
            <rFont val="Tahoma"/>
            <family val="0"/>
          </rPr>
          <t>Jan Smith:</t>
        </r>
        <r>
          <rPr>
            <sz val="8"/>
            <rFont val="Tahoma"/>
            <family val="0"/>
          </rPr>
          <t xml:space="preserve">
in FY 2005 budget
</t>
        </r>
      </text>
    </comment>
    <comment ref="AJ4" authorId="0">
      <text>
        <r>
          <rPr>
            <b/>
            <sz val="8"/>
            <rFont val="Tahoma"/>
            <family val="0"/>
          </rPr>
          <t>Jan Smith:</t>
        </r>
        <r>
          <rPr>
            <sz val="8"/>
            <rFont val="Tahoma"/>
            <family val="0"/>
          </rPr>
          <t xml:space="preserve">
in FY 2006 budget
</t>
        </r>
      </text>
    </comment>
    <comment ref="AL4" authorId="0">
      <text>
        <r>
          <rPr>
            <b/>
            <sz val="8"/>
            <rFont val="Tahoma"/>
            <family val="0"/>
          </rPr>
          <t>Jan Smith:</t>
        </r>
        <r>
          <rPr>
            <sz val="8"/>
            <rFont val="Tahoma"/>
            <family val="0"/>
          </rPr>
          <t xml:space="preserve">
in FY 2006 budget
</t>
        </r>
      </text>
    </comment>
    <comment ref="AK4" authorId="0">
      <text>
        <r>
          <rPr>
            <b/>
            <sz val="8"/>
            <rFont val="Tahoma"/>
            <family val="0"/>
          </rPr>
          <t>Jan Smith:</t>
        </r>
        <r>
          <rPr>
            <sz val="8"/>
            <rFont val="Tahoma"/>
            <family val="0"/>
          </rPr>
          <t xml:space="preserve">
in FY 2006 budget
</t>
        </r>
      </text>
    </comment>
    <comment ref="AM4" authorId="0">
      <text>
        <r>
          <rPr>
            <b/>
            <sz val="8"/>
            <rFont val="Tahoma"/>
            <family val="0"/>
          </rPr>
          <t>Jan Smith:</t>
        </r>
        <r>
          <rPr>
            <sz val="8"/>
            <rFont val="Tahoma"/>
            <family val="0"/>
          </rPr>
          <t xml:space="preserve">
in FY 2006 budget
</t>
        </r>
      </text>
    </comment>
    <comment ref="AH37" authorId="0">
      <text>
        <r>
          <rPr>
            <b/>
            <sz val="8"/>
            <rFont val="Tahoma"/>
            <family val="0"/>
          </rPr>
          <t>Jan Smith:</t>
        </r>
        <r>
          <rPr>
            <sz val="8"/>
            <rFont val="Tahoma"/>
            <family val="0"/>
          </rPr>
          <t xml:space="preserve">
in FY 2005 budget
</t>
        </r>
      </text>
    </comment>
    <comment ref="AJ37" authorId="0">
      <text>
        <r>
          <rPr>
            <b/>
            <sz val="8"/>
            <rFont val="Tahoma"/>
            <family val="0"/>
          </rPr>
          <t>Jan Smith:</t>
        </r>
        <r>
          <rPr>
            <sz val="8"/>
            <rFont val="Tahoma"/>
            <family val="0"/>
          </rPr>
          <t xml:space="preserve">
in FY 2006 budget
</t>
        </r>
      </text>
    </comment>
    <comment ref="AK37" authorId="0">
      <text>
        <r>
          <rPr>
            <b/>
            <sz val="8"/>
            <rFont val="Tahoma"/>
            <family val="0"/>
          </rPr>
          <t>Jan Smith:</t>
        </r>
        <r>
          <rPr>
            <sz val="8"/>
            <rFont val="Tahoma"/>
            <family val="0"/>
          </rPr>
          <t xml:space="preserve">
in FY 2006 budget
</t>
        </r>
      </text>
    </comment>
    <comment ref="AL37" authorId="0">
      <text>
        <r>
          <rPr>
            <b/>
            <sz val="8"/>
            <rFont val="Tahoma"/>
            <family val="0"/>
          </rPr>
          <t>Jan Smith:</t>
        </r>
        <r>
          <rPr>
            <sz val="8"/>
            <rFont val="Tahoma"/>
            <family val="0"/>
          </rPr>
          <t xml:space="preserve">
in FY 2006 budget
</t>
        </r>
      </text>
    </comment>
    <comment ref="AM37" authorId="0">
      <text>
        <r>
          <rPr>
            <b/>
            <sz val="8"/>
            <rFont val="Tahoma"/>
            <family val="0"/>
          </rPr>
          <t>Jan Smith:</t>
        </r>
        <r>
          <rPr>
            <sz val="8"/>
            <rFont val="Tahoma"/>
            <family val="0"/>
          </rPr>
          <t xml:space="preserve">
in FY 2006 budget
</t>
        </r>
      </text>
    </comment>
  </commentList>
</comments>
</file>

<file path=xl/sharedStrings.xml><?xml version="1.0" encoding="utf-8"?>
<sst xmlns="http://schemas.openxmlformats.org/spreadsheetml/2006/main" count="173" uniqueCount="62">
  <si>
    <t>FY 1982</t>
  </si>
  <si>
    <t>FY 1983</t>
  </si>
  <si>
    <t>FY 1984</t>
  </si>
  <si>
    <t>FY 1985</t>
  </si>
  <si>
    <t>FY 1986</t>
  </si>
  <si>
    <t>FY 1987</t>
  </si>
  <si>
    <t>FY 1988</t>
  </si>
  <si>
    <t>FY 1989</t>
  </si>
  <si>
    <t>FY 1990</t>
  </si>
  <si>
    <t>FY 1991</t>
  </si>
  <si>
    <t>FY 1992</t>
  </si>
  <si>
    <t>FY 1993</t>
  </si>
  <si>
    <t>FY 1994</t>
  </si>
  <si>
    <t>FY 1995</t>
  </si>
  <si>
    <t>FY 1996</t>
  </si>
  <si>
    <t>FY 1997</t>
  </si>
  <si>
    <t>FY 1998</t>
  </si>
  <si>
    <t>FY 1999</t>
  </si>
  <si>
    <t>FY 2000</t>
  </si>
  <si>
    <t>FY 2001</t>
  </si>
  <si>
    <t>Bureau/Office</t>
  </si>
  <si>
    <t>Usage</t>
  </si>
  <si>
    <t>Land Management</t>
  </si>
  <si>
    <t>Minerals Management</t>
  </si>
  <si>
    <t>Surface Mining</t>
  </si>
  <si>
    <t>Reclamation</t>
  </si>
  <si>
    <t>Water Res. &amp; Tech.</t>
  </si>
  <si>
    <t>Geological Survey</t>
  </si>
  <si>
    <t>Mines</t>
  </si>
  <si>
    <t>Fish and Wildlife</t>
  </si>
  <si>
    <t>Biological Survey</t>
  </si>
  <si>
    <t>National Parks</t>
  </si>
  <si>
    <t>Indian Affairs</t>
  </si>
  <si>
    <t>TIA/OIA</t>
  </si>
  <si>
    <t>Solicitor</t>
  </si>
  <si>
    <t>Inspector General</t>
  </si>
  <si>
    <t>Ofc of Special Trustee</t>
  </si>
  <si>
    <t>Nat'l Indian Gaming Cmsn</t>
  </si>
  <si>
    <t>TOTAL, Interior Department</t>
  </si>
  <si>
    <t>Utah Mitigation Commission</t>
  </si>
  <si>
    <t>TOTAL</t>
  </si>
  <si>
    <t>FY 2002</t>
  </si>
  <si>
    <t>Department of the Interior FTE History: Full-time Equivalent Staff Year (FTE) Usage of Bureaus and Offices</t>
  </si>
  <si>
    <t>Change</t>
  </si>
  <si>
    <t>FY 2003</t>
  </si>
  <si>
    <t>Estimate</t>
  </si>
  <si>
    <t>FY 2004</t>
  </si>
  <si>
    <t>FY92-03</t>
  </si>
  <si>
    <t>FY 02-03</t>
  </si>
  <si>
    <t>FY 2005</t>
  </si>
  <si>
    <t xml:space="preserve">FY 1997 </t>
  </si>
  <si>
    <t>FY 2006</t>
  </si>
  <si>
    <t>Orig 01</t>
  </si>
  <si>
    <t>FTE Estimates are from the budget request closest to the actual year.  For example, the FY 2004 FTE estimate column reflects the estimates in the FY 2005 budget,  not the 2004 estimate included in the FY 2004  budget request.</t>
  </si>
  <si>
    <t>Secretary  *</t>
  </si>
  <si>
    <t>Data is available back to 1982.  Unhide columns to view.  What is displayed will print on legal size paper.</t>
  </si>
  <si>
    <t xml:space="preserve">   *Wash. Admin. Service Center (became National Business Center in FY 2000)  </t>
  </si>
  <si>
    <t>FY 2007</t>
  </si>
  <si>
    <t xml:space="preserve">*  The historical information is based on the SF-113 G report which is based on organization.   The 2007 amd 2008 estimates are based on budget account estimates and are not comparable to earlier years except at a bottom-line. </t>
  </si>
  <si>
    <t>FY 2008</t>
  </si>
  <si>
    <t>FY 08-07</t>
  </si>
  <si>
    <t>in 08 PB grn books (not highlites)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</si>
</sst>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_);\(0\)"/>
    <numFmt numFmtId="166" formatCode="#,##0.0_);\(#,##0.0\)"/>
  </numFmts>
  <fonts count="8">
    <font>
      <sz val="12"/>
      <name val="Arial"/>
      <family val="0"/>
    </font>
    <font>
      <sz val="10"/>
      <color indexed="8"/>
      <name val="Arial"/>
      <family val="0"/>
    </font>
    <font>
      <sz val="12"/>
      <color indexed="12"/>
      <name val="Arial"/>
      <family val="0"/>
    </font>
    <font>
      <b/>
      <sz val="12"/>
      <name val="Arial"/>
      <family val="2"/>
    </font>
    <font>
      <sz val="8"/>
      <name val="Tahoma"/>
      <family val="0"/>
    </font>
    <font>
      <b/>
      <sz val="8"/>
      <name val="Tahoma"/>
      <family val="0"/>
    </font>
    <font>
      <u val="single"/>
      <sz val="12"/>
      <name val="Arial"/>
      <family val="2"/>
    </font>
    <font>
      <b/>
      <sz val="8"/>
      <name val="Arial"/>
      <family val="2"/>
    </font>
  </fonts>
  <fills count="4">
    <fill>
      <patternFill/>
    </fill>
    <fill>
      <patternFill patternType="gray125"/>
    </fill>
    <fill>
      <patternFill patternType="solid">
        <fgColor indexed="9"/>
        <bgColor indexed="64"/>
      </patternFill>
    </fill>
    <fill>
      <patternFill patternType="solid">
        <fgColor indexed="9"/>
        <bgColor indexed="64"/>
      </patternFill>
    </fill>
  </fills>
  <borders count="19">
    <border>
      <left/>
      <right/>
      <top/>
      <bottom/>
      <diagonal/>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border>
    <border>
      <left style="thin"/>
      <right style="thin">
        <color indexed="8"/>
      </right>
      <top style="thin"/>
      <bottom style="thin"/>
    </border>
    <border>
      <left style="thin">
        <color indexed="8"/>
      </left>
      <right style="thin"/>
      <top style="thin"/>
      <bottom style="thin"/>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medium"/>
      <right style="medium"/>
      <top style="medium"/>
      <bottom>
        <color indexed="63"/>
      </bottom>
    </border>
    <border>
      <left style="medium"/>
      <right style="medium"/>
      <top>
        <color indexed="63"/>
      </top>
      <bottom style="thin">
        <color indexed="8"/>
      </bottom>
    </border>
    <border>
      <left style="medium"/>
      <right style="medium"/>
      <top>
        <color indexed="63"/>
      </top>
      <bottom>
        <color indexed="63"/>
      </bottom>
    </border>
    <border>
      <left style="medium"/>
      <right style="medium"/>
      <top style="thin">
        <color indexed="8"/>
      </top>
      <bottom>
        <color indexed="63"/>
      </bottom>
    </border>
    <border>
      <left style="medium"/>
      <right style="medium"/>
      <top style="thin">
        <color indexed="8"/>
      </top>
      <bottom style="medium"/>
    </border>
  </borders>
  <cellStyleXfs count="15">
    <xf numFmtId="37" fontId="0" fillId="2" borderId="0">
      <alignment/>
      <protection/>
    </xf>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cellStyleXfs>
  <cellXfs count="49">
    <xf numFmtId="37" fontId="0" fillId="2" borderId="0" xfId="0" applyNumberFormat="1" applyFill="1" applyAlignment="1">
      <alignment/>
    </xf>
    <xf numFmtId="37" fontId="0" fillId="3" borderId="0" xfId="0" applyNumberFormat="1" applyAlignment="1">
      <alignment/>
    </xf>
    <xf numFmtId="37" fontId="0" fillId="3" borderId="1" xfId="0" applyNumberFormat="1" applyBorder="1" applyAlignment="1">
      <alignment/>
    </xf>
    <xf numFmtId="37" fontId="0" fillId="3" borderId="0" xfId="0" applyNumberFormat="1" applyBorder="1" applyAlignment="1">
      <alignment/>
    </xf>
    <xf numFmtId="37" fontId="1" fillId="3" borderId="2" xfId="0" applyNumberFormat="1" applyFont="1" applyBorder="1" applyAlignment="1">
      <alignment horizontal="center"/>
    </xf>
    <xf numFmtId="37" fontId="1" fillId="3" borderId="3" xfId="0" applyNumberFormat="1" applyFont="1" applyBorder="1" applyAlignment="1">
      <alignment horizontal="center"/>
    </xf>
    <xf numFmtId="37" fontId="0" fillId="2" borderId="0" xfId="0" applyNumberFormat="1" applyFill="1" applyBorder="1" applyAlignment="1">
      <alignment/>
    </xf>
    <xf numFmtId="37" fontId="0" fillId="3" borderId="4" xfId="0" applyNumberFormat="1" applyFont="1" applyBorder="1" applyAlignment="1">
      <alignment/>
    </xf>
    <xf numFmtId="37" fontId="0" fillId="3" borderId="3" xfId="0" applyNumberFormat="1" applyFont="1" applyBorder="1" applyAlignment="1">
      <alignment/>
    </xf>
    <xf numFmtId="37" fontId="0" fillId="3" borderId="5" xfId="0" applyNumberFormat="1" applyFont="1" applyBorder="1" applyAlignment="1">
      <alignment/>
    </xf>
    <xf numFmtId="37" fontId="0" fillId="3" borderId="1" xfId="0" applyNumberFormat="1" applyFont="1" applyBorder="1" applyAlignment="1">
      <alignment/>
    </xf>
    <xf numFmtId="37" fontId="0" fillId="3" borderId="6" xfId="0" applyNumberFormat="1" applyBorder="1" applyAlignment="1">
      <alignment/>
    </xf>
    <xf numFmtId="37" fontId="0" fillId="3" borderId="7" xfId="0" applyNumberFormat="1" applyBorder="1" applyAlignment="1">
      <alignment/>
    </xf>
    <xf numFmtId="37" fontId="0" fillId="3" borderId="8" xfId="0" applyNumberFormat="1" applyBorder="1" applyAlignment="1">
      <alignment/>
    </xf>
    <xf numFmtId="37" fontId="3" fillId="2" borderId="0" xfId="0" applyNumberFormat="1" applyFont="1" applyFill="1" applyBorder="1" applyAlignment="1">
      <alignment/>
    </xf>
    <xf numFmtId="37" fontId="0" fillId="3" borderId="9" xfId="0" applyNumberFormat="1" applyFont="1" applyBorder="1" applyAlignment="1">
      <alignment/>
    </xf>
    <xf numFmtId="37" fontId="0" fillId="3" borderId="0" xfId="0" applyNumberFormat="1" applyFont="1" applyBorder="1" applyAlignment="1">
      <alignment/>
    </xf>
    <xf numFmtId="37" fontId="1" fillId="3" borderId="2" xfId="0" applyNumberFormat="1" applyFont="1" applyBorder="1" applyAlignment="1">
      <alignment horizontal="center"/>
    </xf>
    <xf numFmtId="37" fontId="1" fillId="3" borderId="3" xfId="0" applyNumberFormat="1" applyFont="1" applyBorder="1" applyAlignment="1">
      <alignment horizontal="center"/>
    </xf>
    <xf numFmtId="37" fontId="1" fillId="3" borderId="10" xfId="0" applyNumberFormat="1" applyFont="1" applyBorder="1" applyAlignment="1">
      <alignment horizontal="center"/>
    </xf>
    <xf numFmtId="37" fontId="0" fillId="3" borderId="10" xfId="0" applyNumberFormat="1" applyFont="1" applyBorder="1" applyAlignment="1">
      <alignment/>
    </xf>
    <xf numFmtId="37" fontId="1" fillId="3" borderId="4" xfId="0" applyNumberFormat="1" applyFont="1" applyBorder="1" applyAlignment="1">
      <alignment horizontal="center"/>
    </xf>
    <xf numFmtId="37" fontId="1" fillId="3" borderId="11" xfId="0" applyNumberFormat="1" applyFont="1" applyBorder="1" applyAlignment="1">
      <alignment horizontal="center"/>
    </xf>
    <xf numFmtId="37" fontId="1" fillId="3" borderId="12" xfId="0" applyNumberFormat="1" applyFont="1" applyBorder="1" applyAlignment="1">
      <alignment horizontal="center"/>
    </xf>
    <xf numFmtId="37" fontId="0" fillId="3" borderId="12" xfId="0" applyNumberFormat="1" applyFont="1" applyBorder="1" applyAlignment="1">
      <alignment/>
    </xf>
    <xf numFmtId="37" fontId="0" fillId="3" borderId="11" xfId="0" applyNumberFormat="1" applyFont="1" applyBorder="1" applyAlignment="1">
      <alignment/>
    </xf>
    <xf numFmtId="37" fontId="0" fillId="3" borderId="13" xfId="0" applyNumberFormat="1" applyFont="1" applyBorder="1" applyAlignment="1">
      <alignment/>
    </xf>
    <xf numFmtId="37" fontId="1" fillId="3" borderId="14" xfId="0" applyNumberFormat="1" applyFont="1" applyBorder="1" applyAlignment="1">
      <alignment horizontal="center"/>
    </xf>
    <xf numFmtId="37" fontId="1" fillId="3" borderId="15" xfId="0" applyNumberFormat="1" applyFont="1" applyBorder="1" applyAlignment="1">
      <alignment horizontal="center"/>
    </xf>
    <xf numFmtId="37" fontId="0" fillId="3" borderId="16" xfId="0" applyNumberFormat="1" applyFont="1" applyBorder="1" applyAlignment="1">
      <alignment/>
    </xf>
    <xf numFmtId="37" fontId="0" fillId="3" borderId="15" xfId="0" applyNumberFormat="1" applyFont="1" applyBorder="1" applyAlignment="1">
      <alignment/>
    </xf>
    <xf numFmtId="37" fontId="0" fillId="3" borderId="17" xfId="0" applyNumberFormat="1" applyFont="1" applyBorder="1" applyAlignment="1">
      <alignment/>
    </xf>
    <xf numFmtId="37" fontId="0" fillId="3" borderId="18" xfId="0" applyNumberFormat="1" applyFont="1" applyBorder="1" applyAlignment="1">
      <alignment/>
    </xf>
    <xf numFmtId="37" fontId="0" fillId="3" borderId="12" xfId="0" applyNumberFormat="1" applyBorder="1" applyAlignment="1">
      <alignment horizontal="center"/>
    </xf>
    <xf numFmtId="37" fontId="0" fillId="3" borderId="0" xfId="0" applyNumberFormat="1" applyBorder="1" applyAlignment="1">
      <alignment horizontal="center"/>
    </xf>
    <xf numFmtId="37" fontId="3" fillId="3" borderId="0" xfId="0" applyNumberFormat="1" applyFont="1" applyAlignment="1">
      <alignment/>
    </xf>
    <xf numFmtId="37" fontId="3" fillId="2" borderId="0" xfId="0" applyNumberFormat="1" applyFont="1" applyFill="1" applyBorder="1" applyAlignment="1" quotePrefix="1">
      <alignment/>
    </xf>
    <xf numFmtId="37" fontId="0" fillId="0" borderId="0" xfId="0" applyNumberFormat="1" applyFill="1" applyAlignment="1">
      <alignment/>
    </xf>
    <xf numFmtId="37" fontId="1" fillId="0" borderId="14" xfId="0" applyNumberFormat="1" applyFont="1" applyFill="1" applyBorder="1" applyAlignment="1">
      <alignment horizontal="center"/>
    </xf>
    <xf numFmtId="37" fontId="1" fillId="0" borderId="15" xfId="0" applyNumberFormat="1" applyFont="1" applyFill="1" applyBorder="1" applyAlignment="1">
      <alignment horizontal="center"/>
    </xf>
    <xf numFmtId="37" fontId="0" fillId="0" borderId="16" xfId="0" applyNumberFormat="1" applyFont="1" applyFill="1" applyBorder="1" applyAlignment="1">
      <alignment/>
    </xf>
    <xf numFmtId="37" fontId="0" fillId="0" borderId="15" xfId="0" applyNumberFormat="1" applyFont="1" applyFill="1" applyBorder="1" applyAlignment="1">
      <alignment/>
    </xf>
    <xf numFmtId="37" fontId="0" fillId="0" borderId="17" xfId="0" applyNumberFormat="1" applyFont="1" applyFill="1" applyBorder="1" applyAlignment="1">
      <alignment/>
    </xf>
    <xf numFmtId="37" fontId="0" fillId="0" borderId="18" xfId="0" applyNumberFormat="1" applyFont="1" applyFill="1" applyBorder="1" applyAlignment="1">
      <alignment/>
    </xf>
    <xf numFmtId="37" fontId="0" fillId="0" borderId="0" xfId="0" applyNumberFormat="1" applyFill="1" applyBorder="1" applyAlignment="1">
      <alignment/>
    </xf>
    <xf numFmtId="164" fontId="0" fillId="0" borderId="0" xfId="0" applyNumberFormat="1" applyFill="1" applyBorder="1" applyAlignment="1">
      <alignment/>
    </xf>
    <xf numFmtId="164" fontId="0" fillId="2" borderId="0" xfId="0" applyNumberFormat="1" applyFill="1" applyBorder="1" applyAlignment="1">
      <alignment/>
    </xf>
    <xf numFmtId="37" fontId="6" fillId="3" borderId="1" xfId="0" applyNumberFormat="1" applyFont="1" applyBorder="1" applyAlignment="1">
      <alignment/>
    </xf>
    <xf numFmtId="37" fontId="1" fillId="3" borderId="0" xfId="0" applyNumberFormat="1" applyFont="1" applyAlignment="1">
      <alignment/>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26</xdr:col>
      <xdr:colOff>333375</xdr:colOff>
      <xdr:row>53</xdr:row>
      <xdr:rowOff>114300</xdr:rowOff>
    </xdr:from>
    <xdr:ext cx="123825" cy="238125"/>
    <xdr:sp>
      <xdr:nvSpPr>
        <xdr:cNvPr id="1" name="TextBox 1"/>
        <xdr:cNvSpPr txBox="1">
          <a:spLocks noChangeArrowheads="1"/>
        </xdr:cNvSpPr>
      </xdr:nvSpPr>
      <xdr:spPr>
        <a:xfrm>
          <a:off x="9839325" y="10067925"/>
          <a:ext cx="1238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P119"/>
  <sheetViews>
    <sheetView tabSelected="1" zoomScale="65" zoomScaleNormal="65" workbookViewId="0" topLeftCell="A1">
      <pane xSplit="4" ySplit="4" topLeftCell="L5" activePane="bottomRight" state="frozen"/>
      <selection pane="topLeft" activeCell="A1" sqref="A1"/>
      <selection pane="topRight" activeCell="E1" sqref="E1"/>
      <selection pane="bottomLeft" activeCell="A5" sqref="A5"/>
      <selection pane="bottomRight" activeCell="AM22" sqref="AM22"/>
    </sheetView>
  </sheetViews>
  <sheetFormatPr defaultColWidth="8.6640625" defaultRowHeight="15"/>
  <cols>
    <col min="1" max="1" width="17.21484375" style="0" customWidth="1"/>
    <col min="2" max="7" width="6.99609375" style="0" hidden="1" customWidth="1"/>
    <col min="8" max="13" width="6.99609375" style="0" customWidth="1"/>
    <col min="14" max="14" width="7.4453125" style="0" customWidth="1"/>
    <col min="15" max="15" width="7.5546875" style="0" customWidth="1"/>
    <col min="16" max="16" width="7.21484375" style="0" customWidth="1"/>
    <col min="17" max="17" width="7.4453125" style="0" hidden="1" customWidth="1"/>
    <col min="18" max="18" width="7.10546875" style="0" customWidth="1"/>
    <col min="19" max="19" width="7.77734375" style="0" hidden="1" customWidth="1"/>
    <col min="20" max="20" width="7.3359375" style="0" customWidth="1"/>
    <col min="21" max="21" width="7.4453125" style="0" hidden="1" customWidth="1"/>
    <col min="22" max="22" width="7.10546875" style="0" customWidth="1"/>
    <col min="23" max="23" width="7.77734375" style="0" hidden="1" customWidth="1"/>
    <col min="24" max="24" width="7.88671875" style="0" customWidth="1"/>
    <col min="25" max="25" width="6.21484375" style="0" hidden="1" customWidth="1"/>
    <col min="26" max="26" width="7.21484375" style="0" hidden="1" customWidth="1"/>
    <col min="27" max="27" width="6.99609375" style="0" customWidth="1"/>
    <col min="28" max="28" width="8.21484375" style="0" hidden="1" customWidth="1"/>
    <col min="29" max="29" width="8.4453125" style="0" customWidth="1"/>
    <col min="30" max="30" width="7.77734375" style="0" hidden="1" customWidth="1"/>
    <col min="31" max="31" width="7.77734375" style="37" customWidth="1"/>
    <col min="32" max="32" width="7.77734375" style="0" hidden="1" customWidth="1"/>
    <col min="33" max="33" width="7.99609375" style="0" customWidth="1"/>
    <col min="34" max="34" width="7.77734375" style="0" hidden="1" customWidth="1"/>
    <col min="35" max="35" width="7.77734375" style="0" customWidth="1"/>
    <col min="36" max="36" width="7.4453125" style="0" hidden="1" customWidth="1"/>
    <col min="37" max="37" width="7.4453125" style="37" customWidth="1"/>
    <col min="38" max="39" width="7.77734375" style="0" customWidth="1"/>
    <col min="40" max="40" width="7.4453125" style="0" customWidth="1"/>
    <col min="41" max="42" width="6.77734375" style="0" customWidth="1"/>
    <col min="43" max="43" width="13.21484375" style="0" customWidth="1"/>
    <col min="44" max="53" width="5.77734375" style="0" customWidth="1"/>
    <col min="54" max="16384" width="11.4453125" style="0" customWidth="1"/>
  </cols>
  <sheetData>
    <row r="1" spans="1:39" ht="15.75">
      <c r="A1" s="35" t="s">
        <v>42</v>
      </c>
      <c r="B1" s="1"/>
      <c r="C1" s="1"/>
      <c r="D1" s="1"/>
      <c r="E1" s="1"/>
      <c r="F1" s="1"/>
      <c r="G1" s="1"/>
      <c r="H1" s="1"/>
      <c r="I1" s="1"/>
      <c r="J1" s="1"/>
      <c r="K1" s="1"/>
      <c r="L1" s="1"/>
      <c r="M1" s="1"/>
      <c r="N1" s="1"/>
      <c r="O1" s="1"/>
      <c r="P1" s="1"/>
      <c r="Q1" s="1"/>
      <c r="R1" s="1"/>
      <c r="S1" s="1"/>
      <c r="T1" s="1"/>
      <c r="U1" s="1"/>
      <c r="V1" s="1"/>
      <c r="W1" s="1"/>
      <c r="X1" s="1"/>
      <c r="Y1" s="1"/>
      <c r="Z1" s="1"/>
      <c r="AA1" s="1"/>
      <c r="AB1" s="1"/>
      <c r="AC1" s="1"/>
      <c r="AD1" s="1"/>
      <c r="AF1" s="1"/>
      <c r="AG1" s="1"/>
      <c r="AH1" s="1"/>
      <c r="AI1" s="1"/>
      <c r="AJ1" s="1"/>
      <c r="AL1" s="34"/>
      <c r="AM1" s="34"/>
    </row>
    <row r="2" spans="1:39" ht="16.5" thickBot="1">
      <c r="A2" s="35" t="s">
        <v>55</v>
      </c>
      <c r="B2" s="1"/>
      <c r="C2" s="1"/>
      <c r="D2" s="1"/>
      <c r="E2" s="1"/>
      <c r="F2" s="1"/>
      <c r="G2" s="1"/>
      <c r="H2" s="1"/>
      <c r="I2" s="1"/>
      <c r="J2" s="1"/>
      <c r="K2" s="1"/>
      <c r="L2" s="1"/>
      <c r="M2" s="1"/>
      <c r="N2" s="1"/>
      <c r="O2" s="1"/>
      <c r="P2" s="1"/>
      <c r="Q2" s="1"/>
      <c r="R2" s="1"/>
      <c r="S2" s="1"/>
      <c r="T2" s="1"/>
      <c r="U2" s="1"/>
      <c r="V2" s="1"/>
      <c r="W2" s="1"/>
      <c r="X2" s="1"/>
      <c r="Y2" s="1"/>
      <c r="Z2" s="1"/>
      <c r="AA2" s="1"/>
      <c r="AB2" s="1"/>
      <c r="AC2" s="1"/>
      <c r="AD2" s="1"/>
      <c r="AF2" s="1"/>
      <c r="AG2" s="1"/>
      <c r="AH2" s="33"/>
      <c r="AI2" s="34"/>
      <c r="AJ2" s="34"/>
      <c r="AK2" s="34"/>
      <c r="AL2" s="34" t="s">
        <v>61</v>
      </c>
      <c r="AM2" s="34"/>
    </row>
    <row r="3" spans="1:42" ht="15">
      <c r="A3" s="1"/>
      <c r="B3" s="27" t="s">
        <v>0</v>
      </c>
      <c r="C3" s="27" t="s">
        <v>1</v>
      </c>
      <c r="D3" s="27" t="s">
        <v>2</v>
      </c>
      <c r="E3" s="27" t="s">
        <v>3</v>
      </c>
      <c r="F3" s="27" t="s">
        <v>4</v>
      </c>
      <c r="G3" s="27" t="s">
        <v>5</v>
      </c>
      <c r="H3" s="27" t="s">
        <v>6</v>
      </c>
      <c r="I3" s="27" t="s">
        <v>7</v>
      </c>
      <c r="J3" s="27" t="s">
        <v>8</v>
      </c>
      <c r="K3" s="27" t="s">
        <v>9</v>
      </c>
      <c r="L3" s="27" t="s">
        <v>10</v>
      </c>
      <c r="M3" s="27" t="s">
        <v>11</v>
      </c>
      <c r="N3" s="27" t="s">
        <v>12</v>
      </c>
      <c r="O3" s="27" t="s">
        <v>13</v>
      </c>
      <c r="P3" s="27" t="s">
        <v>14</v>
      </c>
      <c r="Q3" s="27" t="s">
        <v>50</v>
      </c>
      <c r="R3" s="27" t="s">
        <v>15</v>
      </c>
      <c r="S3" s="21" t="s">
        <v>16</v>
      </c>
      <c r="T3" s="27" t="s">
        <v>16</v>
      </c>
      <c r="U3" s="22" t="s">
        <v>17</v>
      </c>
      <c r="V3" s="27" t="s">
        <v>17</v>
      </c>
      <c r="W3" s="22" t="s">
        <v>18</v>
      </c>
      <c r="X3" s="27" t="s">
        <v>18</v>
      </c>
      <c r="Y3" s="21" t="s">
        <v>52</v>
      </c>
      <c r="Z3" s="21" t="s">
        <v>19</v>
      </c>
      <c r="AA3" s="27" t="s">
        <v>19</v>
      </c>
      <c r="AB3" s="17" t="s">
        <v>41</v>
      </c>
      <c r="AC3" s="27" t="s">
        <v>41</v>
      </c>
      <c r="AD3" s="17" t="s">
        <v>44</v>
      </c>
      <c r="AE3" s="38" t="s">
        <v>44</v>
      </c>
      <c r="AF3" s="17" t="s">
        <v>46</v>
      </c>
      <c r="AG3" s="27" t="s">
        <v>46</v>
      </c>
      <c r="AH3" s="17" t="s">
        <v>49</v>
      </c>
      <c r="AI3" s="27" t="s">
        <v>49</v>
      </c>
      <c r="AJ3" s="17" t="s">
        <v>51</v>
      </c>
      <c r="AK3" s="27" t="s">
        <v>51</v>
      </c>
      <c r="AL3" s="17" t="s">
        <v>57</v>
      </c>
      <c r="AM3" s="17" t="s">
        <v>59</v>
      </c>
      <c r="AN3" s="4" t="s">
        <v>43</v>
      </c>
      <c r="AO3" s="4" t="s">
        <v>43</v>
      </c>
      <c r="AP3" s="4" t="s">
        <v>43</v>
      </c>
    </row>
    <row r="4" spans="1:42" ht="13.5" customHeight="1">
      <c r="A4" s="48" t="s">
        <v>20</v>
      </c>
      <c r="B4" s="28" t="s">
        <v>21</v>
      </c>
      <c r="C4" s="28" t="s">
        <v>21</v>
      </c>
      <c r="D4" s="28" t="s">
        <v>21</v>
      </c>
      <c r="E4" s="28" t="s">
        <v>21</v>
      </c>
      <c r="F4" s="28" t="s">
        <v>21</v>
      </c>
      <c r="G4" s="28" t="s">
        <v>21</v>
      </c>
      <c r="H4" s="28" t="s">
        <v>21</v>
      </c>
      <c r="I4" s="28" t="s">
        <v>21</v>
      </c>
      <c r="J4" s="28" t="s">
        <v>21</v>
      </c>
      <c r="K4" s="28" t="s">
        <v>21</v>
      </c>
      <c r="L4" s="28" t="s">
        <v>21</v>
      </c>
      <c r="M4" s="28" t="s">
        <v>21</v>
      </c>
      <c r="N4" s="28" t="s">
        <v>21</v>
      </c>
      <c r="O4" s="28" t="s">
        <v>21</v>
      </c>
      <c r="P4" s="28" t="s">
        <v>21</v>
      </c>
      <c r="Q4" s="28" t="s">
        <v>45</v>
      </c>
      <c r="R4" s="28" t="s">
        <v>21</v>
      </c>
      <c r="S4" s="19" t="s">
        <v>45</v>
      </c>
      <c r="T4" s="28" t="s">
        <v>21</v>
      </c>
      <c r="U4" s="23" t="s">
        <v>45</v>
      </c>
      <c r="V4" s="28" t="s">
        <v>21</v>
      </c>
      <c r="W4" s="23" t="s">
        <v>45</v>
      </c>
      <c r="X4" s="28" t="s">
        <v>21</v>
      </c>
      <c r="Y4" s="19" t="s">
        <v>45</v>
      </c>
      <c r="Z4" s="19" t="s">
        <v>45</v>
      </c>
      <c r="AA4" s="28" t="s">
        <v>21</v>
      </c>
      <c r="AB4" s="19" t="s">
        <v>45</v>
      </c>
      <c r="AC4" s="28" t="s">
        <v>21</v>
      </c>
      <c r="AD4" s="18" t="s">
        <v>45</v>
      </c>
      <c r="AE4" s="39" t="s">
        <v>21</v>
      </c>
      <c r="AF4" s="18" t="s">
        <v>45</v>
      </c>
      <c r="AG4" s="28" t="s">
        <v>21</v>
      </c>
      <c r="AH4" s="18" t="s">
        <v>45</v>
      </c>
      <c r="AI4" s="28" t="s">
        <v>21</v>
      </c>
      <c r="AJ4" s="18" t="s">
        <v>45</v>
      </c>
      <c r="AK4" s="28" t="s">
        <v>21</v>
      </c>
      <c r="AL4" s="18" t="s">
        <v>45</v>
      </c>
      <c r="AM4" s="18" t="s">
        <v>45</v>
      </c>
      <c r="AN4" s="5" t="s">
        <v>47</v>
      </c>
      <c r="AO4" s="5" t="s">
        <v>48</v>
      </c>
      <c r="AP4" s="5" t="s">
        <v>60</v>
      </c>
    </row>
    <row r="5" spans="1:42" ht="15">
      <c r="A5" s="48" t="s">
        <v>22</v>
      </c>
      <c r="B5" s="29">
        <v>10026</v>
      </c>
      <c r="C5" s="29">
        <v>9945</v>
      </c>
      <c r="D5" s="29">
        <v>10233.41</v>
      </c>
      <c r="E5" s="29">
        <v>10146.48</v>
      </c>
      <c r="F5" s="29">
        <v>9775.4</v>
      </c>
      <c r="G5" s="29">
        <v>9674.8</v>
      </c>
      <c r="H5" s="29">
        <v>9911.52</v>
      </c>
      <c r="I5" s="29">
        <v>10080.95</v>
      </c>
      <c r="J5" s="29">
        <v>10170</v>
      </c>
      <c r="K5" s="29">
        <v>10315.64</v>
      </c>
      <c r="L5" s="29">
        <v>10966.07</v>
      </c>
      <c r="M5" s="29">
        <v>11106.79</v>
      </c>
      <c r="N5" s="29">
        <v>10839.88</v>
      </c>
      <c r="O5" s="29">
        <v>10213.94</v>
      </c>
      <c r="P5" s="29">
        <v>9915.02598417408</v>
      </c>
      <c r="Q5" s="29">
        <v>10770</v>
      </c>
      <c r="R5" s="29">
        <v>9891.63</v>
      </c>
      <c r="S5" s="15">
        <v>10196</v>
      </c>
      <c r="T5" s="29">
        <v>10000.58</v>
      </c>
      <c r="U5" s="16">
        <v>10200</v>
      </c>
      <c r="V5" s="29">
        <v>9841.36</v>
      </c>
      <c r="W5" s="16">
        <v>10000</v>
      </c>
      <c r="X5" s="29">
        <v>9938.48</v>
      </c>
      <c r="Y5" s="15">
        <v>11211</v>
      </c>
      <c r="Z5" s="15">
        <v>10771</v>
      </c>
      <c r="AA5" s="29">
        <v>10372.96</v>
      </c>
      <c r="AB5" s="10">
        <v>10536</v>
      </c>
      <c r="AC5" s="29">
        <v>10917</v>
      </c>
      <c r="AD5" s="10">
        <v>10740</v>
      </c>
      <c r="AE5" s="40">
        <v>11219</v>
      </c>
      <c r="AF5" s="10">
        <v>11225</v>
      </c>
      <c r="AG5" s="29">
        <v>11143.08</v>
      </c>
      <c r="AH5" s="10">
        <v>11072</v>
      </c>
      <c r="AI5" s="29">
        <v>10958</v>
      </c>
      <c r="AJ5" s="10">
        <v>10852</v>
      </c>
      <c r="AK5" s="29">
        <v>10668</v>
      </c>
      <c r="AL5" s="10">
        <v>10540</v>
      </c>
      <c r="AM5" s="10">
        <v>10506</v>
      </c>
      <c r="AN5" s="2">
        <f>AE5-L5</f>
        <v>252.9300000000003</v>
      </c>
      <c r="AO5" s="2">
        <f>+AE5-AC5</f>
        <v>302</v>
      </c>
      <c r="AP5" s="2">
        <f>+AM5-AL5</f>
        <v>-34</v>
      </c>
    </row>
    <row r="6" spans="1:42" ht="15">
      <c r="A6" s="48" t="s">
        <v>23</v>
      </c>
      <c r="B6" s="29"/>
      <c r="C6" s="29">
        <v>2271</v>
      </c>
      <c r="D6" s="29">
        <v>1975.76</v>
      </c>
      <c r="E6" s="29">
        <v>2038.92</v>
      </c>
      <c r="F6" s="29">
        <v>2041.49</v>
      </c>
      <c r="G6" s="29">
        <v>1991.63</v>
      </c>
      <c r="H6" s="29">
        <v>1986.12</v>
      </c>
      <c r="I6" s="29">
        <v>2032.33</v>
      </c>
      <c r="J6" s="29">
        <v>2035</v>
      </c>
      <c r="K6" s="29">
        <v>1991.81</v>
      </c>
      <c r="L6" s="29">
        <v>2020.34</v>
      </c>
      <c r="M6" s="29">
        <v>1963.14</v>
      </c>
      <c r="N6" s="29">
        <v>1917.73</v>
      </c>
      <c r="O6" s="29">
        <v>1773.77</v>
      </c>
      <c r="P6" s="29">
        <v>1748.51</v>
      </c>
      <c r="Q6" s="29">
        <v>1850</v>
      </c>
      <c r="R6" s="29">
        <v>1702.11</v>
      </c>
      <c r="S6" s="15">
        <v>1737</v>
      </c>
      <c r="T6" s="29">
        <v>1692.59</v>
      </c>
      <c r="U6" s="16">
        <v>1731</v>
      </c>
      <c r="V6" s="29">
        <v>1744.9</v>
      </c>
      <c r="W6" s="16">
        <v>1760</v>
      </c>
      <c r="X6" s="29">
        <v>1770.66</v>
      </c>
      <c r="Y6" s="15">
        <v>1781</v>
      </c>
      <c r="Z6" s="15">
        <v>1737</v>
      </c>
      <c r="AA6" s="29">
        <v>1743.18</v>
      </c>
      <c r="AB6" s="10">
        <v>1776</v>
      </c>
      <c r="AC6" s="29">
        <v>1732</v>
      </c>
      <c r="AD6" s="10">
        <v>1747</v>
      </c>
      <c r="AE6" s="40">
        <v>1701</v>
      </c>
      <c r="AF6" s="10">
        <v>1711</v>
      </c>
      <c r="AG6" s="29">
        <v>1717.35</v>
      </c>
      <c r="AH6" s="10">
        <v>1763</v>
      </c>
      <c r="AI6" s="29">
        <v>1762</v>
      </c>
      <c r="AJ6" s="10">
        <v>1654</v>
      </c>
      <c r="AK6" s="29">
        <v>1641</v>
      </c>
      <c r="AL6" s="10">
        <v>1671</v>
      </c>
      <c r="AM6" s="10">
        <v>1668</v>
      </c>
      <c r="AN6" s="2">
        <f>AE6-L6</f>
        <v>-319.3399999999999</v>
      </c>
      <c r="AO6" s="2">
        <f>+AE6-AC6</f>
        <v>-31</v>
      </c>
      <c r="AP6" s="2">
        <f>+AM6-AL6</f>
        <v>-3</v>
      </c>
    </row>
    <row r="7" spans="1:42" ht="15">
      <c r="A7" s="48" t="s">
        <v>24</v>
      </c>
      <c r="B7" s="29">
        <v>703</v>
      </c>
      <c r="C7" s="29">
        <v>778</v>
      </c>
      <c r="D7" s="29">
        <v>849.9</v>
      </c>
      <c r="E7" s="29">
        <v>975.09</v>
      </c>
      <c r="F7" s="29">
        <v>1034.47</v>
      </c>
      <c r="G7" s="29">
        <v>1069.58</v>
      </c>
      <c r="H7" s="29">
        <v>1123.53</v>
      </c>
      <c r="I7" s="29">
        <v>1138.54</v>
      </c>
      <c r="J7" s="29">
        <v>1089</v>
      </c>
      <c r="K7" s="29">
        <v>1047.41</v>
      </c>
      <c r="L7" s="29">
        <v>1041.68</v>
      </c>
      <c r="M7" s="29">
        <v>1019.66</v>
      </c>
      <c r="N7" s="29">
        <v>999.97</v>
      </c>
      <c r="O7" s="29">
        <v>921.54</v>
      </c>
      <c r="P7" s="29">
        <v>665.38</v>
      </c>
      <c r="Q7" s="29">
        <v>674</v>
      </c>
      <c r="R7" s="29">
        <v>631.71</v>
      </c>
      <c r="S7" s="15">
        <v>664</v>
      </c>
      <c r="T7" s="29">
        <v>637</v>
      </c>
      <c r="U7" s="16">
        <v>640</v>
      </c>
      <c r="V7" s="29">
        <v>644.74</v>
      </c>
      <c r="W7" s="16">
        <v>647</v>
      </c>
      <c r="X7" s="29">
        <v>636.36</v>
      </c>
      <c r="Y7" s="15">
        <v>650</v>
      </c>
      <c r="Z7" s="15">
        <v>637</v>
      </c>
      <c r="AA7" s="29">
        <v>627.47</v>
      </c>
      <c r="AB7" s="10">
        <v>637</v>
      </c>
      <c r="AC7" s="29">
        <v>617</v>
      </c>
      <c r="AD7" s="10">
        <v>630</v>
      </c>
      <c r="AE7" s="40">
        <v>595</v>
      </c>
      <c r="AF7" s="10">
        <v>610</v>
      </c>
      <c r="AG7" s="29">
        <v>566.98</v>
      </c>
      <c r="AH7" s="10">
        <v>580</v>
      </c>
      <c r="AI7" s="29">
        <v>542</v>
      </c>
      <c r="AJ7" s="10">
        <v>565</v>
      </c>
      <c r="AK7" s="29">
        <v>528</v>
      </c>
      <c r="AL7" s="10">
        <v>544</v>
      </c>
      <c r="AM7" s="10">
        <v>544</v>
      </c>
      <c r="AN7" s="2">
        <f>AE7-L7</f>
        <v>-446.68000000000006</v>
      </c>
      <c r="AO7" s="2">
        <f>+AE7-AC7</f>
        <v>-22</v>
      </c>
      <c r="AP7" s="2">
        <f>+AM7-AL7</f>
        <v>0</v>
      </c>
    </row>
    <row r="8" spans="1:42" ht="15">
      <c r="A8" s="48"/>
      <c r="B8" s="29"/>
      <c r="C8" s="29"/>
      <c r="D8" s="29"/>
      <c r="E8" s="29"/>
      <c r="F8" s="29"/>
      <c r="G8" s="29"/>
      <c r="H8" s="29"/>
      <c r="I8" s="29"/>
      <c r="J8" s="29"/>
      <c r="K8" s="29"/>
      <c r="L8" s="29"/>
      <c r="M8" s="29"/>
      <c r="N8" s="29"/>
      <c r="O8" s="29"/>
      <c r="P8" s="29"/>
      <c r="Q8" s="29"/>
      <c r="R8" s="29"/>
      <c r="S8" s="15"/>
      <c r="T8" s="29"/>
      <c r="U8" s="16"/>
      <c r="V8" s="29"/>
      <c r="W8" s="16"/>
      <c r="X8" s="29"/>
      <c r="Y8" s="15"/>
      <c r="Z8" s="15"/>
      <c r="AA8" s="29"/>
      <c r="AB8" s="10"/>
      <c r="AC8" s="29"/>
      <c r="AD8" s="10"/>
      <c r="AE8" s="40"/>
      <c r="AF8" s="10"/>
      <c r="AG8" s="29"/>
      <c r="AH8" s="10"/>
      <c r="AI8" s="29"/>
      <c r="AJ8" s="10"/>
      <c r="AK8" s="29"/>
      <c r="AL8" s="10"/>
      <c r="AM8" s="10"/>
      <c r="AN8" s="2"/>
      <c r="AO8" s="2"/>
      <c r="AP8" s="2"/>
    </row>
    <row r="9" spans="1:42" ht="15">
      <c r="A9" s="48" t="s">
        <v>25</v>
      </c>
      <c r="B9" s="29">
        <v>8307</v>
      </c>
      <c r="C9" s="29">
        <v>8485</v>
      </c>
      <c r="D9" s="29">
        <v>8276.76</v>
      </c>
      <c r="E9" s="29">
        <v>8103.03</v>
      </c>
      <c r="F9" s="29">
        <v>8185.28</v>
      </c>
      <c r="G9" s="29">
        <v>7945.61</v>
      </c>
      <c r="H9" s="29">
        <v>7268.15</v>
      </c>
      <c r="I9" s="29">
        <v>7369.72</v>
      </c>
      <c r="J9" s="29">
        <v>7463</v>
      </c>
      <c r="K9" s="29">
        <v>7443.04</v>
      </c>
      <c r="L9" s="29">
        <v>7482.79</v>
      </c>
      <c r="M9" s="29">
        <v>7571.26</v>
      </c>
      <c r="N9" s="29">
        <v>7238.84</v>
      </c>
      <c r="O9" s="29">
        <v>6321.45</v>
      </c>
      <c r="P9" s="29">
        <v>6052.7</v>
      </c>
      <c r="Q9" s="29">
        <v>6412</v>
      </c>
      <c r="R9" s="29">
        <v>5878.63</v>
      </c>
      <c r="S9" s="15">
        <v>6036</v>
      </c>
      <c r="T9" s="29">
        <v>5875.36</v>
      </c>
      <c r="U9" s="16">
        <v>5839</v>
      </c>
      <c r="V9" s="29">
        <v>5786.04</v>
      </c>
      <c r="W9" s="16">
        <v>5634</v>
      </c>
      <c r="X9" s="29">
        <v>5632.23</v>
      </c>
      <c r="Y9" s="15">
        <v>5634</v>
      </c>
      <c r="Z9" s="15">
        <v>5634</v>
      </c>
      <c r="AA9" s="29">
        <v>5608.86</v>
      </c>
      <c r="AB9" s="10">
        <v>5662</v>
      </c>
      <c r="AC9" s="29">
        <v>5634</v>
      </c>
      <c r="AD9" s="10">
        <v>5628</v>
      </c>
      <c r="AE9" s="40">
        <v>5721</v>
      </c>
      <c r="AF9" s="10">
        <v>5765</v>
      </c>
      <c r="AG9" s="29">
        <v>5749.72</v>
      </c>
      <c r="AH9" s="10">
        <v>5757</v>
      </c>
      <c r="AI9" s="29">
        <v>5731</v>
      </c>
      <c r="AJ9" s="10">
        <v>5755</v>
      </c>
      <c r="AK9" s="29">
        <v>5630</v>
      </c>
      <c r="AL9" s="10">
        <v>5649</v>
      </c>
      <c r="AM9" s="10">
        <v>5649</v>
      </c>
      <c r="AN9" s="2">
        <f>AE9-L9</f>
        <v>-1761.79</v>
      </c>
      <c r="AO9" s="2">
        <f>+AE9-AC9</f>
        <v>87</v>
      </c>
      <c r="AP9" s="2">
        <f>+AM9-AL9</f>
        <v>0</v>
      </c>
    </row>
    <row r="10" spans="1:42" ht="15">
      <c r="A10" s="48" t="s">
        <v>26</v>
      </c>
      <c r="B10" s="29">
        <v>39</v>
      </c>
      <c r="C10" s="29"/>
      <c r="D10" s="29"/>
      <c r="E10" s="29"/>
      <c r="F10" s="29"/>
      <c r="G10" s="29"/>
      <c r="H10" s="29"/>
      <c r="I10" s="29"/>
      <c r="J10" s="29"/>
      <c r="K10" s="29"/>
      <c r="L10" s="29"/>
      <c r="M10" s="29"/>
      <c r="N10" s="29"/>
      <c r="O10" s="29"/>
      <c r="P10" s="29"/>
      <c r="Q10" s="29"/>
      <c r="R10" s="29"/>
      <c r="S10" s="15"/>
      <c r="T10" s="29"/>
      <c r="U10" s="16"/>
      <c r="V10" s="29"/>
      <c r="W10" s="16"/>
      <c r="X10" s="29"/>
      <c r="Y10" s="15"/>
      <c r="Z10" s="15"/>
      <c r="AA10" s="29"/>
      <c r="AB10" s="10"/>
      <c r="AC10" s="29"/>
      <c r="AD10" s="10"/>
      <c r="AE10" s="40"/>
      <c r="AF10" s="10"/>
      <c r="AG10" s="29"/>
      <c r="AH10" s="10"/>
      <c r="AI10" s="29"/>
      <c r="AJ10" s="10"/>
      <c r="AK10" s="29"/>
      <c r="AL10" s="10"/>
      <c r="AM10" s="10"/>
      <c r="AN10" s="2"/>
      <c r="AO10" s="2"/>
      <c r="AP10" s="2"/>
    </row>
    <row r="11" spans="1:42" ht="15">
      <c r="A11" s="48" t="s">
        <v>27</v>
      </c>
      <c r="B11" s="29">
        <v>12419</v>
      </c>
      <c r="C11" s="29">
        <v>10010</v>
      </c>
      <c r="D11" s="29">
        <v>9837.15</v>
      </c>
      <c r="E11" s="29">
        <v>9748.69</v>
      </c>
      <c r="F11" s="29">
        <v>9596.44</v>
      </c>
      <c r="G11" s="29">
        <v>9148.08</v>
      </c>
      <c r="H11" s="29">
        <v>9330.15</v>
      </c>
      <c r="I11" s="29">
        <v>9548.72</v>
      </c>
      <c r="J11" s="29">
        <v>9338</v>
      </c>
      <c r="K11" s="29">
        <v>9454.32</v>
      </c>
      <c r="L11" s="29">
        <v>9729.17</v>
      </c>
      <c r="M11" s="29">
        <v>9751.75</v>
      </c>
      <c r="N11" s="29">
        <v>9644.99</v>
      </c>
      <c r="O11" s="29">
        <v>8991.9</v>
      </c>
      <c r="P11" s="29">
        <v>10024.5660929772</v>
      </c>
      <c r="Q11" s="29">
        <v>10174</v>
      </c>
      <c r="R11" s="29">
        <v>9932.98</v>
      </c>
      <c r="S11" s="15">
        <v>9687</v>
      </c>
      <c r="T11" s="29">
        <v>9677.38</v>
      </c>
      <c r="U11" s="16">
        <v>9738</v>
      </c>
      <c r="V11" s="29">
        <v>9481.76</v>
      </c>
      <c r="W11" s="16">
        <v>9476</v>
      </c>
      <c r="X11" s="29">
        <v>9416.8</v>
      </c>
      <c r="Y11" s="15">
        <v>9502</v>
      </c>
      <c r="Z11" s="15">
        <v>9502</v>
      </c>
      <c r="AA11" s="29">
        <v>9527.26</v>
      </c>
      <c r="AB11" s="10">
        <v>9433</v>
      </c>
      <c r="AC11" s="29">
        <v>9611</v>
      </c>
      <c r="AD11" s="10">
        <v>9397</v>
      </c>
      <c r="AE11" s="40">
        <v>9448</v>
      </c>
      <c r="AF11" s="10">
        <v>9407</v>
      </c>
      <c r="AG11" s="29">
        <v>9002.17</v>
      </c>
      <c r="AH11" s="10">
        <v>8950</v>
      </c>
      <c r="AI11" s="29">
        <v>8920</v>
      </c>
      <c r="AJ11" s="10">
        <v>8757</v>
      </c>
      <c r="AK11" s="29">
        <v>8578</v>
      </c>
      <c r="AL11" s="10">
        <v>8217</v>
      </c>
      <c r="AM11" s="47">
        <v>8078</v>
      </c>
      <c r="AN11" s="2">
        <f>AE11-L11</f>
        <v>-281.1700000000001</v>
      </c>
      <c r="AO11" s="2">
        <f>+AE11-AC11</f>
        <v>-163</v>
      </c>
      <c r="AP11" s="2">
        <f>+AM11-AL11</f>
        <v>-139</v>
      </c>
    </row>
    <row r="12" spans="1:42" ht="15">
      <c r="A12" s="48" t="s">
        <v>28</v>
      </c>
      <c r="B12" s="29">
        <v>2752</v>
      </c>
      <c r="C12" s="29">
        <v>2630</v>
      </c>
      <c r="D12" s="29">
        <v>2458.54</v>
      </c>
      <c r="E12" s="29">
        <v>2392.65</v>
      </c>
      <c r="F12" s="29">
        <v>2311.65</v>
      </c>
      <c r="G12" s="29">
        <v>2262.9</v>
      </c>
      <c r="H12" s="29">
        <v>2272.31</v>
      </c>
      <c r="I12" s="29">
        <v>2305.17</v>
      </c>
      <c r="J12" s="29">
        <v>2293</v>
      </c>
      <c r="K12" s="29">
        <v>2281.27</v>
      </c>
      <c r="L12" s="29">
        <v>2338.5</v>
      </c>
      <c r="M12" s="29">
        <v>2304.56</v>
      </c>
      <c r="N12" s="29">
        <v>2188.4</v>
      </c>
      <c r="O12" s="29">
        <v>1889.9</v>
      </c>
      <c r="P12" s="29">
        <v>288.94568743818</v>
      </c>
      <c r="Q12" s="29"/>
      <c r="R12" s="29"/>
      <c r="S12" s="15"/>
      <c r="T12" s="29"/>
      <c r="U12" s="16"/>
      <c r="V12" s="29"/>
      <c r="W12" s="16"/>
      <c r="X12" s="29"/>
      <c r="Y12" s="15"/>
      <c r="Z12" s="15"/>
      <c r="AA12" s="29"/>
      <c r="AB12" s="10"/>
      <c r="AC12" s="29"/>
      <c r="AD12" s="10"/>
      <c r="AE12" s="40"/>
      <c r="AF12" s="10"/>
      <c r="AG12" s="29"/>
      <c r="AH12" s="10"/>
      <c r="AI12" s="29"/>
      <c r="AJ12" s="10"/>
      <c r="AK12" s="29"/>
      <c r="AL12" s="10"/>
      <c r="AM12" s="10"/>
      <c r="AN12" s="2"/>
      <c r="AO12" s="2"/>
      <c r="AP12" s="2"/>
    </row>
    <row r="13" spans="1:42" ht="15">
      <c r="A13" s="48"/>
      <c r="B13" s="29"/>
      <c r="C13" s="29"/>
      <c r="D13" s="29"/>
      <c r="E13" s="29"/>
      <c r="F13" s="29"/>
      <c r="G13" s="29"/>
      <c r="H13" s="29"/>
      <c r="I13" s="29"/>
      <c r="J13" s="29"/>
      <c r="K13" s="29"/>
      <c r="L13" s="29"/>
      <c r="M13" s="29"/>
      <c r="N13" s="29"/>
      <c r="O13" s="29"/>
      <c r="P13" s="29"/>
      <c r="Q13" s="29"/>
      <c r="R13" s="29"/>
      <c r="S13" s="15"/>
      <c r="T13" s="29"/>
      <c r="U13" s="16"/>
      <c r="V13" s="29"/>
      <c r="W13" s="16"/>
      <c r="X13" s="29"/>
      <c r="Y13" s="15"/>
      <c r="Z13" s="15"/>
      <c r="AA13" s="29"/>
      <c r="AB13" s="10"/>
      <c r="AC13" s="29"/>
      <c r="AD13" s="10"/>
      <c r="AE13" s="40"/>
      <c r="AF13" s="10"/>
      <c r="AG13" s="29"/>
      <c r="AH13" s="10"/>
      <c r="AI13" s="29"/>
      <c r="AJ13" s="10"/>
      <c r="AK13" s="29"/>
      <c r="AL13" s="10"/>
      <c r="AM13" s="10"/>
      <c r="AN13" s="2"/>
      <c r="AO13" s="2"/>
      <c r="AP13" s="2"/>
    </row>
    <row r="14" spans="1:42" ht="15">
      <c r="A14" s="48" t="s">
        <v>29</v>
      </c>
      <c r="B14" s="29">
        <v>6578</v>
      </c>
      <c r="C14" s="29">
        <v>6503</v>
      </c>
      <c r="D14" s="29">
        <v>6607.7</v>
      </c>
      <c r="E14" s="29">
        <v>6801.66</v>
      </c>
      <c r="F14" s="29">
        <v>6610.74</v>
      </c>
      <c r="G14" s="29">
        <v>6467.43</v>
      </c>
      <c r="H14" s="29">
        <v>6721.01</v>
      </c>
      <c r="I14" s="29">
        <v>6958.83</v>
      </c>
      <c r="J14" s="29">
        <v>7196</v>
      </c>
      <c r="K14" s="29">
        <v>7600.39</v>
      </c>
      <c r="L14" s="29">
        <v>8331.57</v>
      </c>
      <c r="M14" s="29">
        <v>8753.38</v>
      </c>
      <c r="N14" s="29">
        <v>7831.26</v>
      </c>
      <c r="O14" s="29">
        <v>7445.65</v>
      </c>
      <c r="P14" s="29">
        <v>7267.65</v>
      </c>
      <c r="Q14" s="29">
        <v>7845</v>
      </c>
      <c r="R14" s="29">
        <v>7354.39</v>
      </c>
      <c r="S14" s="15">
        <v>7952</v>
      </c>
      <c r="T14" s="29">
        <v>7770.41</v>
      </c>
      <c r="U14" s="16">
        <v>8198</v>
      </c>
      <c r="V14" s="29">
        <v>8116.59</v>
      </c>
      <c r="W14" s="16">
        <v>8386</v>
      </c>
      <c r="X14" s="29">
        <v>8360.42</v>
      </c>
      <c r="Y14" s="15">
        <v>8950</v>
      </c>
      <c r="Z14" s="15">
        <v>8704</v>
      </c>
      <c r="AA14" s="29">
        <v>8529.77</v>
      </c>
      <c r="AB14" s="10">
        <v>8736</v>
      </c>
      <c r="AC14" s="29">
        <v>8908</v>
      </c>
      <c r="AD14" s="10">
        <v>8928</v>
      </c>
      <c r="AE14" s="40">
        <v>9248</v>
      </c>
      <c r="AF14" s="10">
        <v>9500</v>
      </c>
      <c r="AG14" s="29">
        <v>9345.21</v>
      </c>
      <c r="AH14" s="10">
        <v>9378</v>
      </c>
      <c r="AI14" s="29">
        <v>9170</v>
      </c>
      <c r="AJ14" s="10">
        <v>9170</v>
      </c>
      <c r="AK14" s="29">
        <v>8910</v>
      </c>
      <c r="AL14" s="10">
        <v>8910</v>
      </c>
      <c r="AM14" s="10">
        <v>8932</v>
      </c>
      <c r="AN14" s="2">
        <f>AE14-L14</f>
        <v>916.4300000000003</v>
      </c>
      <c r="AO14" s="2">
        <f>+AE14-AC14</f>
        <v>340</v>
      </c>
      <c r="AP14" s="2">
        <f>+AM14-AL14</f>
        <v>22</v>
      </c>
    </row>
    <row r="15" spans="1:42" ht="15">
      <c r="A15" s="48" t="s">
        <v>30</v>
      </c>
      <c r="B15" s="29"/>
      <c r="C15" s="29"/>
      <c r="D15" s="29"/>
      <c r="E15" s="29"/>
      <c r="F15" s="29"/>
      <c r="G15" s="29"/>
      <c r="H15" s="29"/>
      <c r="I15" s="29"/>
      <c r="J15" s="29"/>
      <c r="K15" s="29"/>
      <c r="L15" s="29"/>
      <c r="M15" s="29"/>
      <c r="N15" s="29">
        <v>1508.28</v>
      </c>
      <c r="O15" s="29">
        <v>1773.33</v>
      </c>
      <c r="P15" s="29"/>
      <c r="Q15" s="29"/>
      <c r="R15" s="29"/>
      <c r="S15" s="15"/>
      <c r="T15" s="29"/>
      <c r="U15" s="16"/>
      <c r="V15" s="29"/>
      <c r="W15" s="16"/>
      <c r="X15" s="29"/>
      <c r="Y15" s="15"/>
      <c r="Z15" s="15"/>
      <c r="AA15" s="29"/>
      <c r="AB15" s="10"/>
      <c r="AC15" s="29"/>
      <c r="AD15" s="10"/>
      <c r="AE15" s="40"/>
      <c r="AF15" s="10"/>
      <c r="AG15" s="29"/>
      <c r="AH15" s="10"/>
      <c r="AI15" s="29"/>
      <c r="AJ15" s="10"/>
      <c r="AK15" s="29"/>
      <c r="AL15" s="10"/>
      <c r="AM15" s="10"/>
      <c r="AN15" s="2"/>
      <c r="AO15" s="2"/>
      <c r="AP15" s="2"/>
    </row>
    <row r="16" spans="1:42" ht="15">
      <c r="A16" s="48" t="s">
        <v>31</v>
      </c>
      <c r="B16" s="29">
        <v>15576</v>
      </c>
      <c r="C16" s="29">
        <v>16233</v>
      </c>
      <c r="D16" s="29">
        <v>16636.85</v>
      </c>
      <c r="E16" s="29">
        <v>16261.14</v>
      </c>
      <c r="F16" s="29">
        <v>15844.02</v>
      </c>
      <c r="G16" s="29">
        <v>16315.3</v>
      </c>
      <c r="H16" s="29">
        <v>16870.1</v>
      </c>
      <c r="I16" s="29">
        <v>17152.57</v>
      </c>
      <c r="J16" s="29">
        <v>17365</v>
      </c>
      <c r="K16" s="29">
        <v>17981.23</v>
      </c>
      <c r="L16" s="29">
        <v>19041.99</v>
      </c>
      <c r="M16" s="29">
        <v>19574.8</v>
      </c>
      <c r="N16" s="29">
        <v>19678.87</v>
      </c>
      <c r="O16" s="29">
        <v>19082.79</v>
      </c>
      <c r="P16" s="29">
        <v>18562.7</v>
      </c>
      <c r="Q16" s="29">
        <v>20342</v>
      </c>
      <c r="R16" s="29">
        <v>18812.08</v>
      </c>
      <c r="S16" s="15">
        <v>19440</v>
      </c>
      <c r="T16" s="29">
        <v>19420.98</v>
      </c>
      <c r="U16" s="16">
        <v>20182</v>
      </c>
      <c r="V16" s="29">
        <v>19917.73</v>
      </c>
      <c r="W16" s="16">
        <v>20155</v>
      </c>
      <c r="X16" s="29">
        <v>19808.41</v>
      </c>
      <c r="Y16" s="15">
        <v>20700</v>
      </c>
      <c r="Z16" s="15">
        <v>20477</v>
      </c>
      <c r="AA16" s="29">
        <v>20288.57</v>
      </c>
      <c r="AB16" s="10">
        <v>20393</v>
      </c>
      <c r="AC16" s="29">
        <v>20505</v>
      </c>
      <c r="AD16" s="10">
        <v>20369</v>
      </c>
      <c r="AE16" s="40">
        <v>20574</v>
      </c>
      <c r="AF16" s="10">
        <v>20442</v>
      </c>
      <c r="AG16" s="29">
        <v>20399.44</v>
      </c>
      <c r="AH16" s="10">
        <v>20671</v>
      </c>
      <c r="AI16" s="29">
        <v>20485</v>
      </c>
      <c r="AJ16" s="10">
        <v>20463</v>
      </c>
      <c r="AK16" s="29">
        <v>20056</v>
      </c>
      <c r="AL16" s="10">
        <v>19506</v>
      </c>
      <c r="AM16" s="10">
        <v>21589</v>
      </c>
      <c r="AN16" s="2">
        <f>AE16-L16</f>
        <v>1532.0099999999984</v>
      </c>
      <c r="AO16" s="2">
        <f>+AE16-AC16</f>
        <v>69</v>
      </c>
      <c r="AP16" s="2">
        <f>+AM16-AL16</f>
        <v>2083</v>
      </c>
    </row>
    <row r="17" spans="1:42" ht="15">
      <c r="A17" s="48"/>
      <c r="B17" s="29"/>
      <c r="C17" s="29"/>
      <c r="D17" s="29"/>
      <c r="E17" s="29"/>
      <c r="F17" s="29"/>
      <c r="G17" s="29"/>
      <c r="H17" s="29"/>
      <c r="I17" s="29"/>
      <c r="J17" s="29"/>
      <c r="K17" s="29"/>
      <c r="L17" s="29"/>
      <c r="M17" s="29"/>
      <c r="N17" s="29"/>
      <c r="O17" s="29"/>
      <c r="P17" s="29"/>
      <c r="Q17" s="29"/>
      <c r="R17" s="29"/>
      <c r="S17" s="15"/>
      <c r="T17" s="29"/>
      <c r="U17" s="16"/>
      <c r="V17" s="29"/>
      <c r="W17" s="16"/>
      <c r="X17" s="29"/>
      <c r="Y17" s="15"/>
      <c r="Z17" s="15"/>
      <c r="AA17" s="29"/>
      <c r="AB17" s="10"/>
      <c r="AC17" s="29"/>
      <c r="AD17" s="10"/>
      <c r="AE17" s="40"/>
      <c r="AF17" s="10"/>
      <c r="AG17" s="29"/>
      <c r="AH17" s="10"/>
      <c r="AI17" s="29"/>
      <c r="AJ17" s="10"/>
      <c r="AK17" s="29"/>
      <c r="AL17" s="10"/>
      <c r="AM17" s="10"/>
      <c r="AN17" s="2"/>
      <c r="AO17" s="2"/>
      <c r="AP17" s="2"/>
    </row>
    <row r="18" spans="1:42" ht="15">
      <c r="A18" s="48" t="s">
        <v>32</v>
      </c>
      <c r="B18" s="29">
        <v>15054</v>
      </c>
      <c r="C18" s="29">
        <v>14854</v>
      </c>
      <c r="D18" s="29">
        <v>14569.94</v>
      </c>
      <c r="E18" s="29">
        <v>13915.49</v>
      </c>
      <c r="F18" s="29">
        <v>13580.23</v>
      </c>
      <c r="G18" s="29">
        <v>13250.61</v>
      </c>
      <c r="H18" s="29">
        <v>13276.48</v>
      </c>
      <c r="I18" s="29">
        <v>13155.37</v>
      </c>
      <c r="J18" s="29">
        <v>12652</v>
      </c>
      <c r="K18" s="29">
        <v>12605.13</v>
      </c>
      <c r="L18" s="29">
        <v>13012.9</v>
      </c>
      <c r="M18" s="29">
        <v>13073.8</v>
      </c>
      <c r="N18" s="29">
        <v>12788.67</v>
      </c>
      <c r="O18" s="29">
        <v>11975.38</v>
      </c>
      <c r="P18" s="29">
        <v>10679.85</v>
      </c>
      <c r="Q18" s="29">
        <v>10672</v>
      </c>
      <c r="R18" s="29">
        <v>9856.9</v>
      </c>
      <c r="S18" s="15">
        <v>10006</v>
      </c>
      <c r="T18" s="29">
        <v>9600.47</v>
      </c>
      <c r="U18" s="16">
        <v>9563</v>
      </c>
      <c r="V18" s="29">
        <v>9343.18</v>
      </c>
      <c r="W18" s="16">
        <v>9541</v>
      </c>
      <c r="X18" s="29">
        <v>9241.19</v>
      </c>
      <c r="Y18" s="15">
        <v>10020</v>
      </c>
      <c r="Z18" s="15">
        <v>9825</v>
      </c>
      <c r="AA18" s="29">
        <v>9407.12</v>
      </c>
      <c r="AB18" s="10">
        <v>9804</v>
      </c>
      <c r="AC18" s="29">
        <v>9667</v>
      </c>
      <c r="AD18" s="10">
        <v>9667</v>
      </c>
      <c r="AE18" s="40">
        <v>9617</v>
      </c>
      <c r="AF18" s="10">
        <v>9688</v>
      </c>
      <c r="AG18" s="29">
        <v>9711.56</v>
      </c>
      <c r="AH18" s="10">
        <v>9605</v>
      </c>
      <c r="AI18" s="29">
        <v>9664</v>
      </c>
      <c r="AJ18" s="10">
        <v>9630</v>
      </c>
      <c r="AK18" s="29">
        <v>9233</v>
      </c>
      <c r="AL18" s="10">
        <v>9081</v>
      </c>
      <c r="AM18" s="10">
        <v>9176</v>
      </c>
      <c r="AN18" s="2">
        <f>AE18-L18</f>
        <v>-3395.8999999999996</v>
      </c>
      <c r="AO18" s="2">
        <f>+AE18-AC18</f>
        <v>-50</v>
      </c>
      <c r="AP18" s="2">
        <f>+AM18-AL18</f>
        <v>95</v>
      </c>
    </row>
    <row r="19" spans="1:42" ht="15">
      <c r="A19" s="48"/>
      <c r="B19" s="29"/>
      <c r="C19" s="29"/>
      <c r="D19" s="29"/>
      <c r="E19" s="29"/>
      <c r="F19" s="29"/>
      <c r="G19" s="29"/>
      <c r="H19" s="29"/>
      <c r="I19" s="29"/>
      <c r="J19" s="29"/>
      <c r="K19" s="29"/>
      <c r="L19" s="29"/>
      <c r="M19" s="29"/>
      <c r="N19" s="29"/>
      <c r="O19" s="29"/>
      <c r="P19" s="29"/>
      <c r="Q19" s="29"/>
      <c r="R19" s="29"/>
      <c r="S19" s="15"/>
      <c r="T19" s="29"/>
      <c r="U19" s="16"/>
      <c r="V19" s="29"/>
      <c r="W19" s="16"/>
      <c r="X19" s="29"/>
      <c r="Y19" s="15"/>
      <c r="Z19" s="15"/>
      <c r="AA19" s="29"/>
      <c r="AB19" s="10"/>
      <c r="AC19" s="29"/>
      <c r="AD19" s="10"/>
      <c r="AE19" s="40"/>
      <c r="AF19" s="10"/>
      <c r="AG19" s="29"/>
      <c r="AH19" s="10"/>
      <c r="AI19" s="29"/>
      <c r="AJ19" s="10"/>
      <c r="AK19" s="29"/>
      <c r="AL19" s="10"/>
      <c r="AM19" s="10"/>
      <c r="AN19" s="2"/>
      <c r="AO19" s="2"/>
      <c r="AP19" s="2"/>
    </row>
    <row r="20" spans="1:42" ht="15">
      <c r="A20" s="48" t="s">
        <v>33</v>
      </c>
      <c r="B20" s="29">
        <v>103</v>
      </c>
      <c r="C20" s="29">
        <v>60</v>
      </c>
      <c r="D20" s="29">
        <v>58.64</v>
      </c>
      <c r="E20" s="29">
        <v>54.6</v>
      </c>
      <c r="F20" s="29">
        <v>45.5</v>
      </c>
      <c r="G20" s="29">
        <v>45.84</v>
      </c>
      <c r="H20" s="29">
        <v>43.98</v>
      </c>
      <c r="I20" s="29">
        <v>44.23</v>
      </c>
      <c r="J20" s="29">
        <v>41</v>
      </c>
      <c r="K20" s="29">
        <v>39.63</v>
      </c>
      <c r="L20" s="29">
        <v>42.41</v>
      </c>
      <c r="M20" s="29">
        <v>42.41</v>
      </c>
      <c r="N20" s="29">
        <v>42.06</v>
      </c>
      <c r="O20" s="29">
        <v>36.98</v>
      </c>
      <c r="P20" s="29">
        <v>28.04</v>
      </c>
      <c r="Q20" s="29">
        <v>29</v>
      </c>
      <c r="R20" s="29">
        <v>29</v>
      </c>
      <c r="S20" s="15">
        <v>30</v>
      </c>
      <c r="T20" s="29">
        <v>27.9</v>
      </c>
      <c r="U20" s="16">
        <v>31</v>
      </c>
      <c r="V20" s="29">
        <v>29.2</v>
      </c>
      <c r="W20" s="16">
        <v>32</v>
      </c>
      <c r="X20" s="29">
        <v>32.34</v>
      </c>
      <c r="Y20" s="15">
        <v>35</v>
      </c>
      <c r="Z20" s="15">
        <v>32</v>
      </c>
      <c r="AA20" s="29">
        <v>29.58</v>
      </c>
      <c r="AB20" s="10">
        <v>34</v>
      </c>
      <c r="AC20" s="29">
        <v>30</v>
      </c>
      <c r="AD20" s="10">
        <v>36</v>
      </c>
      <c r="AE20" s="40">
        <v>30</v>
      </c>
      <c r="AF20" s="10">
        <v>40</v>
      </c>
      <c r="AG20" s="29">
        <v>37.46</v>
      </c>
      <c r="AH20" s="10">
        <v>40</v>
      </c>
      <c r="AI20" s="29">
        <v>39</v>
      </c>
      <c r="AJ20" s="10">
        <v>42</v>
      </c>
      <c r="AK20" s="29">
        <v>36</v>
      </c>
      <c r="AL20" s="10">
        <v>39</v>
      </c>
      <c r="AM20" s="10">
        <v>39</v>
      </c>
      <c r="AN20" s="2">
        <f>AE20-L20</f>
        <v>-12.409999999999997</v>
      </c>
      <c r="AO20" s="2">
        <f>+AE20-AC20</f>
        <v>0</v>
      </c>
      <c r="AP20" s="2">
        <f>+AM20-AL20</f>
        <v>0</v>
      </c>
    </row>
    <row r="21" spans="1:42" ht="15">
      <c r="A21" s="48"/>
      <c r="B21" s="29"/>
      <c r="C21" s="29"/>
      <c r="D21" s="29"/>
      <c r="E21" s="29"/>
      <c r="F21" s="29"/>
      <c r="G21" s="29"/>
      <c r="H21" s="29"/>
      <c r="I21" s="29"/>
      <c r="J21" s="29"/>
      <c r="K21" s="29"/>
      <c r="L21" s="29"/>
      <c r="M21" s="29"/>
      <c r="N21" s="29"/>
      <c r="O21" s="29"/>
      <c r="P21" s="29"/>
      <c r="Q21" s="29"/>
      <c r="R21" s="29"/>
      <c r="S21" s="15"/>
      <c r="T21" s="29"/>
      <c r="U21" s="16"/>
      <c r="V21" s="29"/>
      <c r="W21" s="16"/>
      <c r="X21" s="29"/>
      <c r="Y21" s="15"/>
      <c r="Z21" s="15"/>
      <c r="AA21" s="29"/>
      <c r="AB21" s="10"/>
      <c r="AC21" s="29"/>
      <c r="AD21" s="10"/>
      <c r="AE21" s="40"/>
      <c r="AF21" s="10"/>
      <c r="AG21" s="29"/>
      <c r="AH21" s="10"/>
      <c r="AI21" s="29"/>
      <c r="AJ21" s="10"/>
      <c r="AK21" s="29"/>
      <c r="AL21" s="10"/>
      <c r="AM21" s="10"/>
      <c r="AN21" s="2"/>
      <c r="AO21" s="2"/>
      <c r="AP21" s="2"/>
    </row>
    <row r="22" spans="1:42" ht="15">
      <c r="A22" s="48" t="s">
        <v>54</v>
      </c>
      <c r="B22" s="29">
        <v>1299</v>
      </c>
      <c r="C22" s="29">
        <v>1050</v>
      </c>
      <c r="D22" s="29">
        <v>1038.54</v>
      </c>
      <c r="E22" s="29">
        <v>1044.38</v>
      </c>
      <c r="F22" s="29">
        <v>999.25</v>
      </c>
      <c r="G22" s="29">
        <v>883.69</v>
      </c>
      <c r="H22" s="29">
        <v>912.79</v>
      </c>
      <c r="I22" s="29">
        <v>933.72</v>
      </c>
      <c r="J22" s="29">
        <v>935</v>
      </c>
      <c r="K22" s="29">
        <v>939.21</v>
      </c>
      <c r="L22" s="29">
        <v>1007.92</v>
      </c>
      <c r="M22" s="29">
        <v>1022.48</v>
      </c>
      <c r="N22" s="29">
        <v>977.72</v>
      </c>
      <c r="O22" s="29">
        <v>899.4</v>
      </c>
      <c r="P22" s="29">
        <v>806.62</v>
      </c>
      <c r="Q22" s="29">
        <v>838</v>
      </c>
      <c r="R22" s="29">
        <v>746.79</v>
      </c>
      <c r="S22" s="15">
        <v>785</v>
      </c>
      <c r="T22" s="29">
        <v>756.56</v>
      </c>
      <c r="U22" s="16">
        <v>1024</v>
      </c>
      <c r="V22" s="29">
        <v>593.75</v>
      </c>
      <c r="W22" s="16">
        <v>646</v>
      </c>
      <c r="X22" s="29">
        <v>616.38</v>
      </c>
      <c r="Y22" s="10">
        <f>650+4+5</f>
        <v>659</v>
      </c>
      <c r="Z22" s="10">
        <v>659</v>
      </c>
      <c r="AA22" s="29">
        <v>642</v>
      </c>
      <c r="AB22" s="10">
        <v>724</v>
      </c>
      <c r="AC22" s="29">
        <v>681</v>
      </c>
      <c r="AD22" s="10">
        <v>624</v>
      </c>
      <c r="AE22" s="40">
        <f>612+5+4</f>
        <v>621</v>
      </c>
      <c r="AF22" s="10">
        <f>664+5+4</f>
        <v>673</v>
      </c>
      <c r="AG22" s="29">
        <v>719.44</v>
      </c>
      <c r="AH22" s="10">
        <f>653+6+5</f>
        <v>664</v>
      </c>
      <c r="AI22" s="29">
        <v>795</v>
      </c>
      <c r="AJ22" s="10">
        <f>726+5+6</f>
        <v>737</v>
      </c>
      <c r="AK22" s="29">
        <v>856</v>
      </c>
      <c r="AL22" s="10">
        <f>720+5+7</f>
        <v>732</v>
      </c>
      <c r="AM22" s="10">
        <f>726+5+7</f>
        <v>738</v>
      </c>
      <c r="AN22" s="2">
        <f aca="true" t="shared" si="0" ref="AN22:AN30">AE22-L22</f>
        <v>-386.91999999999996</v>
      </c>
      <c r="AO22" s="2">
        <f aca="true" t="shared" si="1" ref="AO22:AO30">+AE22-AC22</f>
        <v>-60</v>
      </c>
      <c r="AP22" s="2">
        <f aca="true" t="shared" si="2" ref="AP22:AP30">+AM22-AL22</f>
        <v>6</v>
      </c>
    </row>
    <row r="23" spans="1:42" ht="15">
      <c r="A23" s="48" t="s">
        <v>56</v>
      </c>
      <c r="B23" s="29"/>
      <c r="C23" s="29"/>
      <c r="D23" s="29"/>
      <c r="E23" s="29"/>
      <c r="F23" s="29"/>
      <c r="G23" s="29"/>
      <c r="H23" s="29"/>
      <c r="I23" s="29"/>
      <c r="J23" s="29"/>
      <c r="K23" s="29"/>
      <c r="L23" s="29"/>
      <c r="M23" s="29"/>
      <c r="N23" s="29"/>
      <c r="O23" s="29"/>
      <c r="P23" s="29"/>
      <c r="Q23" s="29"/>
      <c r="R23" s="29"/>
      <c r="S23" s="15">
        <v>88</v>
      </c>
      <c r="T23" s="29">
        <v>102.76</v>
      </c>
      <c r="U23" s="16">
        <v>103</v>
      </c>
      <c r="V23" s="29">
        <v>481.99</v>
      </c>
      <c r="W23" s="16">
        <v>751</v>
      </c>
      <c r="X23" s="29">
        <v>743.65</v>
      </c>
      <c r="Y23" s="15">
        <v>780</v>
      </c>
      <c r="Z23" s="15">
        <v>819</v>
      </c>
      <c r="AA23" s="29">
        <v>816.52</v>
      </c>
      <c r="AB23" s="10">
        <v>845</v>
      </c>
      <c r="AC23" s="29">
        <v>859</v>
      </c>
      <c r="AD23" s="10">
        <v>983</v>
      </c>
      <c r="AE23" s="40">
        <v>1020</v>
      </c>
      <c r="AF23" s="10">
        <v>1051</v>
      </c>
      <c r="AG23" s="29">
        <v>1027.43</v>
      </c>
      <c r="AH23" s="10">
        <v>1149</v>
      </c>
      <c r="AI23" s="29">
        <v>1034</v>
      </c>
      <c r="AJ23" s="10">
        <v>1233</v>
      </c>
      <c r="AK23" s="29">
        <v>1209</v>
      </c>
      <c r="AL23" s="10">
        <v>1365</v>
      </c>
      <c r="AM23" s="10">
        <v>1380</v>
      </c>
      <c r="AN23" s="2">
        <f t="shared" si="0"/>
        <v>1020</v>
      </c>
      <c r="AO23" s="2">
        <f t="shared" si="1"/>
        <v>161</v>
      </c>
      <c r="AP23" s="2">
        <f t="shared" si="2"/>
        <v>15</v>
      </c>
    </row>
    <row r="24" spans="1:42" ht="15">
      <c r="A24" s="48" t="s">
        <v>34</v>
      </c>
      <c r="B24" s="29">
        <v>369</v>
      </c>
      <c r="C24" s="29">
        <v>355</v>
      </c>
      <c r="D24" s="29">
        <v>376.16</v>
      </c>
      <c r="E24" s="29">
        <v>378.02</v>
      </c>
      <c r="F24" s="29">
        <v>359.8</v>
      </c>
      <c r="G24" s="29">
        <v>327.01</v>
      </c>
      <c r="H24" s="29">
        <v>332.64</v>
      </c>
      <c r="I24" s="29">
        <v>358.67</v>
      </c>
      <c r="J24" s="29">
        <v>362</v>
      </c>
      <c r="K24" s="29">
        <v>340.92</v>
      </c>
      <c r="L24" s="29">
        <v>369.91</v>
      </c>
      <c r="M24" s="29">
        <v>374.32</v>
      </c>
      <c r="N24" s="29">
        <v>376.67</v>
      </c>
      <c r="O24" s="29">
        <v>368.88</v>
      </c>
      <c r="P24" s="29">
        <v>366.32</v>
      </c>
      <c r="Q24" s="29">
        <v>378</v>
      </c>
      <c r="R24" s="29">
        <v>359.44</v>
      </c>
      <c r="S24" s="15">
        <v>354</v>
      </c>
      <c r="T24" s="29">
        <v>367.81</v>
      </c>
      <c r="U24" s="16">
        <v>368</v>
      </c>
      <c r="V24" s="29">
        <v>377.93</v>
      </c>
      <c r="W24" s="16">
        <v>390</v>
      </c>
      <c r="X24" s="29">
        <v>384.34</v>
      </c>
      <c r="Y24" s="15">
        <v>384</v>
      </c>
      <c r="Z24" s="15">
        <v>384</v>
      </c>
      <c r="AA24" s="29">
        <v>383.17</v>
      </c>
      <c r="AB24" s="10">
        <v>384</v>
      </c>
      <c r="AC24" s="29">
        <v>389.13</v>
      </c>
      <c r="AD24" s="10">
        <v>407</v>
      </c>
      <c r="AE24" s="40">
        <v>406</v>
      </c>
      <c r="AF24" s="10">
        <v>419</v>
      </c>
      <c r="AG24" s="29">
        <v>414.02</v>
      </c>
      <c r="AH24" s="10">
        <v>422</v>
      </c>
      <c r="AI24" s="29">
        <v>408</v>
      </c>
      <c r="AJ24" s="10">
        <v>416</v>
      </c>
      <c r="AK24" s="29">
        <v>396</v>
      </c>
      <c r="AL24" s="10">
        <v>402</v>
      </c>
      <c r="AM24" s="10">
        <v>402</v>
      </c>
      <c r="AN24" s="2">
        <f t="shared" si="0"/>
        <v>36.089999999999975</v>
      </c>
      <c r="AO24" s="2">
        <f t="shared" si="1"/>
        <v>16.870000000000005</v>
      </c>
      <c r="AP24" s="2">
        <f t="shared" si="2"/>
        <v>0</v>
      </c>
    </row>
    <row r="25" spans="1:42" ht="15">
      <c r="A25" s="48" t="s">
        <v>35</v>
      </c>
      <c r="B25" s="29"/>
      <c r="C25" s="29">
        <v>278</v>
      </c>
      <c r="D25" s="29">
        <v>317.37</v>
      </c>
      <c r="E25" s="29">
        <v>304.98</v>
      </c>
      <c r="F25" s="29">
        <v>271.51</v>
      </c>
      <c r="G25" s="29">
        <v>278.97</v>
      </c>
      <c r="H25" s="29">
        <v>286.53</v>
      </c>
      <c r="I25" s="29">
        <v>293.44</v>
      </c>
      <c r="J25" s="29">
        <v>293</v>
      </c>
      <c r="K25" s="29">
        <v>304.76</v>
      </c>
      <c r="L25" s="29">
        <v>322.43</v>
      </c>
      <c r="M25" s="29">
        <v>321.74</v>
      </c>
      <c r="N25" s="29">
        <v>312.03</v>
      </c>
      <c r="O25" s="29">
        <v>288.76</v>
      </c>
      <c r="P25" s="29">
        <v>265.19</v>
      </c>
      <c r="Q25" s="29">
        <v>304</v>
      </c>
      <c r="R25" s="29">
        <v>251.58</v>
      </c>
      <c r="S25" s="15">
        <v>270</v>
      </c>
      <c r="T25" s="29">
        <v>239.62</v>
      </c>
      <c r="U25" s="16">
        <v>270</v>
      </c>
      <c r="V25" s="29">
        <v>237.63</v>
      </c>
      <c r="W25" s="16">
        <v>265</v>
      </c>
      <c r="X25" s="29">
        <v>251.12</v>
      </c>
      <c r="Y25" s="15">
        <v>260</v>
      </c>
      <c r="Z25" s="15">
        <v>260</v>
      </c>
      <c r="AA25" s="29">
        <v>253.18</v>
      </c>
      <c r="AB25" s="10">
        <v>255</v>
      </c>
      <c r="AC25" s="29">
        <v>250.78</v>
      </c>
      <c r="AD25" s="10">
        <v>257</v>
      </c>
      <c r="AE25" s="40">
        <v>252</v>
      </c>
      <c r="AF25" s="10">
        <v>266</v>
      </c>
      <c r="AG25" s="29">
        <v>252.02</v>
      </c>
      <c r="AH25" s="10">
        <v>270</v>
      </c>
      <c r="AI25" s="29">
        <v>265</v>
      </c>
      <c r="AJ25" s="10">
        <v>269</v>
      </c>
      <c r="AK25" s="29">
        <v>261</v>
      </c>
      <c r="AL25" s="10">
        <v>261</v>
      </c>
      <c r="AM25" s="10">
        <v>261</v>
      </c>
      <c r="AN25" s="2">
        <f t="shared" si="0"/>
        <v>-70.43</v>
      </c>
      <c r="AO25" s="2">
        <f t="shared" si="1"/>
        <v>1.2199999999999989</v>
      </c>
      <c r="AP25" s="2">
        <f t="shared" si="2"/>
        <v>0</v>
      </c>
    </row>
    <row r="26" spans="1:42" ht="15">
      <c r="A26" s="48" t="s">
        <v>36</v>
      </c>
      <c r="B26" s="29"/>
      <c r="C26" s="29"/>
      <c r="D26" s="29"/>
      <c r="E26" s="29"/>
      <c r="F26" s="29"/>
      <c r="G26" s="29"/>
      <c r="H26" s="29"/>
      <c r="I26" s="29"/>
      <c r="J26" s="29"/>
      <c r="K26" s="29"/>
      <c r="L26" s="29"/>
      <c r="M26" s="29"/>
      <c r="N26" s="29"/>
      <c r="O26" s="29"/>
      <c r="P26" s="29"/>
      <c r="Q26" s="29">
        <v>288</v>
      </c>
      <c r="R26" s="29">
        <v>245.47</v>
      </c>
      <c r="S26" s="15">
        <v>310</v>
      </c>
      <c r="T26" s="29">
        <v>281.1</v>
      </c>
      <c r="U26" s="16">
        <v>335</v>
      </c>
      <c r="V26" s="29">
        <v>312.33</v>
      </c>
      <c r="W26" s="16">
        <v>346</v>
      </c>
      <c r="X26" s="29">
        <v>356.56</v>
      </c>
      <c r="Y26" s="15">
        <v>408</v>
      </c>
      <c r="Z26" s="15">
        <v>401</v>
      </c>
      <c r="AA26" s="29">
        <v>362.32</v>
      </c>
      <c r="AB26" s="10">
        <v>412</v>
      </c>
      <c r="AC26" s="29">
        <v>415</v>
      </c>
      <c r="AD26" s="10">
        <v>535</v>
      </c>
      <c r="AE26" s="40">
        <v>437</v>
      </c>
      <c r="AF26" s="10">
        <v>550</v>
      </c>
      <c r="AG26" s="29">
        <v>507.16</v>
      </c>
      <c r="AH26" s="10">
        <v>581</v>
      </c>
      <c r="AI26" s="29">
        <v>565</v>
      </c>
      <c r="AJ26" s="10">
        <v>590</v>
      </c>
      <c r="AK26" s="29">
        <v>607</v>
      </c>
      <c r="AL26" s="10">
        <v>619</v>
      </c>
      <c r="AM26" s="10">
        <v>634</v>
      </c>
      <c r="AN26" s="2">
        <f t="shared" si="0"/>
        <v>437</v>
      </c>
      <c r="AO26" s="2">
        <f t="shared" si="1"/>
        <v>22</v>
      </c>
      <c r="AP26" s="2">
        <f t="shared" si="2"/>
        <v>15</v>
      </c>
    </row>
    <row r="27" spans="1:42" ht="15">
      <c r="A27" s="48" t="s">
        <v>37</v>
      </c>
      <c r="B27" s="30"/>
      <c r="C27" s="30"/>
      <c r="D27" s="30"/>
      <c r="E27" s="30"/>
      <c r="F27" s="30"/>
      <c r="G27" s="30"/>
      <c r="H27" s="30"/>
      <c r="I27" s="30"/>
      <c r="J27" s="30"/>
      <c r="K27" s="30"/>
      <c r="L27" s="30"/>
      <c r="M27" s="30"/>
      <c r="N27" s="30">
        <v>26.05</v>
      </c>
      <c r="O27" s="30">
        <v>28.22</v>
      </c>
      <c r="P27" s="30">
        <v>30.7</v>
      </c>
      <c r="Q27" s="30">
        <v>41</v>
      </c>
      <c r="R27" s="30">
        <v>34.98</v>
      </c>
      <c r="S27" s="20">
        <v>80</v>
      </c>
      <c r="T27" s="30">
        <v>37.56</v>
      </c>
      <c r="U27" s="24">
        <v>55</v>
      </c>
      <c r="V27" s="30">
        <v>46.86</v>
      </c>
      <c r="W27" s="24">
        <v>65</v>
      </c>
      <c r="X27" s="30">
        <v>71.33</v>
      </c>
      <c r="Y27" s="20">
        <v>73</v>
      </c>
      <c r="Z27" s="20">
        <v>73</v>
      </c>
      <c r="AA27" s="30">
        <v>74.04</v>
      </c>
      <c r="AB27" s="8">
        <v>73</v>
      </c>
      <c r="AC27" s="30">
        <v>67</v>
      </c>
      <c r="AD27" s="10">
        <v>75</v>
      </c>
      <c r="AE27" s="41">
        <v>63</v>
      </c>
      <c r="AF27" s="10">
        <v>77</v>
      </c>
      <c r="AG27" s="30">
        <v>71.17</v>
      </c>
      <c r="AH27" s="10">
        <v>81</v>
      </c>
      <c r="AI27" s="30">
        <v>77</v>
      </c>
      <c r="AJ27" s="10">
        <v>95</v>
      </c>
      <c r="AK27" s="30">
        <v>86</v>
      </c>
      <c r="AL27" s="10">
        <v>115</v>
      </c>
      <c r="AM27" s="10">
        <v>119</v>
      </c>
      <c r="AN27" s="11">
        <f t="shared" si="0"/>
        <v>63</v>
      </c>
      <c r="AO27" s="11">
        <f t="shared" si="1"/>
        <v>-4</v>
      </c>
      <c r="AP27" s="11">
        <f t="shared" si="2"/>
        <v>4</v>
      </c>
    </row>
    <row r="28" spans="1:42" ht="15">
      <c r="A28" s="48" t="s">
        <v>38</v>
      </c>
      <c r="B28" s="31">
        <f aca="true" t="shared" si="3" ref="B28:K28">SUM(B5:B27)</f>
        <v>73225</v>
      </c>
      <c r="C28" s="31">
        <f t="shared" si="3"/>
        <v>73452</v>
      </c>
      <c r="D28" s="31">
        <f t="shared" si="3"/>
        <v>73236.71999999999</v>
      </c>
      <c r="E28" s="31">
        <f t="shared" si="3"/>
        <v>72165.13000000002</v>
      </c>
      <c r="F28" s="31">
        <f t="shared" si="3"/>
        <v>70655.78</v>
      </c>
      <c r="G28" s="31">
        <f t="shared" si="3"/>
        <v>69661.45</v>
      </c>
      <c r="H28" s="31">
        <f t="shared" si="3"/>
        <v>70335.30999999998</v>
      </c>
      <c r="I28" s="31">
        <f t="shared" si="3"/>
        <v>71372.26</v>
      </c>
      <c r="J28" s="31">
        <f t="shared" si="3"/>
        <v>71232</v>
      </c>
      <c r="K28" s="31">
        <f t="shared" si="3"/>
        <v>72344.76000000001</v>
      </c>
      <c r="L28" s="31">
        <v>75707.68</v>
      </c>
      <c r="M28" s="31">
        <f aca="true" t="shared" si="4" ref="M28:AB28">SUM(M5:M27)</f>
        <v>76880.09000000001</v>
      </c>
      <c r="N28" s="31">
        <f t="shared" si="4"/>
        <v>76371.42</v>
      </c>
      <c r="O28" s="31">
        <f t="shared" si="4"/>
        <v>72011.89</v>
      </c>
      <c r="P28" s="31">
        <f t="shared" si="4"/>
        <v>66702.19776458947</v>
      </c>
      <c r="Q28" s="31">
        <f t="shared" si="4"/>
        <v>70617</v>
      </c>
      <c r="R28" s="31">
        <f t="shared" si="4"/>
        <v>65727.69</v>
      </c>
      <c r="S28" s="7">
        <f t="shared" si="4"/>
        <v>67635</v>
      </c>
      <c r="T28" s="31">
        <f t="shared" si="4"/>
        <v>66488.07999999999</v>
      </c>
      <c r="U28" s="25">
        <f t="shared" si="4"/>
        <v>68277</v>
      </c>
      <c r="V28" s="31">
        <f t="shared" si="4"/>
        <v>66955.98999999999</v>
      </c>
      <c r="W28" s="25">
        <f t="shared" si="4"/>
        <v>68094</v>
      </c>
      <c r="X28" s="31">
        <f t="shared" si="4"/>
        <v>67260.26999999999</v>
      </c>
      <c r="Y28" s="7">
        <f t="shared" si="4"/>
        <v>71047</v>
      </c>
      <c r="Z28" s="7">
        <f t="shared" si="4"/>
        <v>69915</v>
      </c>
      <c r="AA28" s="31">
        <f t="shared" si="4"/>
        <v>68666</v>
      </c>
      <c r="AB28" s="7">
        <f t="shared" si="4"/>
        <v>69704</v>
      </c>
      <c r="AC28" s="31">
        <f>SUM(AC5:AC27)+0.5</f>
        <v>70283.41</v>
      </c>
      <c r="AD28" s="7">
        <f>SUM(AD5:AD27)+1</f>
        <v>70024</v>
      </c>
      <c r="AE28" s="42">
        <f>SUM(AE5:AE27)</f>
        <v>70952</v>
      </c>
      <c r="AF28" s="7">
        <f>SUM(AF5:AF27)</f>
        <v>71424</v>
      </c>
      <c r="AG28" s="31">
        <f>SUM(AG5:AG27)</f>
        <v>70664.21</v>
      </c>
      <c r="AH28" s="7">
        <f>SUM(AH5:AH27)+1</f>
        <v>70984</v>
      </c>
      <c r="AI28" s="31">
        <f>SUM(AI5:AI27)</f>
        <v>70415</v>
      </c>
      <c r="AJ28" s="7">
        <f>SUM(AJ5:AJ27)</f>
        <v>70228</v>
      </c>
      <c r="AK28" s="31">
        <f>SUM(AK5:AK27)-1</f>
        <v>68694</v>
      </c>
      <c r="AL28" s="7">
        <f>SUM(AL5:AL27)</f>
        <v>67651</v>
      </c>
      <c r="AM28" s="7">
        <f>SUM(AM5:AM27)</f>
        <v>69715</v>
      </c>
      <c r="AN28" s="2">
        <f t="shared" si="0"/>
        <v>-4755.679999999993</v>
      </c>
      <c r="AO28" s="2">
        <f t="shared" si="1"/>
        <v>668.5899999999965</v>
      </c>
      <c r="AP28" s="2">
        <f t="shared" si="2"/>
        <v>2064</v>
      </c>
    </row>
    <row r="29" spans="1:42" ht="15">
      <c r="A29" s="48" t="s">
        <v>39</v>
      </c>
      <c r="B29" s="30"/>
      <c r="C29" s="30"/>
      <c r="D29" s="30"/>
      <c r="E29" s="30"/>
      <c r="F29" s="30"/>
      <c r="G29" s="30"/>
      <c r="H29" s="30"/>
      <c r="I29" s="30"/>
      <c r="J29" s="30"/>
      <c r="K29" s="30"/>
      <c r="L29" s="30"/>
      <c r="M29" s="30"/>
      <c r="N29" s="30"/>
      <c r="O29" s="30"/>
      <c r="P29" s="30">
        <v>1.98</v>
      </c>
      <c r="Q29" s="30">
        <v>12</v>
      </c>
      <c r="R29" s="30">
        <v>11.96</v>
      </c>
      <c r="S29" s="20">
        <v>13</v>
      </c>
      <c r="T29" s="30">
        <v>13.2</v>
      </c>
      <c r="U29" s="24">
        <v>13.2</v>
      </c>
      <c r="V29" s="30">
        <v>13</v>
      </c>
      <c r="W29" s="24">
        <v>13</v>
      </c>
      <c r="X29" s="30">
        <v>14.08</v>
      </c>
      <c r="Y29" s="20">
        <v>14</v>
      </c>
      <c r="Z29" s="20">
        <v>14.08</v>
      </c>
      <c r="AA29" s="30">
        <v>13.67</v>
      </c>
      <c r="AB29" s="8">
        <v>14</v>
      </c>
      <c r="AC29" s="30">
        <v>14</v>
      </c>
      <c r="AD29" s="10">
        <v>13</v>
      </c>
      <c r="AE29" s="41">
        <v>12</v>
      </c>
      <c r="AF29" s="10">
        <v>12</v>
      </c>
      <c r="AG29" s="30">
        <v>11.56</v>
      </c>
      <c r="AH29" s="10">
        <v>12</v>
      </c>
      <c r="AI29" s="30">
        <v>11</v>
      </c>
      <c r="AJ29" s="10">
        <v>13</v>
      </c>
      <c r="AK29" s="30">
        <v>10</v>
      </c>
      <c r="AL29" s="10">
        <v>12</v>
      </c>
      <c r="AM29" s="10">
        <v>12</v>
      </c>
      <c r="AN29" s="2">
        <f t="shared" si="0"/>
        <v>12</v>
      </c>
      <c r="AO29" s="2">
        <f t="shared" si="1"/>
        <v>-2</v>
      </c>
      <c r="AP29" s="2">
        <f t="shared" si="2"/>
        <v>0</v>
      </c>
    </row>
    <row r="30" spans="1:42" ht="15.75" thickBot="1">
      <c r="A30" s="48" t="s">
        <v>40</v>
      </c>
      <c r="B30" s="32">
        <f aca="true" t="shared" si="5" ref="B30:AM30">B28+B29</f>
        <v>73225</v>
      </c>
      <c r="C30" s="32">
        <f t="shared" si="5"/>
        <v>73452</v>
      </c>
      <c r="D30" s="32">
        <f t="shared" si="5"/>
        <v>73236.71999999999</v>
      </c>
      <c r="E30" s="32">
        <f t="shared" si="5"/>
        <v>72165.13000000002</v>
      </c>
      <c r="F30" s="32">
        <f t="shared" si="5"/>
        <v>70655.78</v>
      </c>
      <c r="G30" s="32">
        <f t="shared" si="5"/>
        <v>69661.45</v>
      </c>
      <c r="H30" s="32">
        <f t="shared" si="5"/>
        <v>70335.30999999998</v>
      </c>
      <c r="I30" s="32">
        <f t="shared" si="5"/>
        <v>71372.26</v>
      </c>
      <c r="J30" s="32">
        <f t="shared" si="5"/>
        <v>71232</v>
      </c>
      <c r="K30" s="32">
        <f t="shared" si="5"/>
        <v>72344.76000000001</v>
      </c>
      <c r="L30" s="32">
        <f t="shared" si="5"/>
        <v>75707.68</v>
      </c>
      <c r="M30" s="32">
        <f t="shared" si="5"/>
        <v>76880.09000000001</v>
      </c>
      <c r="N30" s="32">
        <f t="shared" si="5"/>
        <v>76371.42</v>
      </c>
      <c r="O30" s="32">
        <f t="shared" si="5"/>
        <v>72011.89</v>
      </c>
      <c r="P30" s="32">
        <f t="shared" si="5"/>
        <v>66704.17776458946</v>
      </c>
      <c r="Q30" s="32">
        <f t="shared" si="5"/>
        <v>70629</v>
      </c>
      <c r="R30" s="32">
        <f t="shared" si="5"/>
        <v>65739.65000000001</v>
      </c>
      <c r="S30" s="9">
        <f t="shared" si="5"/>
        <v>67648</v>
      </c>
      <c r="T30" s="32">
        <f t="shared" si="5"/>
        <v>66501.27999999998</v>
      </c>
      <c r="U30" s="26">
        <f t="shared" si="5"/>
        <v>68290.2</v>
      </c>
      <c r="V30" s="32">
        <f t="shared" si="5"/>
        <v>66968.98999999999</v>
      </c>
      <c r="W30" s="26">
        <f t="shared" si="5"/>
        <v>68107</v>
      </c>
      <c r="X30" s="32">
        <f t="shared" si="5"/>
        <v>67274.34999999999</v>
      </c>
      <c r="Y30" s="9">
        <f t="shared" si="5"/>
        <v>71061</v>
      </c>
      <c r="Z30" s="9">
        <f t="shared" si="5"/>
        <v>69929.08</v>
      </c>
      <c r="AA30" s="32">
        <f t="shared" si="5"/>
        <v>68679.67</v>
      </c>
      <c r="AB30" s="9">
        <f t="shared" si="5"/>
        <v>69718</v>
      </c>
      <c r="AC30" s="32">
        <f t="shared" si="5"/>
        <v>70297.41</v>
      </c>
      <c r="AD30" s="9">
        <f t="shared" si="5"/>
        <v>70037</v>
      </c>
      <c r="AE30" s="43">
        <f t="shared" si="5"/>
        <v>70964</v>
      </c>
      <c r="AF30" s="9">
        <f t="shared" si="5"/>
        <v>71436</v>
      </c>
      <c r="AG30" s="32">
        <f t="shared" si="5"/>
        <v>70675.77</v>
      </c>
      <c r="AH30" s="9">
        <f t="shared" si="5"/>
        <v>70996</v>
      </c>
      <c r="AI30" s="32">
        <f t="shared" si="5"/>
        <v>70426</v>
      </c>
      <c r="AJ30" s="9">
        <f t="shared" si="5"/>
        <v>70241</v>
      </c>
      <c r="AK30" s="32">
        <f t="shared" si="5"/>
        <v>68704</v>
      </c>
      <c r="AL30" s="9">
        <f t="shared" si="5"/>
        <v>67663</v>
      </c>
      <c r="AM30" s="9">
        <f t="shared" si="5"/>
        <v>69727</v>
      </c>
      <c r="AN30" s="12">
        <f t="shared" si="0"/>
        <v>-4743.679999999993</v>
      </c>
      <c r="AO30" s="13">
        <f t="shared" si="1"/>
        <v>666.5899999999965</v>
      </c>
      <c r="AP30" s="13">
        <f t="shared" si="2"/>
        <v>2064</v>
      </c>
    </row>
    <row r="31" spans="31:37" s="6" customFormat="1" ht="15">
      <c r="AE31" s="44"/>
      <c r="AG31" s="44"/>
      <c r="AH31" s="44"/>
      <c r="AI31" s="44"/>
      <c r="AK31" s="44"/>
    </row>
    <row r="32" spans="1:37" s="6" customFormat="1" ht="15.75">
      <c r="A32" s="36" t="s">
        <v>58</v>
      </c>
      <c r="AC32" s="45"/>
      <c r="AE32" s="45"/>
      <c r="AG32" s="45"/>
      <c r="AH32" s="44"/>
      <c r="AI32" s="45"/>
      <c r="AK32" s="45"/>
    </row>
    <row r="33" spans="31:37" s="6" customFormat="1" ht="15">
      <c r="AE33" s="44"/>
      <c r="AK33" s="44"/>
    </row>
    <row r="34" spans="1:37" s="6" customFormat="1" ht="16.5" thickBot="1">
      <c r="A34" s="6" t="s">
        <v>53</v>
      </c>
      <c r="V34" s="14"/>
      <c r="AE34" s="44"/>
      <c r="AK34" s="45"/>
    </row>
    <row r="35" spans="22:37" s="6" customFormat="1" ht="16.5" hidden="1" thickBot="1">
      <c r="V35" s="14"/>
      <c r="AE35" s="44"/>
      <c r="AK35" s="44"/>
    </row>
    <row r="36" spans="8:39" s="6" customFormat="1" ht="15">
      <c r="H36" s="27" t="s">
        <v>6</v>
      </c>
      <c r="I36" s="27" t="s">
        <v>7</v>
      </c>
      <c r="J36" s="27" t="s">
        <v>8</v>
      </c>
      <c r="K36" s="27" t="s">
        <v>9</v>
      </c>
      <c r="L36" s="27" t="s">
        <v>10</v>
      </c>
      <c r="M36" s="27" t="s">
        <v>11</v>
      </c>
      <c r="N36" s="27" t="s">
        <v>12</v>
      </c>
      <c r="O36" s="27" t="s">
        <v>13</v>
      </c>
      <c r="P36" s="27" t="s">
        <v>14</v>
      </c>
      <c r="Q36" s="27" t="s">
        <v>50</v>
      </c>
      <c r="R36" s="27" t="s">
        <v>15</v>
      </c>
      <c r="S36" s="21" t="s">
        <v>16</v>
      </c>
      <c r="T36" s="27" t="s">
        <v>16</v>
      </c>
      <c r="U36" s="22" t="s">
        <v>17</v>
      </c>
      <c r="V36" s="27" t="s">
        <v>17</v>
      </c>
      <c r="W36" s="22" t="s">
        <v>18</v>
      </c>
      <c r="X36" s="27" t="s">
        <v>18</v>
      </c>
      <c r="Y36" s="21" t="s">
        <v>52</v>
      </c>
      <c r="Z36" s="21" t="s">
        <v>19</v>
      </c>
      <c r="AA36" s="27" t="s">
        <v>19</v>
      </c>
      <c r="AB36" s="17" t="s">
        <v>41</v>
      </c>
      <c r="AC36" s="27" t="s">
        <v>41</v>
      </c>
      <c r="AD36" s="17" t="s">
        <v>44</v>
      </c>
      <c r="AE36" s="38" t="s">
        <v>44</v>
      </c>
      <c r="AF36" s="17" t="s">
        <v>46</v>
      </c>
      <c r="AG36" s="27" t="s">
        <v>46</v>
      </c>
      <c r="AH36" s="17" t="s">
        <v>49</v>
      </c>
      <c r="AI36" s="27" t="s">
        <v>49</v>
      </c>
      <c r="AJ36" s="17" t="s">
        <v>51</v>
      </c>
      <c r="AK36" s="27" t="s">
        <v>51</v>
      </c>
      <c r="AL36" s="27" t="s">
        <v>57</v>
      </c>
      <c r="AM36" s="27" t="s">
        <v>59</v>
      </c>
    </row>
    <row r="37" spans="8:39" s="6" customFormat="1" ht="15">
      <c r="H37" s="28" t="s">
        <v>21</v>
      </c>
      <c r="I37" s="28" t="s">
        <v>21</v>
      </c>
      <c r="J37" s="28" t="s">
        <v>21</v>
      </c>
      <c r="K37" s="28" t="s">
        <v>21</v>
      </c>
      <c r="L37" s="28" t="s">
        <v>21</v>
      </c>
      <c r="M37" s="28" t="s">
        <v>21</v>
      </c>
      <c r="N37" s="28" t="s">
        <v>21</v>
      </c>
      <c r="O37" s="28" t="s">
        <v>21</v>
      </c>
      <c r="P37" s="28" t="s">
        <v>21</v>
      </c>
      <c r="Q37" s="28" t="s">
        <v>45</v>
      </c>
      <c r="R37" s="28" t="s">
        <v>21</v>
      </c>
      <c r="S37" s="19" t="s">
        <v>45</v>
      </c>
      <c r="T37" s="28" t="s">
        <v>21</v>
      </c>
      <c r="U37" s="23" t="s">
        <v>45</v>
      </c>
      <c r="V37" s="28" t="s">
        <v>21</v>
      </c>
      <c r="W37" s="23" t="s">
        <v>45</v>
      </c>
      <c r="X37" s="28" t="s">
        <v>21</v>
      </c>
      <c r="Y37" s="19" t="s">
        <v>45</v>
      </c>
      <c r="Z37" s="19" t="s">
        <v>45</v>
      </c>
      <c r="AA37" s="28" t="s">
        <v>21</v>
      </c>
      <c r="AB37" s="19" t="s">
        <v>45</v>
      </c>
      <c r="AC37" s="28" t="s">
        <v>21</v>
      </c>
      <c r="AD37" s="18" t="s">
        <v>45</v>
      </c>
      <c r="AE37" s="39" t="s">
        <v>21</v>
      </c>
      <c r="AF37" s="18" t="s">
        <v>45</v>
      </c>
      <c r="AG37" s="28" t="s">
        <v>21</v>
      </c>
      <c r="AH37" s="18" t="s">
        <v>45</v>
      </c>
      <c r="AI37" s="28" t="s">
        <v>21</v>
      </c>
      <c r="AJ37" s="18" t="s">
        <v>45</v>
      </c>
      <c r="AK37" s="28" t="s">
        <v>21</v>
      </c>
      <c r="AL37" s="28" t="s">
        <v>45</v>
      </c>
      <c r="AM37" s="28" t="s">
        <v>45</v>
      </c>
    </row>
    <row r="38" spans="31:39" s="6" customFormat="1" ht="15">
      <c r="AE38" s="44"/>
      <c r="AK38" s="44"/>
      <c r="AL38" s="44"/>
      <c r="AM38" s="44"/>
    </row>
    <row r="39" spans="8:39" s="6" customFormat="1" ht="15">
      <c r="H39" s="6">
        <f aca="true" t="shared" si="6" ref="H39:AM39">+H30</f>
        <v>70335.30999999998</v>
      </c>
      <c r="I39" s="6">
        <f t="shared" si="6"/>
        <v>71372.26</v>
      </c>
      <c r="J39" s="6">
        <f t="shared" si="6"/>
        <v>71232</v>
      </c>
      <c r="K39" s="6">
        <f t="shared" si="6"/>
        <v>72344.76000000001</v>
      </c>
      <c r="L39" s="6">
        <f t="shared" si="6"/>
        <v>75707.68</v>
      </c>
      <c r="M39" s="6">
        <f t="shared" si="6"/>
        <v>76880.09000000001</v>
      </c>
      <c r="N39" s="6">
        <f t="shared" si="6"/>
        <v>76371.42</v>
      </c>
      <c r="O39" s="6">
        <f t="shared" si="6"/>
        <v>72011.89</v>
      </c>
      <c r="P39" s="6">
        <f t="shared" si="6"/>
        <v>66704.17776458946</v>
      </c>
      <c r="Q39" s="6">
        <f t="shared" si="6"/>
        <v>70629</v>
      </c>
      <c r="R39" s="6">
        <f t="shared" si="6"/>
        <v>65739.65000000001</v>
      </c>
      <c r="S39" s="6">
        <f t="shared" si="6"/>
        <v>67648</v>
      </c>
      <c r="T39" s="6">
        <f t="shared" si="6"/>
        <v>66501.27999999998</v>
      </c>
      <c r="U39" s="6">
        <f t="shared" si="6"/>
        <v>68290.2</v>
      </c>
      <c r="V39" s="6">
        <f t="shared" si="6"/>
        <v>66968.98999999999</v>
      </c>
      <c r="W39" s="6">
        <f t="shared" si="6"/>
        <v>68107</v>
      </c>
      <c r="X39" s="6">
        <f t="shared" si="6"/>
        <v>67274.34999999999</v>
      </c>
      <c r="Y39" s="6">
        <f t="shared" si="6"/>
        <v>71061</v>
      </c>
      <c r="Z39" s="6">
        <f t="shared" si="6"/>
        <v>69929.08</v>
      </c>
      <c r="AA39" s="6">
        <f t="shared" si="6"/>
        <v>68679.67</v>
      </c>
      <c r="AB39" s="6">
        <f t="shared" si="6"/>
        <v>69718</v>
      </c>
      <c r="AC39" s="6">
        <f t="shared" si="6"/>
        <v>70297.41</v>
      </c>
      <c r="AD39" s="6">
        <f t="shared" si="6"/>
        <v>70037</v>
      </c>
      <c r="AE39" s="6">
        <f t="shared" si="6"/>
        <v>70964</v>
      </c>
      <c r="AF39" s="6">
        <f t="shared" si="6"/>
        <v>71436</v>
      </c>
      <c r="AG39" s="6">
        <f t="shared" si="6"/>
        <v>70675.77</v>
      </c>
      <c r="AH39" s="6">
        <f t="shared" si="6"/>
        <v>70996</v>
      </c>
      <c r="AI39" s="6">
        <f t="shared" si="6"/>
        <v>70426</v>
      </c>
      <c r="AJ39" s="6">
        <f t="shared" si="6"/>
        <v>70241</v>
      </c>
      <c r="AK39" s="6">
        <f t="shared" si="6"/>
        <v>68704</v>
      </c>
      <c r="AL39" s="6">
        <f t="shared" si="6"/>
        <v>67663</v>
      </c>
      <c r="AM39" s="6">
        <f t="shared" si="6"/>
        <v>69727</v>
      </c>
    </row>
    <row r="40" spans="31:39" s="6" customFormat="1" ht="15">
      <c r="AE40" s="44"/>
      <c r="AK40" s="44"/>
      <c r="AL40" s="44"/>
      <c r="AM40" s="44"/>
    </row>
    <row r="41" spans="8:39" s="6" customFormat="1" ht="15">
      <c r="H41" s="6">
        <f aca="true" t="shared" si="7" ref="H41:P41">+H39-H29-H9</f>
        <v>63067.15999999998</v>
      </c>
      <c r="I41" s="6">
        <f t="shared" si="7"/>
        <v>64002.53999999999</v>
      </c>
      <c r="J41" s="6">
        <f t="shared" si="7"/>
        <v>63769</v>
      </c>
      <c r="K41" s="6">
        <f t="shared" si="7"/>
        <v>64901.72000000001</v>
      </c>
      <c r="L41" s="6">
        <f t="shared" si="7"/>
        <v>68224.89</v>
      </c>
      <c r="M41" s="6">
        <f t="shared" si="7"/>
        <v>69308.83000000002</v>
      </c>
      <c r="N41" s="6">
        <f t="shared" si="7"/>
        <v>69132.58</v>
      </c>
      <c r="O41" s="6">
        <f t="shared" si="7"/>
        <v>65690.44</v>
      </c>
      <c r="P41" s="6">
        <f t="shared" si="7"/>
        <v>60649.49776458947</v>
      </c>
      <c r="Q41" s="46"/>
      <c r="R41" s="6">
        <f>+R39-R29-R9</f>
        <v>59849.060000000005</v>
      </c>
      <c r="S41" s="46"/>
      <c r="T41" s="6">
        <f>+T39-T29-T9</f>
        <v>60612.71999999999</v>
      </c>
      <c r="U41" s="46"/>
      <c r="V41" s="6">
        <f>+V39-V29-V9</f>
        <v>61169.94999999999</v>
      </c>
      <c r="W41" s="46"/>
      <c r="X41" s="6">
        <f>+X39-X29-X9</f>
        <v>61628.03999999999</v>
      </c>
      <c r="Y41" s="46"/>
      <c r="Z41" s="46"/>
      <c r="AA41" s="6">
        <f>+AA39-AA29-AA9</f>
        <v>63057.14</v>
      </c>
      <c r="AB41" s="46"/>
      <c r="AC41" s="6">
        <f>+AC39-AC29-AC9</f>
        <v>64649.41</v>
      </c>
      <c r="AD41" s="46"/>
      <c r="AE41" s="6">
        <f>+AE39-AE29-AE9</f>
        <v>65231</v>
      </c>
      <c r="AF41" s="46"/>
      <c r="AG41" s="6">
        <f>+AG39-AG29-AG9</f>
        <v>64914.490000000005</v>
      </c>
      <c r="AH41" s="46"/>
      <c r="AI41" s="6">
        <f>+AI39-AI29-AI9</f>
        <v>64684</v>
      </c>
      <c r="AJ41" s="46"/>
      <c r="AK41" s="6">
        <f>+AK39-AK29-AK9</f>
        <v>63064</v>
      </c>
      <c r="AL41" s="6">
        <f>+AL39-AL29-AL9</f>
        <v>62002</v>
      </c>
      <c r="AM41" s="6">
        <f>+AM39-AM29-AM9</f>
        <v>64066</v>
      </c>
    </row>
    <row r="42" spans="31:37" s="6" customFormat="1" ht="15">
      <c r="AE42" s="44"/>
      <c r="AK42" s="44"/>
    </row>
    <row r="43" spans="13:39" s="6" customFormat="1" ht="15">
      <c r="M43" s="3"/>
      <c r="N43" s="3"/>
      <c r="O43" s="3"/>
      <c r="P43" s="3"/>
      <c r="Q43" s="3"/>
      <c r="R43" s="3"/>
      <c r="S43" s="3"/>
      <c r="T43" s="3"/>
      <c r="U43" s="3"/>
      <c r="V43" s="3"/>
      <c r="W43" s="3"/>
      <c r="X43" s="3"/>
      <c r="Y43" s="3"/>
      <c r="Z43" s="3"/>
      <c r="AA43" s="3"/>
      <c r="AB43" s="3"/>
      <c r="AC43" s="3"/>
      <c r="AD43" s="3"/>
      <c r="AE43" s="44"/>
      <c r="AF43" s="3"/>
      <c r="AG43" s="3"/>
      <c r="AH43" s="3"/>
      <c r="AI43" s="3"/>
      <c r="AJ43" s="3"/>
      <c r="AK43" s="44"/>
      <c r="AL43" s="3"/>
      <c r="AM43" s="3"/>
    </row>
    <row r="44" spans="31:37" s="6" customFormat="1" ht="15">
      <c r="AE44" s="44"/>
      <c r="AK44" s="44"/>
    </row>
    <row r="45" spans="31:37" s="6" customFormat="1" ht="15">
      <c r="AE45" s="44"/>
      <c r="AK45" s="44"/>
    </row>
    <row r="46" spans="31:37" s="6" customFormat="1" ht="15">
      <c r="AE46" s="44"/>
      <c r="AK46" s="44"/>
    </row>
    <row r="47" spans="31:37" s="6" customFormat="1" ht="15">
      <c r="AE47" s="44"/>
      <c r="AK47" s="44"/>
    </row>
    <row r="48" spans="31:37" s="6" customFormat="1" ht="15">
      <c r="AE48" s="44"/>
      <c r="AK48" s="44"/>
    </row>
    <row r="49" spans="31:37" s="6" customFormat="1" ht="15">
      <c r="AE49" s="44"/>
      <c r="AK49" s="44"/>
    </row>
    <row r="50" spans="31:37" s="6" customFormat="1" ht="15">
      <c r="AE50" s="44"/>
      <c r="AK50" s="44"/>
    </row>
    <row r="51" spans="31:37" s="6" customFormat="1" ht="15">
      <c r="AE51" s="44"/>
      <c r="AK51" s="44"/>
    </row>
    <row r="52" spans="31:37" s="6" customFormat="1" ht="15">
      <c r="AE52" s="44"/>
      <c r="AK52" s="44"/>
    </row>
    <row r="53" spans="31:37" s="6" customFormat="1" ht="15">
      <c r="AE53" s="44"/>
      <c r="AK53" s="44"/>
    </row>
    <row r="54" spans="31:37" s="6" customFormat="1" ht="15">
      <c r="AE54" s="44"/>
      <c r="AK54" s="44"/>
    </row>
    <row r="55" spans="31:37" s="6" customFormat="1" ht="15">
      <c r="AE55" s="44"/>
      <c r="AK55" s="44"/>
    </row>
    <row r="56" spans="31:37" s="6" customFormat="1" ht="15">
      <c r="AE56" s="44"/>
      <c r="AK56" s="44"/>
    </row>
    <row r="57" spans="31:37" s="6" customFormat="1" ht="15">
      <c r="AE57" s="44"/>
      <c r="AK57" s="44"/>
    </row>
    <row r="58" spans="31:37" s="6" customFormat="1" ht="15">
      <c r="AE58" s="44"/>
      <c r="AK58" s="44"/>
    </row>
    <row r="59" spans="31:37" s="6" customFormat="1" ht="15">
      <c r="AE59" s="44"/>
      <c r="AK59" s="44"/>
    </row>
    <row r="60" spans="31:37" s="6" customFormat="1" ht="15">
      <c r="AE60" s="44"/>
      <c r="AK60" s="44"/>
    </row>
    <row r="61" spans="31:37" s="6" customFormat="1" ht="15">
      <c r="AE61" s="44"/>
      <c r="AK61" s="44"/>
    </row>
    <row r="62" spans="31:37" s="6" customFormat="1" ht="15">
      <c r="AE62" s="44"/>
      <c r="AK62" s="44"/>
    </row>
    <row r="63" spans="31:37" s="6" customFormat="1" ht="15">
      <c r="AE63" s="44"/>
      <c r="AK63" s="44"/>
    </row>
    <row r="64" spans="31:37" s="6" customFormat="1" ht="15">
      <c r="AE64" s="44"/>
      <c r="AK64" s="44"/>
    </row>
    <row r="65" spans="31:37" s="6" customFormat="1" ht="15">
      <c r="AE65" s="44"/>
      <c r="AK65" s="44"/>
    </row>
    <row r="66" spans="31:37" s="6" customFormat="1" ht="15">
      <c r="AE66" s="44"/>
      <c r="AK66" s="44"/>
    </row>
    <row r="67" spans="31:37" s="6" customFormat="1" ht="15">
      <c r="AE67" s="44"/>
      <c r="AK67" s="44"/>
    </row>
    <row r="68" spans="31:37" s="6" customFormat="1" ht="15">
      <c r="AE68" s="44"/>
      <c r="AK68" s="44"/>
    </row>
    <row r="69" spans="31:37" s="6" customFormat="1" ht="15">
      <c r="AE69" s="44"/>
      <c r="AK69" s="44"/>
    </row>
    <row r="70" spans="31:37" s="6" customFormat="1" ht="15">
      <c r="AE70" s="44"/>
      <c r="AK70" s="44"/>
    </row>
    <row r="71" spans="31:37" s="6" customFormat="1" ht="15">
      <c r="AE71" s="44"/>
      <c r="AK71" s="44"/>
    </row>
    <row r="72" spans="31:37" s="6" customFormat="1" ht="15">
      <c r="AE72" s="44"/>
      <c r="AK72" s="44"/>
    </row>
    <row r="73" spans="31:37" s="6" customFormat="1" ht="15">
      <c r="AE73" s="44"/>
      <c r="AK73" s="44"/>
    </row>
    <row r="74" spans="31:37" s="6" customFormat="1" ht="15">
      <c r="AE74" s="44"/>
      <c r="AK74" s="44"/>
    </row>
    <row r="75" spans="31:37" s="6" customFormat="1" ht="15">
      <c r="AE75" s="44"/>
      <c r="AK75" s="44"/>
    </row>
    <row r="76" spans="31:37" s="6" customFormat="1" ht="15">
      <c r="AE76" s="44"/>
      <c r="AK76" s="44"/>
    </row>
    <row r="77" spans="31:37" s="6" customFormat="1" ht="15">
      <c r="AE77" s="44"/>
      <c r="AK77" s="44"/>
    </row>
    <row r="78" spans="31:37" s="6" customFormat="1" ht="15">
      <c r="AE78" s="44"/>
      <c r="AK78" s="44"/>
    </row>
    <row r="79" spans="31:37" s="6" customFormat="1" ht="15">
      <c r="AE79" s="44"/>
      <c r="AK79" s="44"/>
    </row>
    <row r="80" spans="31:37" s="6" customFormat="1" ht="15">
      <c r="AE80" s="44"/>
      <c r="AK80" s="44"/>
    </row>
    <row r="81" spans="31:37" s="6" customFormat="1" ht="15">
      <c r="AE81" s="44"/>
      <c r="AK81" s="44"/>
    </row>
    <row r="82" spans="31:37" s="6" customFormat="1" ht="15">
      <c r="AE82" s="44"/>
      <c r="AK82" s="44"/>
    </row>
    <row r="83" spans="31:37" s="6" customFormat="1" ht="15">
      <c r="AE83" s="44"/>
      <c r="AK83" s="44"/>
    </row>
    <row r="84" spans="31:37" s="6" customFormat="1" ht="15">
      <c r="AE84" s="44"/>
      <c r="AK84" s="44"/>
    </row>
    <row r="85" spans="31:37" s="6" customFormat="1" ht="15">
      <c r="AE85" s="44"/>
      <c r="AK85" s="44"/>
    </row>
    <row r="86" spans="31:37" s="6" customFormat="1" ht="15">
      <c r="AE86" s="44"/>
      <c r="AK86" s="44"/>
    </row>
    <row r="87" spans="31:37" s="6" customFormat="1" ht="15">
      <c r="AE87" s="44"/>
      <c r="AK87" s="44"/>
    </row>
    <row r="88" spans="31:37" s="6" customFormat="1" ht="15">
      <c r="AE88" s="44"/>
      <c r="AK88" s="44"/>
    </row>
    <row r="89" spans="31:37" s="6" customFormat="1" ht="15">
      <c r="AE89" s="44"/>
      <c r="AK89" s="44"/>
    </row>
    <row r="90" spans="31:37" s="6" customFormat="1" ht="15">
      <c r="AE90" s="44"/>
      <c r="AK90" s="44"/>
    </row>
    <row r="91" spans="31:37" s="6" customFormat="1" ht="15">
      <c r="AE91" s="44"/>
      <c r="AK91" s="44"/>
    </row>
    <row r="92" spans="31:37" s="6" customFormat="1" ht="15">
      <c r="AE92" s="44"/>
      <c r="AK92" s="44"/>
    </row>
    <row r="93" spans="31:37" s="6" customFormat="1" ht="15">
      <c r="AE93" s="44"/>
      <c r="AK93" s="44"/>
    </row>
    <row r="94" spans="31:37" s="6" customFormat="1" ht="15">
      <c r="AE94" s="44"/>
      <c r="AK94" s="44"/>
    </row>
    <row r="95" spans="31:37" s="6" customFormat="1" ht="15">
      <c r="AE95" s="44"/>
      <c r="AK95" s="44"/>
    </row>
    <row r="96" spans="31:37" s="6" customFormat="1" ht="15">
      <c r="AE96" s="44"/>
      <c r="AK96" s="44"/>
    </row>
    <row r="97" spans="31:37" s="6" customFormat="1" ht="15">
      <c r="AE97" s="44"/>
      <c r="AK97" s="44"/>
    </row>
    <row r="98" spans="31:37" s="6" customFormat="1" ht="15">
      <c r="AE98" s="44"/>
      <c r="AK98" s="44"/>
    </row>
    <row r="99" spans="31:37" s="6" customFormat="1" ht="15">
      <c r="AE99" s="44"/>
      <c r="AK99" s="44"/>
    </row>
    <row r="100" spans="31:37" s="6" customFormat="1" ht="15">
      <c r="AE100" s="44"/>
      <c r="AK100" s="44"/>
    </row>
    <row r="101" spans="31:37" s="6" customFormat="1" ht="15">
      <c r="AE101" s="44"/>
      <c r="AK101" s="44"/>
    </row>
    <row r="102" spans="31:37" s="6" customFormat="1" ht="15">
      <c r="AE102" s="44"/>
      <c r="AK102" s="44"/>
    </row>
    <row r="103" spans="31:37" s="6" customFormat="1" ht="15">
      <c r="AE103" s="44"/>
      <c r="AK103" s="44"/>
    </row>
    <row r="104" spans="31:37" s="6" customFormat="1" ht="15">
      <c r="AE104" s="44"/>
      <c r="AK104" s="44"/>
    </row>
    <row r="105" spans="31:37" s="6" customFormat="1" ht="15">
      <c r="AE105" s="44"/>
      <c r="AK105" s="44"/>
    </row>
    <row r="106" spans="31:37" s="6" customFormat="1" ht="15">
      <c r="AE106" s="44"/>
      <c r="AK106" s="44"/>
    </row>
    <row r="107" spans="31:37" s="6" customFormat="1" ht="15">
      <c r="AE107" s="44"/>
      <c r="AK107" s="44"/>
    </row>
    <row r="108" spans="31:37" s="6" customFormat="1" ht="15">
      <c r="AE108" s="44"/>
      <c r="AK108" s="44"/>
    </row>
    <row r="109" spans="31:37" s="6" customFormat="1" ht="15">
      <c r="AE109" s="44"/>
      <c r="AK109" s="44"/>
    </row>
    <row r="110" spans="31:37" s="6" customFormat="1" ht="15">
      <c r="AE110" s="44"/>
      <c r="AK110" s="44"/>
    </row>
    <row r="111" spans="31:37" s="6" customFormat="1" ht="15">
      <c r="AE111" s="44"/>
      <c r="AK111" s="44"/>
    </row>
    <row r="112" spans="31:37" s="6" customFormat="1" ht="15">
      <c r="AE112" s="44"/>
      <c r="AK112" s="44"/>
    </row>
    <row r="113" spans="31:37" s="6" customFormat="1" ht="15">
      <c r="AE113" s="44"/>
      <c r="AK113" s="44"/>
    </row>
    <row r="114" spans="31:37" s="6" customFormat="1" ht="15">
      <c r="AE114" s="44"/>
      <c r="AK114" s="44"/>
    </row>
    <row r="115" spans="31:37" s="6" customFormat="1" ht="15">
      <c r="AE115" s="44"/>
      <c r="AK115" s="44"/>
    </row>
    <row r="116" spans="31:37" s="6" customFormat="1" ht="15">
      <c r="AE116" s="44"/>
      <c r="AK116" s="44"/>
    </row>
    <row r="117" spans="31:37" s="6" customFormat="1" ht="15">
      <c r="AE117" s="44"/>
      <c r="AK117" s="44"/>
    </row>
    <row r="118" spans="31:37" s="6" customFormat="1" ht="15">
      <c r="AE118" s="44"/>
      <c r="AK118" s="44"/>
    </row>
    <row r="119" spans="31:37" s="6" customFormat="1" ht="15">
      <c r="AE119" s="44"/>
      <c r="AK119" s="44"/>
    </row>
  </sheetData>
  <printOptions/>
  <pageMargins left="0" right="0" top="0.75" bottom="0.75" header="0.5" footer="0.5"/>
  <pageSetup fitToHeight="1" fitToWidth="1" horizontalDpi="600" verticalDpi="600" orientation="landscape" scale="49" r:id="rId4"/>
  <headerFooter alignWithMargins="0">
    <oddHeader>&amp;C&amp;R</oddHeader>
    <oddFooter>&amp;L&amp;D&amp;T&amp;C&amp;R&amp;F</oddFooter>
  </headerFooter>
  <rowBreaks count="1" manualBreakCount="1">
    <brk id="34" max="6553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2007-07-18T18:46:34Z</cp:lastPrinted>
  <dcterms:created xsi:type="dcterms:W3CDTF">2003-04-08T17:29:42Z</dcterms:created>
  <dcterms:modified xsi:type="dcterms:W3CDTF">2007-07-18T18:54:25Z</dcterms:modified>
  <cp:category/>
  <cp:version/>
  <cp:contentType/>
  <cp:contentStatus/>
</cp:coreProperties>
</file>