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120" windowHeight="9120" activeTab="0"/>
  </bookViews>
  <sheets>
    <sheet name="Data" sheetId="1" r:id="rId1"/>
    <sheet name="Notes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1994" sheetId="13" r:id="rId13"/>
    <sheet name="1993" sheetId="14" r:id="rId14"/>
    <sheet name="1992" sheetId="15" r:id="rId15"/>
    <sheet name="1991" sheetId="16" r:id="rId16"/>
    <sheet name="1990" sheetId="17" r:id="rId17"/>
  </sheets>
  <definedNames>
    <definedName name="INTERNET">'2002'!$A$60:$A$60</definedName>
    <definedName name="_xlnm.Print_Area" localSheetId="4">'2002'!$A$1:$F$75</definedName>
    <definedName name="_xlnm.Print_Area" localSheetId="3">'2003'!$A$1:$F$44</definedName>
    <definedName name="_xlnm.Print_Area" localSheetId="2">'2004'!$A$1:$G$39</definedName>
    <definedName name="_xlnm.Print_Area" localSheetId="0">'Data'!$A$1:$F$30</definedName>
    <definedName name="SOURCE">'2002'!$A$56:$A$57</definedName>
    <definedName name="TITLE">'2002'!$A$2:$A$2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<sst xmlns="http://schemas.openxmlformats.org/spreadsheetml/2006/main" count="1025" uniqueCount="176">
  <si>
    <t>|</t>
  </si>
  <si>
    <t>[For school year ending in year shown, unless otherwise indicated.</t>
  </si>
  <si>
    <t>(2,111,182 represents $2,111,182,000)]</t>
  </si>
  <si>
    <t>Item</t>
  </si>
  <si>
    <t>$del</t>
  </si>
  <si>
    <t>$del 01s1313</t>
  </si>
  <si>
    <t>$del  NMI data hidden</t>
  </si>
  <si>
    <t>-</t>
  </si>
  <si>
    <t xml:space="preserve"> </t>
  </si>
  <si>
    <t>Puerto</t>
  </si>
  <si>
    <t>Guam</t>
  </si>
  <si>
    <t>Virgin</t>
  </si>
  <si>
    <t>American</t>
  </si>
  <si>
    <t>Northern</t>
  </si>
  <si>
    <t/>
  </si>
  <si>
    <t>Rico</t>
  </si>
  <si>
    <t>Islands</t>
  </si>
  <si>
    <t>Samoa</t>
  </si>
  <si>
    <t>Marianas</t>
  </si>
  <si>
    <t>$del  add elem</t>
  </si>
  <si>
    <t>$del  add staff</t>
  </si>
  <si>
    <t>PUBLIC ELEMENTARY/</t>
  </si>
  <si>
    <t>SECONDARY</t>
  </si>
  <si>
    <t xml:space="preserve">Enrollment, fall </t>
  </si>
  <si>
    <t xml:space="preserve">  Elementary</t>
  </si>
  <si>
    <t xml:space="preserve">    (kindergarten- </t>
  </si>
  <si>
    <t xml:space="preserve">      grade 8)</t>
  </si>
  <si>
    <t xml:space="preserve">  Secondary (grades</t>
  </si>
  <si>
    <t xml:space="preserve">   9-12 and post</t>
  </si>
  <si>
    <t xml:space="preserve">    graduates)</t>
  </si>
  <si>
    <t>Staff, fall</t>
  </si>
  <si>
    <t>(NA)</t>
  </si>
  <si>
    <t xml:space="preserve">  School district staff </t>
  </si>
  <si>
    <t xml:space="preserve">  School staff </t>
  </si>
  <si>
    <t xml:space="preserve">    Teachers </t>
  </si>
  <si>
    <t xml:space="preserve">  Student support staff</t>
  </si>
  <si>
    <t xml:space="preserve">  Other support</t>
  </si>
  <si>
    <t xml:space="preserve">   services staff</t>
  </si>
  <si>
    <t>Current expenditures \1</t>
  </si>
  <si>
    <t xml:space="preserve"> ($1,000)</t>
  </si>
  <si>
    <t xml:space="preserve">  Per pupil \2 (dol)</t>
  </si>
  <si>
    <t>HIGHER EDUCATION</t>
  </si>
  <si>
    <t>Enrollment, fall</t>
  </si>
  <si>
    <t>NA  Not available.</t>
  </si>
  <si>
    <t>\1 Public elementary and secondary day schools, for school year ending in year shown.</t>
  </si>
  <si>
    <t>\2 Annual expenditures per pupil enrolled, for school year ending in year shown.</t>
  </si>
  <si>
    <t xml:space="preserve">Source: U.S. National Center for Education Statistics, </t>
  </si>
  <si>
    <t>Digest of Education Statistics, annual.</t>
  </si>
  <si>
    <t>and unpublished data. See Internet site</t>
  </si>
  <si>
    <t>\&lt;http://nces.ed.gov/edstats\&gt;.</t>
  </si>
  <si>
    <t>http://nces.ed.gov/edstats/</t>
  </si>
  <si>
    <t>****************************************************************************************</t>
  </si>
  <si>
    <t>Please complete:</t>
  </si>
  <si>
    <t>Contact:  Tom Snyder</t>
  </si>
  <si>
    <t>Phone:    (202) 502-7452  Fax:  7455</t>
  </si>
  <si>
    <t>Please enter the latest comparable data. If necessary, make title, headnote, and</t>
  </si>
  <si>
    <t>footnote changes. If you wish to receive a Lotus 1-2-3 worksheet version of these</t>
  </si>
  <si>
    <t>tables on diskette so that you may directly key the data yourselves, call our office.</t>
  </si>
  <si>
    <t>Please call DAVID FLECK</t>
  </si>
  <si>
    <t>at 301-457-1171 if you have any questions.</t>
  </si>
  <si>
    <t>Enrollment</t>
  </si>
  <si>
    <t>The total number of students registered in a given school unit at a given time, generally in the fall</t>
  </si>
  <si>
    <t xml:space="preserve">of a year. </t>
  </si>
  <si>
    <t>Expenditures</t>
  </si>
  <si>
    <t>Charges incurred, whether paid or unpaid, which are presumed to benefit the current fiscal year.</t>
  </si>
  <si>
    <t>For elementary/secondary schools, these include all charges for current outlays plus capital</t>
  </si>
  <si>
    <t>outlays and interest on school debt. For institutions of higher education, these include current</t>
  </si>
  <si>
    <t>outlays plus capital outlays. For government, these include charges net of recoveries and other</t>
  </si>
  <si>
    <t>correcting transactions other than for retirement of debt, investment in securities, extension of</t>
  </si>
  <si>
    <t>credit, or as agency transactions. Government expenditures include only external transactions,</t>
  </si>
  <si>
    <t>such as the provision of perquisites or other payments in kind. Aggregates for groups of</t>
  </si>
  <si>
    <t xml:space="preserve">governments exclude intergovernmental transactions among the governments. </t>
  </si>
  <si>
    <t>Higher education</t>
  </si>
  <si>
    <t>Study beyond secondary school at an institution that offers programs terminating in an associate,</t>
  </si>
  <si>
    <t xml:space="preserve">baccalaureate, or higher degree. </t>
  </si>
  <si>
    <t xml:space="preserve">Higher education institutions (traditional classification) </t>
  </si>
  <si>
    <t>4-YEAR INSTITUTION</t>
  </si>
  <si>
    <t>An institution legally authorized to offer and offering at least a 4-year program of</t>
  </si>
  <si>
    <t>college-level studies wholly or principally creditable toward a baccalaureate degree.</t>
  </si>
  <si>
    <t>In some tables, a further division between universities and other 4-year institutions is</t>
  </si>
  <si>
    <t>made. A "university" is a postsecondary institution which typically comprises one or</t>
  </si>
  <si>
    <t>more graduate professional schools (also see University). For purposes of trend</t>
  </si>
  <si>
    <t>comparisons in this volume, the selection of universities has been held constant for</t>
  </si>
  <si>
    <t>all tabulations after 1982. "Other 4-year institutions" would include the rest of the</t>
  </si>
  <si>
    <t xml:space="preserve">nonuniversity 4-year institutions. </t>
  </si>
  <si>
    <t>2-YEAR INSTITUTION</t>
  </si>
  <si>
    <t>An institution legally authorized to offer and offering at least a 2-year program of</t>
  </si>
  <si>
    <t>college-level studies which terminates in an associate degree or is principally</t>
  </si>
  <si>
    <t>creditable toward a baccalaureate degree. Also includes some institutions that have</t>
  </si>
  <si>
    <t>a less than 2-year program, but were designated as institutions of higher education</t>
  </si>
  <si>
    <t xml:space="preserve">in the Higher Education General Information Survey. </t>
  </si>
  <si>
    <t>--------</t>
  </si>
  <si>
    <t xml:space="preserve">Public Elementary and Secondary Schools by Areas: 1990 </t>
  </si>
  <si>
    <t>(1,045,407 represents $1,045,407,000)]</t>
  </si>
  <si>
    <t>1990</t>
  </si>
  <si>
    <t>---------</t>
  </si>
  <si>
    <t xml:space="preserve">Public Elementary and Secondary Schools by Areas: 1991 </t>
  </si>
  <si>
    <t>(1,142,863 represents $1,142,863,000)]</t>
  </si>
  <si>
    <t>1991</t>
  </si>
  <si>
    <t xml:space="preserve">Public Elementary and Secondary Schools by Areas: 1992 </t>
  </si>
  <si>
    <t>(1,207,235 represents $1,207,235,000)]</t>
  </si>
  <si>
    <t>1992</t>
  </si>
  <si>
    <t xml:space="preserve">Public Elementary and Secondary Schools by Areas: 1993 </t>
  </si>
  <si>
    <t>(1,295,452 represents $1,295,452,000)]</t>
  </si>
  <si>
    <t>1993</t>
  </si>
  <si>
    <t xml:space="preserve">Public Elementary and Secondary Schools by Areas: 1994 </t>
  </si>
  <si>
    <t>(1,360,762 represents $1,360,762,000)]</t>
  </si>
  <si>
    <t>1994</t>
  </si>
  <si>
    <t>Public Elementary and Secondary Schools by Areas: 1995</t>
  </si>
  <si>
    <t>(1,501,485 represents $1,501,485,000)]</t>
  </si>
  <si>
    <t>-----------</t>
  </si>
  <si>
    <t>1995</t>
  </si>
  <si>
    <t xml:space="preserve">Public Elementary and Secondary Schools by Areas: 1996 </t>
  </si>
  <si>
    <t>(1,667,640 represents $1,667,640,000)]</t>
  </si>
  <si>
    <t>1996</t>
  </si>
  <si>
    <t xml:space="preserve">Public Elementary and Secondary Schools by Areas: 1997 </t>
  </si>
  <si>
    <t>(1,740,074 represents $1,740,074,000)]</t>
  </si>
  <si>
    <t xml:space="preserve">1997 </t>
  </si>
  <si>
    <t xml:space="preserve">Public Elementary and Secondary Schools by Areas: 1998 </t>
  </si>
  <si>
    <t>(1,981,603 represents $1,981,603,000)]</t>
  </si>
  <si>
    <t xml:space="preserve">1998 </t>
  </si>
  <si>
    <t xml:space="preserve">Public Elementary and Secondary Schools by Areas: 1999 </t>
  </si>
  <si>
    <t>(2,024,499 represents $2,024,499,000)]</t>
  </si>
  <si>
    <t>1999</t>
  </si>
  <si>
    <t xml:space="preserve">Public Elementary and Secondary Schools by Areas: 2000 </t>
  </si>
  <si>
    <t>Please call Richard Kersey if you have any questions.</t>
  </si>
  <si>
    <t>Phone: 301-763-4428</t>
  </si>
  <si>
    <t>Email:  Richard.Patrick.Kersey@census.gov</t>
  </si>
  <si>
    <t>FOOTNOTES</t>
  </si>
  <si>
    <t>INTERNET LINK</t>
  </si>
  <si>
    <t>NA Not available.</t>
  </si>
  <si>
    <t>ican</t>
  </si>
  <si>
    <t>Amer-</t>
  </si>
  <si>
    <t>\2 Public elementary and secondary day schools.</t>
  </si>
  <si>
    <t>Current expenditures \2</t>
  </si>
  <si>
    <t>NA Not available. \1 Includes other staff, not shown separately.\n\n</t>
  </si>
  <si>
    <t>Source: U.S. National Center for Education Statistics, Digest of Education Statistics, annual;</t>
  </si>
  <si>
    <t>\&lt;http://nces.ed.gov/annuals\&gt;.</t>
  </si>
  <si>
    <t xml:space="preserve">on school debt and excludes "other current expenditures" such as community  </t>
  </si>
  <si>
    <t xml:space="preserve">services, private school programs, adult education and other </t>
  </si>
  <si>
    <t>programs not allocable to expenditures per pupil in public schools.</t>
  </si>
  <si>
    <t>annual; and unpublished data. See Internet site</t>
  </si>
  <si>
    <t xml:space="preserve">\2 Per pupil expenditures include current expenditures, capital expenditures, and interest </t>
  </si>
  <si>
    <t xml:space="preserve">  Elementary (kindergarten to grade 8)</t>
  </si>
  <si>
    <t xml:space="preserve">  </t>
  </si>
  <si>
    <t xml:space="preserve">  Secondary (grades 9 to 12 and post graduates)</t>
  </si>
  <si>
    <t xml:space="preserve">  Other support services staff</t>
  </si>
  <si>
    <t>Current expenditures \1 ($1,000)</t>
  </si>
  <si>
    <t>PUBLIC ELEMENTARY/SECONDARY</t>
  </si>
  <si>
    <t xml:space="preserve">  Per Pupil \2 (dol)</t>
  </si>
  <si>
    <t>SYMBOL</t>
  </si>
  <si>
    <t xml:space="preserve">Source: U.S. National Center for Education Statistics, Digest of Education Statistics, </t>
  </si>
  <si>
    <t>http://nces.ed.gov/annuals</t>
  </si>
  <si>
    <t>(2,425,372 represents $2,425,372,000)]</t>
  </si>
  <si>
    <t xml:space="preserve">services, private school programs, adult education, and other </t>
  </si>
  <si>
    <t>Current expenditures  ($1,000)</t>
  </si>
  <si>
    <t>(2,865,945 represents $2,865,945,000)]</t>
  </si>
  <si>
    <t xml:space="preserve">  Elementary (pre-kindergarten to grade 8 and elementary ungraded)</t>
  </si>
  <si>
    <t xml:space="preserve">  Secondary (grades 9 to 12 and secondary ungraded)</t>
  </si>
  <si>
    <t xml:space="preserve">\1 Public elementary and secondary day schools. </t>
  </si>
  <si>
    <r>
      <t xml:space="preserve">Source: U.S. National Center for Education Statistics, </t>
    </r>
    <r>
      <rPr>
        <i/>
        <sz val="12"/>
        <rFont val="Courier New"/>
        <family val="3"/>
      </rPr>
      <t>Digest of Education Statistics</t>
    </r>
    <r>
      <rPr>
        <sz val="12"/>
        <rFont val="Courier New"/>
        <family val="3"/>
      </rPr>
      <t xml:space="preserve">, </t>
    </r>
  </si>
  <si>
    <t>See notes.</t>
  </si>
  <si>
    <r>
      <t xml:space="preserve">Table 1274. </t>
    </r>
    <r>
      <rPr>
        <b/>
        <sz val="12"/>
        <rFont val="Courier New"/>
        <family val="3"/>
      </rPr>
      <t xml:space="preserve">Public Elementary and Secondary Schools by Area: 2005 </t>
    </r>
  </si>
  <si>
    <t>Back to data.</t>
  </si>
  <si>
    <t>HEADNOTE</t>
  </si>
  <si>
    <t>Puerto Rico</t>
  </si>
  <si>
    <t>U.S. Virgin Islands</t>
  </si>
  <si>
    <t>American Samoa</t>
  </si>
  <si>
    <t>Northern Marianas</t>
  </si>
  <si>
    <t>annual; and unpublished data.</t>
  </si>
  <si>
    <t>For more information:</t>
  </si>
  <si>
    <r>
      <t xml:space="preserve"> </t>
    </r>
    <r>
      <rPr>
        <b/>
        <sz val="12"/>
        <rFont val="Courier New"/>
        <family val="3"/>
      </rPr>
      <t xml:space="preserve">Public Elementary and Secondary Schools by Area </t>
    </r>
  </si>
  <si>
    <t>Symbols</t>
  </si>
  <si>
    <t xml:space="preserve"> Public Elementary and Secondary Schools by Area </t>
  </si>
  <si>
    <t xml:space="preserve">. Public Elementary and Secondary Schools by Area </t>
  </si>
  <si>
    <r>
      <t xml:space="preserve"> </t>
    </r>
    <r>
      <rPr>
        <b/>
        <sz val="12"/>
        <rFont val="Courier New"/>
        <family val="3"/>
      </rPr>
      <t xml:space="preserve">Public Elementary and Secondary Schools by Area: 2004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</si>
</sst>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  <font>
      <i/>
      <sz val="12"/>
      <name val="Courier New"/>
      <family val="3"/>
    </font>
    <font>
      <sz val="12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0" fontId="0" fillId="0" borderId="3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/>
    </xf>
    <xf numFmtId="0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2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" xfId="0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annua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edstats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66.69921875" style="0" customWidth="1"/>
    <col min="2" max="2" width="10.69921875" style="0" customWidth="1"/>
    <col min="3" max="3" width="9.69921875" style="0" customWidth="1"/>
    <col min="4" max="4" width="11.5" style="0" customWidth="1"/>
    <col min="5" max="16384" width="9.69921875" style="0" customWidth="1"/>
  </cols>
  <sheetData>
    <row r="1" spans="1:6" ht="16.5">
      <c r="A1" s="10" t="s">
        <v>162</v>
      </c>
      <c r="B1" s="1"/>
      <c r="C1" s="1"/>
      <c r="D1" s="1"/>
      <c r="E1" s="1"/>
      <c r="F1" s="1"/>
    </row>
    <row r="2" spans="1:6" ht="16.5">
      <c r="A2" s="11"/>
      <c r="B2" s="1"/>
      <c r="C2" s="1"/>
      <c r="D2" s="1"/>
      <c r="E2" s="1"/>
      <c r="F2" s="1"/>
    </row>
    <row r="3" spans="1:6" ht="15.75">
      <c r="A3" s="16" t="s">
        <v>161</v>
      </c>
      <c r="B3" s="1"/>
      <c r="C3" s="1"/>
      <c r="D3" s="1"/>
      <c r="E3" s="1"/>
      <c r="F3" s="1"/>
    </row>
    <row r="4" spans="1:6" ht="15.75">
      <c r="A4" s="4"/>
      <c r="B4" s="12"/>
      <c r="C4" s="3"/>
      <c r="D4" s="3"/>
      <c r="E4" s="3"/>
      <c r="F4" s="3"/>
    </row>
    <row r="5" spans="1:6" ht="15.75">
      <c r="A5" s="68" t="s">
        <v>3</v>
      </c>
      <c r="B5" s="70" t="s">
        <v>165</v>
      </c>
      <c r="C5" s="72" t="s">
        <v>10</v>
      </c>
      <c r="D5" s="73" t="s">
        <v>166</v>
      </c>
      <c r="E5" s="66" t="s">
        <v>167</v>
      </c>
      <c r="F5" s="66" t="s">
        <v>168</v>
      </c>
    </row>
    <row r="6" spans="1:6" ht="15.75">
      <c r="A6" s="69"/>
      <c r="B6" s="71"/>
      <c r="C6" s="67"/>
      <c r="D6" s="67"/>
      <c r="E6" s="67"/>
      <c r="F6" s="67"/>
    </row>
    <row r="7" spans="1:6" ht="16.5">
      <c r="A7" s="54" t="s">
        <v>148</v>
      </c>
      <c r="B7" s="19"/>
      <c r="C7" s="1"/>
      <c r="D7" s="1"/>
      <c r="E7" s="1"/>
      <c r="F7" s="1"/>
    </row>
    <row r="8" spans="1:6" ht="15.75">
      <c r="A8" s="1"/>
      <c r="B8" s="19"/>
      <c r="C8" s="1"/>
      <c r="D8" s="1"/>
      <c r="E8" s="1"/>
      <c r="F8" s="1"/>
    </row>
    <row r="9" spans="1:6" ht="15.75">
      <c r="A9" s="41" t="s">
        <v>23</v>
      </c>
      <c r="B9" s="42">
        <v>563490</v>
      </c>
      <c r="C9" s="43">
        <v>30986</v>
      </c>
      <c r="D9" s="43">
        <v>16750</v>
      </c>
      <c r="E9" s="43">
        <v>16399</v>
      </c>
      <c r="F9" s="43">
        <v>11718</v>
      </c>
    </row>
    <row r="10" spans="1:6" ht="15.75">
      <c r="A10" s="41"/>
      <c r="B10" s="42"/>
      <c r="C10" s="43"/>
      <c r="D10" s="43"/>
      <c r="E10" s="43"/>
      <c r="F10" s="43"/>
    </row>
    <row r="11" spans="1:6" ht="15.75">
      <c r="A11" s="41"/>
      <c r="B11" s="42"/>
      <c r="C11" s="43"/>
      <c r="D11" s="43"/>
      <c r="E11" s="43"/>
      <c r="F11" s="43"/>
    </row>
    <row r="12" spans="1:6" ht="15.75">
      <c r="A12" s="41" t="s">
        <v>157</v>
      </c>
      <c r="B12" s="42">
        <v>399384</v>
      </c>
      <c r="C12" s="43">
        <v>21946</v>
      </c>
      <c r="D12" s="43">
        <v>11728</v>
      </c>
      <c r="E12" s="43">
        <v>11996</v>
      </c>
      <c r="F12" s="43">
        <v>8427</v>
      </c>
    </row>
    <row r="13" spans="1:6" ht="15.75">
      <c r="A13" s="41"/>
      <c r="B13" s="42"/>
      <c r="C13" s="43"/>
      <c r="D13" s="43"/>
      <c r="E13" s="43"/>
      <c r="F13" s="43"/>
    </row>
    <row r="14" spans="1:6" ht="15.75">
      <c r="A14" s="41" t="s">
        <v>144</v>
      </c>
      <c r="B14" s="42"/>
      <c r="C14" s="43"/>
      <c r="D14" s="43"/>
      <c r="E14" s="43"/>
      <c r="F14" s="43"/>
    </row>
    <row r="15" spans="1:6" ht="15.75">
      <c r="A15" s="41" t="s">
        <v>158</v>
      </c>
      <c r="B15" s="42">
        <v>164106</v>
      </c>
      <c r="C15" s="43">
        <v>9040</v>
      </c>
      <c r="D15" s="43">
        <v>5022</v>
      </c>
      <c r="E15" s="43">
        <v>4403</v>
      </c>
      <c r="F15" s="43">
        <v>3291</v>
      </c>
    </row>
    <row r="16" spans="1:6" ht="15.75">
      <c r="A16" s="41"/>
      <c r="B16" s="42"/>
      <c r="C16" s="43"/>
      <c r="D16" s="43"/>
      <c r="E16" s="43"/>
      <c r="F16" s="43"/>
    </row>
    <row r="17" spans="1:6" ht="15.75">
      <c r="A17" s="41" t="s">
        <v>30</v>
      </c>
      <c r="B17" s="42">
        <v>75023</v>
      </c>
      <c r="C17" s="43">
        <v>3455</v>
      </c>
      <c r="D17" s="43">
        <v>2664</v>
      </c>
      <c r="E17" s="43">
        <v>1872</v>
      </c>
      <c r="F17" s="43">
        <v>1234</v>
      </c>
    </row>
    <row r="18" spans="1:6" ht="15.75">
      <c r="A18" s="41" t="s">
        <v>32</v>
      </c>
      <c r="B18" s="42">
        <v>2180</v>
      </c>
      <c r="C18" s="43">
        <v>285</v>
      </c>
      <c r="D18" s="43">
        <v>206</v>
      </c>
      <c r="E18" s="43">
        <v>189</v>
      </c>
      <c r="F18" s="43">
        <v>93</v>
      </c>
    </row>
    <row r="19" spans="1:6" ht="15.75">
      <c r="A19" s="41" t="s">
        <v>33</v>
      </c>
      <c r="B19" s="42">
        <v>50591</v>
      </c>
      <c r="C19" s="43">
        <v>2890</v>
      </c>
      <c r="D19" s="43">
        <v>1985</v>
      </c>
      <c r="E19" s="43">
        <v>1364</v>
      </c>
      <c r="F19" s="43">
        <v>985</v>
      </c>
    </row>
    <row r="20" spans="1:6" ht="15.75">
      <c r="A20" s="41" t="s">
        <v>34</v>
      </c>
      <c r="B20" s="42">
        <v>42036</v>
      </c>
      <c r="C20" s="43">
        <v>1804</v>
      </c>
      <c r="D20" s="44">
        <v>1434</v>
      </c>
      <c r="E20" s="43">
        <v>971</v>
      </c>
      <c r="F20" s="43">
        <v>614</v>
      </c>
    </row>
    <row r="21" spans="1:6" ht="15.75">
      <c r="A21" s="41" t="s">
        <v>35</v>
      </c>
      <c r="B21" s="42">
        <v>3742</v>
      </c>
      <c r="C21" s="43">
        <v>65</v>
      </c>
      <c r="D21" s="44">
        <v>174</v>
      </c>
      <c r="E21" s="43">
        <v>218</v>
      </c>
      <c r="F21" s="43">
        <v>57</v>
      </c>
    </row>
    <row r="22" spans="1:6" ht="15.75">
      <c r="A22" s="41"/>
      <c r="B22" s="42"/>
      <c r="C22" s="43"/>
      <c r="D22" s="43"/>
      <c r="E22" s="43"/>
      <c r="F22" s="43"/>
    </row>
    <row r="23" spans="1:7" ht="15.75">
      <c r="A23" s="41" t="s">
        <v>146</v>
      </c>
      <c r="B23" s="42">
        <v>18510</v>
      </c>
      <c r="C23" s="43">
        <v>215</v>
      </c>
      <c r="D23" s="43">
        <v>299</v>
      </c>
      <c r="E23" s="43">
        <v>101</v>
      </c>
      <c r="F23" s="43">
        <v>99</v>
      </c>
      <c r="G23" s="51"/>
    </row>
    <row r="24" spans="1:6" ht="15.75">
      <c r="A24" s="41"/>
      <c r="B24" s="42"/>
      <c r="C24" s="43"/>
      <c r="D24" s="43"/>
      <c r="E24" s="43"/>
      <c r="F24" s="43"/>
    </row>
    <row r="25" spans="1:6" ht="15.75">
      <c r="A25" s="41"/>
      <c r="B25" s="45"/>
      <c r="C25" s="46"/>
      <c r="D25" s="46"/>
      <c r="E25" s="46"/>
      <c r="F25" s="46"/>
    </row>
    <row r="26" spans="1:6" ht="15.75">
      <c r="A26" s="52" t="s">
        <v>155</v>
      </c>
      <c r="B26" s="42">
        <v>2865944.788</v>
      </c>
      <c r="C26" s="44" t="s">
        <v>31</v>
      </c>
      <c r="D26" s="43">
        <v>137792.87900000002</v>
      </c>
      <c r="E26" s="43">
        <v>58162.56</v>
      </c>
      <c r="F26" s="43">
        <v>58399.869</v>
      </c>
    </row>
    <row r="27" spans="1:8" ht="15.75">
      <c r="A27" s="53" t="s">
        <v>149</v>
      </c>
      <c r="B27" s="50">
        <v>5303.720240948248</v>
      </c>
      <c r="C27" s="49" t="s">
        <v>31</v>
      </c>
      <c r="D27" s="49">
        <v>8698.496243923995</v>
      </c>
      <c r="E27" s="49">
        <v>3800.9776499803943</v>
      </c>
      <c r="F27" s="49">
        <v>5669.3397728375885</v>
      </c>
      <c r="G27" s="51"/>
      <c r="H27" s="51"/>
    </row>
    <row r="28" spans="1:8" ht="15.75">
      <c r="A28" s="52"/>
      <c r="B28" s="47"/>
      <c r="C28" s="47"/>
      <c r="D28" s="47"/>
      <c r="E28" s="47"/>
      <c r="F28" s="47"/>
      <c r="G28" s="51"/>
      <c r="H28" s="51"/>
    </row>
    <row r="29" spans="1:7" ht="16.5">
      <c r="A29" s="30" t="s">
        <v>160</v>
      </c>
      <c r="B29" s="1"/>
      <c r="C29" s="1"/>
      <c r="D29" s="1"/>
      <c r="E29" s="1"/>
      <c r="F29" s="1"/>
      <c r="G29" s="1"/>
    </row>
    <row r="30" spans="1:7" ht="15.75">
      <c r="A30" s="30" t="s">
        <v>169</v>
      </c>
      <c r="B30" s="1"/>
      <c r="C30" s="1"/>
      <c r="D30" s="1"/>
      <c r="E30" s="1"/>
      <c r="F30" s="1"/>
      <c r="G30" s="1"/>
    </row>
  </sheetData>
  <mergeCells count="6">
    <mergeCell ref="E5:E6"/>
    <mergeCell ref="F5:F6"/>
    <mergeCell ref="A5:A6"/>
    <mergeCell ref="B5:B6"/>
    <mergeCell ref="C5:C6"/>
    <mergeCell ref="D5:D6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scale="80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6" ht="15.75">
      <c r="A1" s="1" t="s">
        <v>115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116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</row>
    <row r="7" spans="1:6" ht="15.75">
      <c r="A7" s="1"/>
      <c r="B7" s="1"/>
      <c r="C7" s="1"/>
      <c r="D7" s="4" t="s">
        <v>117</v>
      </c>
      <c r="E7" s="1"/>
      <c r="F7" s="1"/>
    </row>
    <row r="8" spans="1:6" ht="15.75">
      <c r="A8" s="1"/>
      <c r="B8" s="1"/>
      <c r="C8" s="1"/>
      <c r="D8" s="1" t="s">
        <v>8</v>
      </c>
      <c r="E8" s="1"/>
      <c r="F8" s="1"/>
    </row>
    <row r="9" spans="1:6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</row>
    <row r="10" spans="1:6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</row>
    <row r="12" spans="1:6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3" t="s">
        <v>7</v>
      </c>
    </row>
    <row r="13" spans="1:6" ht="15.75">
      <c r="A13" s="4" t="s">
        <v>21</v>
      </c>
      <c r="B13" s="1"/>
      <c r="C13" s="1"/>
      <c r="D13" s="1"/>
      <c r="E13" s="1"/>
      <c r="F13" s="1"/>
    </row>
    <row r="14" spans="1:6" ht="15.75">
      <c r="A14" s="4" t="s">
        <v>22</v>
      </c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23</v>
      </c>
      <c r="B16" s="6">
        <v>617157</v>
      </c>
      <c r="C16" s="6">
        <v>32444</v>
      </c>
      <c r="D16" s="6">
        <v>22136</v>
      </c>
      <c r="E16" s="6">
        <v>15214</v>
      </c>
      <c r="F16" s="6">
        <v>9246</v>
      </c>
    </row>
    <row r="17" spans="1:6" ht="15.75">
      <c r="A17" s="1" t="s">
        <v>24</v>
      </c>
      <c r="B17" s="6"/>
      <c r="C17" s="6"/>
      <c r="D17" s="6"/>
      <c r="E17" s="6"/>
      <c r="F17" s="6"/>
    </row>
    <row r="18" spans="1:6" ht="15.75">
      <c r="A18" s="1" t="s">
        <v>25</v>
      </c>
      <c r="B18" s="6"/>
      <c r="C18" s="6"/>
      <c r="D18" s="6"/>
      <c r="E18" s="6"/>
      <c r="F18" s="6"/>
    </row>
    <row r="19" spans="1:6" ht="15.75">
      <c r="A19" s="1" t="s">
        <v>26</v>
      </c>
      <c r="B19" s="6">
        <v>453539</v>
      </c>
      <c r="C19" s="6">
        <v>23976</v>
      </c>
      <c r="D19" s="6">
        <v>15835</v>
      </c>
      <c r="E19" s="6">
        <v>11764</v>
      </c>
      <c r="F19" s="6">
        <v>7184</v>
      </c>
    </row>
    <row r="20" spans="1:6" ht="15.75">
      <c r="A20" s="1" t="s">
        <v>27</v>
      </c>
      <c r="B20" s="6"/>
      <c r="C20" s="6"/>
      <c r="D20" s="6"/>
      <c r="E20" s="6"/>
      <c r="F20" s="6"/>
    </row>
    <row r="21" spans="1:6" ht="15.75">
      <c r="A21" s="1" t="s">
        <v>28</v>
      </c>
      <c r="B21" s="6"/>
      <c r="C21" s="6"/>
      <c r="D21" s="6"/>
      <c r="E21" s="6"/>
      <c r="F21" s="6"/>
    </row>
    <row r="22" spans="1:6" ht="15.75">
      <c r="A22" s="1" t="s">
        <v>29</v>
      </c>
      <c r="B22" s="6">
        <v>163618</v>
      </c>
      <c r="C22" s="6">
        <v>8468</v>
      </c>
      <c r="D22" s="6">
        <v>6301</v>
      </c>
      <c r="E22" s="6">
        <v>3450</v>
      </c>
      <c r="F22" s="6">
        <v>2062</v>
      </c>
    </row>
    <row r="23" spans="1:6" ht="15.75">
      <c r="A23" s="1"/>
      <c r="B23" s="6"/>
      <c r="C23" s="6"/>
      <c r="D23" s="6"/>
      <c r="E23" s="6"/>
      <c r="F23" s="6"/>
    </row>
    <row r="24" spans="1:6" ht="15.75">
      <c r="A24" s="1" t="s">
        <v>30</v>
      </c>
      <c r="B24" s="6">
        <f>B25+B26+B28+B30</f>
        <v>69368</v>
      </c>
      <c r="C24" s="6">
        <f>C25+C26+C28+C30</f>
        <v>2925</v>
      </c>
      <c r="D24" s="6">
        <f>D25+D26+D28+D30</f>
        <v>3153</v>
      </c>
      <c r="E24" s="6">
        <f>E25+E26+E28+E30</f>
        <v>1499</v>
      </c>
      <c r="F24" s="6">
        <f>F25+F26+F28+F30</f>
        <v>1085</v>
      </c>
    </row>
    <row r="25" spans="1:6" ht="15.75">
      <c r="A25" s="1" t="s">
        <v>32</v>
      </c>
      <c r="B25" s="6">
        <f>674+183+621</f>
        <v>1478</v>
      </c>
      <c r="C25" s="6">
        <f>13+241+14</f>
        <v>268</v>
      </c>
      <c r="D25" s="6">
        <f>71+169+19</f>
        <v>259</v>
      </c>
      <c r="E25" s="6">
        <f>33+45+27</f>
        <v>105</v>
      </c>
      <c r="F25" s="6">
        <f>15+113+11</f>
        <v>139</v>
      </c>
    </row>
    <row r="26" spans="1:6" ht="15.75">
      <c r="A26" s="1" t="s">
        <v>33</v>
      </c>
      <c r="B26" s="6">
        <f>1335+4813+38953+884+895</f>
        <v>46880</v>
      </c>
      <c r="C26" s="6">
        <f>40+36+1363+408+61+24</f>
        <v>1932</v>
      </c>
      <c r="D26" s="6">
        <f>88+90+1559+326+84+42</f>
        <v>2189</v>
      </c>
      <c r="E26" s="6">
        <f>68+90+762+107+29+6</f>
        <v>1062</v>
      </c>
      <c r="F26" s="6">
        <f>28+46+483+205+25+2</f>
        <v>789</v>
      </c>
    </row>
    <row r="27" spans="1:6" ht="15.75">
      <c r="A27" s="1" t="s">
        <v>34</v>
      </c>
      <c r="B27" s="6">
        <v>38953</v>
      </c>
      <c r="C27" s="6">
        <v>1363</v>
      </c>
      <c r="D27" s="6">
        <v>1559</v>
      </c>
      <c r="E27" s="6">
        <v>762</v>
      </c>
      <c r="F27" s="6">
        <v>483</v>
      </c>
    </row>
    <row r="28" spans="1:6" ht="15.75">
      <c r="A28" s="1" t="s">
        <v>35</v>
      </c>
      <c r="B28" s="6">
        <v>2055</v>
      </c>
      <c r="C28" s="6">
        <v>114</v>
      </c>
      <c r="D28" s="6">
        <v>387</v>
      </c>
      <c r="E28" s="6">
        <v>52</v>
      </c>
      <c r="F28" s="6">
        <v>49</v>
      </c>
    </row>
    <row r="29" spans="1:6" ht="15.75">
      <c r="A29" s="1" t="s">
        <v>36</v>
      </c>
      <c r="B29" s="6"/>
      <c r="C29" s="6"/>
      <c r="D29" s="6"/>
      <c r="E29" s="6"/>
      <c r="F29" s="6"/>
    </row>
    <row r="30" spans="1:6" ht="15.75">
      <c r="A30" s="1" t="s">
        <v>37</v>
      </c>
      <c r="B30" s="6">
        <v>18955</v>
      </c>
      <c r="C30" s="6">
        <v>611</v>
      </c>
      <c r="D30" s="6">
        <v>318</v>
      </c>
      <c r="E30" s="6">
        <v>280</v>
      </c>
      <c r="F30" s="6">
        <v>108</v>
      </c>
    </row>
    <row r="31" spans="1:6" ht="15.75">
      <c r="A31" s="1"/>
      <c r="B31" s="6"/>
      <c r="C31" s="6"/>
      <c r="D31" s="6"/>
      <c r="E31" s="6"/>
      <c r="F31" s="6"/>
    </row>
    <row r="32" spans="1:6" ht="15.75">
      <c r="A32" s="1" t="s">
        <v>38</v>
      </c>
      <c r="B32" s="6"/>
      <c r="C32" s="6"/>
      <c r="D32" s="6"/>
      <c r="E32" s="6"/>
      <c r="F32" s="6"/>
    </row>
    <row r="33" spans="1:6" ht="15.75">
      <c r="A33" s="1" t="s">
        <v>39</v>
      </c>
      <c r="B33" s="6">
        <v>1740074</v>
      </c>
      <c r="C33" s="6">
        <v>156561</v>
      </c>
      <c r="D33" s="6">
        <v>122188</v>
      </c>
      <c r="E33" s="6">
        <v>33780</v>
      </c>
      <c r="F33" s="6">
        <v>53140</v>
      </c>
    </row>
    <row r="34" spans="1:6" ht="15.75">
      <c r="A34" s="1" t="s">
        <v>40</v>
      </c>
      <c r="B34" s="6">
        <v>3229</v>
      </c>
      <c r="C34" s="6">
        <v>5124</v>
      </c>
      <c r="D34" s="6">
        <v>6274</v>
      </c>
      <c r="E34" s="6">
        <v>2393</v>
      </c>
      <c r="F34" s="6">
        <v>6827</v>
      </c>
    </row>
    <row r="35" spans="1:6" ht="15.75">
      <c r="A35" s="1"/>
      <c r="B35" s="6"/>
      <c r="C35" s="6"/>
      <c r="D35" s="6"/>
      <c r="E35" s="6"/>
      <c r="F35" s="6"/>
    </row>
    <row r="36" spans="1:6" ht="15.75">
      <c r="A36" s="4" t="s">
        <v>41</v>
      </c>
      <c r="B36" s="6"/>
      <c r="C36" s="6"/>
      <c r="D36" s="6"/>
      <c r="E36" s="6"/>
      <c r="F36" s="6"/>
    </row>
    <row r="37" spans="1:6" ht="15.75">
      <c r="A37" s="1" t="s">
        <v>42</v>
      </c>
      <c r="B37" s="6">
        <v>165466</v>
      </c>
      <c r="C37" s="6">
        <v>5533</v>
      </c>
      <c r="D37" s="6">
        <v>2610</v>
      </c>
      <c r="E37" s="6">
        <v>1248</v>
      </c>
      <c r="F37" s="6">
        <v>1136</v>
      </c>
    </row>
    <row r="38" spans="1:6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  <c r="F38" s="3" t="s">
        <v>7</v>
      </c>
    </row>
    <row r="39" spans="1:6" ht="15.75">
      <c r="A39" s="1" t="s">
        <v>8</v>
      </c>
      <c r="B39" s="1"/>
      <c r="C39" s="1"/>
      <c r="D39" s="1"/>
      <c r="E39" s="1"/>
      <c r="F39" s="1"/>
    </row>
    <row r="40" spans="1:6" ht="15.75">
      <c r="A40" s="1" t="s">
        <v>44</v>
      </c>
      <c r="B40" s="1"/>
      <c r="C40" s="1"/>
      <c r="D40" s="1"/>
      <c r="E40" s="1"/>
      <c r="F40" s="1"/>
    </row>
    <row r="41" spans="1:6" ht="15.75">
      <c r="A41" s="1" t="s">
        <v>45</v>
      </c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 t="s">
        <v>46</v>
      </c>
      <c r="B43" s="1"/>
      <c r="C43" s="1"/>
      <c r="D43" s="1"/>
      <c r="E43" s="1"/>
      <c r="F43" s="1"/>
    </row>
    <row r="44" spans="1:6" ht="15.75">
      <c r="A44" s="1" t="s">
        <v>47</v>
      </c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 t="s">
        <v>50</v>
      </c>
      <c r="B46" s="1"/>
      <c r="C46" s="1"/>
      <c r="D46" s="1"/>
      <c r="E46" s="1"/>
      <c r="F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6" ht="15.75">
      <c r="A1" s="1" t="s">
        <v>112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113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1" t="s">
        <v>110</v>
      </c>
    </row>
    <row r="7" spans="1:6" ht="15.75">
      <c r="A7" s="1"/>
      <c r="B7" s="1"/>
      <c r="C7" s="1"/>
      <c r="D7" s="4" t="s">
        <v>114</v>
      </c>
      <c r="E7" s="1"/>
      <c r="F7" s="1"/>
    </row>
    <row r="8" spans="1:6" ht="15.75">
      <c r="A8" s="1"/>
      <c r="B8" s="1"/>
      <c r="C8" s="1"/>
      <c r="D8" s="1" t="s">
        <v>8</v>
      </c>
      <c r="E8" s="1"/>
      <c r="F8" s="1"/>
    </row>
    <row r="9" spans="1:6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1" t="s">
        <v>110</v>
      </c>
    </row>
    <row r="10" spans="1:6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</row>
    <row r="12" spans="1:6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1" t="s">
        <v>110</v>
      </c>
    </row>
    <row r="13" spans="1:6" ht="15.75">
      <c r="A13" s="4" t="s">
        <v>21</v>
      </c>
      <c r="B13" s="1"/>
      <c r="C13" s="1"/>
      <c r="D13" s="1"/>
      <c r="E13" s="1"/>
      <c r="F13" s="1"/>
    </row>
    <row r="14" spans="1:6" ht="15.75">
      <c r="A14" s="4" t="s">
        <v>22</v>
      </c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23</v>
      </c>
      <c r="B16" s="6">
        <v>627620</v>
      </c>
      <c r="C16" s="6">
        <v>32960</v>
      </c>
      <c r="D16" s="6">
        <v>22737</v>
      </c>
      <c r="E16" s="6">
        <v>14576</v>
      </c>
      <c r="F16" s="6">
        <v>8809</v>
      </c>
    </row>
    <row r="17" spans="1:6" ht="15.75">
      <c r="A17" s="1" t="s">
        <v>24</v>
      </c>
      <c r="B17" s="6"/>
      <c r="C17" s="6"/>
      <c r="D17" s="6"/>
      <c r="E17" s="6"/>
      <c r="F17" s="6"/>
    </row>
    <row r="18" spans="1:6" ht="15.75">
      <c r="A18" s="1" t="s">
        <v>25</v>
      </c>
      <c r="B18" s="6"/>
      <c r="C18" s="6"/>
      <c r="D18" s="6"/>
      <c r="E18" s="6"/>
      <c r="F18" s="6"/>
    </row>
    <row r="19" spans="1:6" ht="15.75">
      <c r="A19" s="1" t="s">
        <v>26</v>
      </c>
      <c r="B19" s="6">
        <v>460585</v>
      </c>
      <c r="C19" s="6">
        <v>24877</v>
      </c>
      <c r="D19" s="6">
        <v>16342</v>
      </c>
      <c r="E19" s="6">
        <v>11207</v>
      </c>
      <c r="F19" s="6">
        <v>6825</v>
      </c>
    </row>
    <row r="20" spans="1:6" ht="15.75">
      <c r="A20" s="1" t="s">
        <v>27</v>
      </c>
      <c r="B20" s="6"/>
      <c r="C20" s="6"/>
      <c r="D20" s="6"/>
      <c r="E20" s="6"/>
      <c r="F20" s="6"/>
    </row>
    <row r="21" spans="1:6" ht="15.75">
      <c r="A21" s="1" t="s">
        <v>28</v>
      </c>
      <c r="B21" s="6"/>
      <c r="C21" s="6"/>
      <c r="D21" s="6"/>
      <c r="E21" s="6"/>
      <c r="F21" s="6"/>
    </row>
    <row r="22" spans="1:6" ht="15.75">
      <c r="A22" s="1" t="s">
        <v>29</v>
      </c>
      <c r="B22" s="6">
        <v>167035</v>
      </c>
      <c r="C22" s="6">
        <v>8083</v>
      </c>
      <c r="D22" s="6">
        <v>6395</v>
      </c>
      <c r="E22" s="6">
        <v>3369</v>
      </c>
      <c r="F22" s="6">
        <v>1984</v>
      </c>
    </row>
    <row r="23" spans="1:6" ht="15.75">
      <c r="A23" s="1"/>
      <c r="B23" s="6"/>
      <c r="C23" s="6"/>
      <c r="D23" s="6"/>
      <c r="E23" s="6"/>
      <c r="F23" s="6"/>
    </row>
    <row r="24" spans="1:6" ht="15.75">
      <c r="A24" s="1" t="s">
        <v>30</v>
      </c>
      <c r="B24" s="6">
        <v>69731</v>
      </c>
      <c r="C24" s="6">
        <v>3728</v>
      </c>
      <c r="D24" s="6">
        <v>3421</v>
      </c>
      <c r="E24" s="6">
        <v>1417</v>
      </c>
      <c r="F24" s="6">
        <v>1054</v>
      </c>
    </row>
    <row r="25" spans="1:6" ht="15.75">
      <c r="A25" s="1" t="s">
        <v>32</v>
      </c>
      <c r="B25" s="6">
        <v>1043</v>
      </c>
      <c r="C25" s="6">
        <v>321</v>
      </c>
      <c r="D25" s="6">
        <v>379</v>
      </c>
      <c r="E25" s="6">
        <v>94</v>
      </c>
      <c r="F25" s="6">
        <v>114</v>
      </c>
    </row>
    <row r="26" spans="1:6" ht="15.75">
      <c r="A26" s="1" t="s">
        <v>33</v>
      </c>
      <c r="B26" s="6">
        <v>47199</v>
      </c>
      <c r="C26" s="6">
        <v>2490</v>
      </c>
      <c r="D26" s="6">
        <v>2244</v>
      </c>
      <c r="E26" s="6">
        <v>909</v>
      </c>
      <c r="F26" s="6">
        <v>754</v>
      </c>
    </row>
    <row r="27" spans="1:6" ht="15.75">
      <c r="A27" s="1" t="s">
        <v>34</v>
      </c>
      <c r="B27" s="6">
        <v>39328</v>
      </c>
      <c r="C27" s="6">
        <v>1802</v>
      </c>
      <c r="D27" s="6">
        <v>1622</v>
      </c>
      <c r="E27" s="6">
        <v>728</v>
      </c>
      <c r="F27" s="6">
        <v>422</v>
      </c>
    </row>
    <row r="28" spans="1:6" ht="15.75">
      <c r="A28" s="1" t="s">
        <v>35</v>
      </c>
      <c r="B28" s="1"/>
      <c r="C28" s="1"/>
      <c r="D28" s="1"/>
      <c r="E28" s="1"/>
      <c r="F28" s="1"/>
    </row>
    <row r="29" spans="1:6" ht="15.75">
      <c r="A29" s="1" t="s">
        <v>36</v>
      </c>
      <c r="B29" s="6"/>
      <c r="C29" s="6"/>
      <c r="D29" s="6"/>
      <c r="E29" s="6"/>
      <c r="F29" s="6"/>
    </row>
    <row r="30" spans="1:6" ht="15.75">
      <c r="A30" s="1" t="s">
        <v>37</v>
      </c>
      <c r="B30" s="6">
        <v>21489</v>
      </c>
      <c r="C30" s="6">
        <v>917</v>
      </c>
      <c r="D30" s="6">
        <v>798</v>
      </c>
      <c r="E30" s="6">
        <v>414</v>
      </c>
      <c r="F30" s="6">
        <v>186</v>
      </c>
    </row>
    <row r="31" spans="1:6" ht="15.75">
      <c r="A31" s="1"/>
      <c r="B31" s="6"/>
      <c r="C31" s="6"/>
      <c r="D31" s="6"/>
      <c r="E31" s="6"/>
      <c r="F31" s="6"/>
    </row>
    <row r="32" spans="1:6" ht="15.75">
      <c r="A32" s="1" t="s">
        <v>38</v>
      </c>
      <c r="B32" s="6"/>
      <c r="C32" s="6"/>
      <c r="D32" s="6"/>
      <c r="E32" s="6"/>
      <c r="F32" s="6"/>
    </row>
    <row r="33" spans="1:6" ht="15.75">
      <c r="A33" s="1" t="s">
        <v>39</v>
      </c>
      <c r="B33" s="6">
        <v>1667640</v>
      </c>
      <c r="C33" s="6">
        <v>158303</v>
      </c>
      <c r="D33" s="6">
        <v>122286</v>
      </c>
      <c r="E33" s="6">
        <v>30382</v>
      </c>
      <c r="F33" s="6">
        <v>44037</v>
      </c>
    </row>
    <row r="34" spans="1:6" ht="15.75">
      <c r="A34" s="1" t="s">
        <v>40</v>
      </c>
      <c r="B34" s="6">
        <v>3039</v>
      </c>
      <c r="C34" s="6">
        <v>4947</v>
      </c>
      <c r="D34" s="6">
        <v>6155</v>
      </c>
      <c r="E34" s="6">
        <v>2159</v>
      </c>
      <c r="F34" s="6">
        <v>5863</v>
      </c>
    </row>
    <row r="35" spans="1:6" ht="15.75">
      <c r="A35" s="1"/>
      <c r="B35" s="6"/>
      <c r="C35" s="6"/>
      <c r="D35" s="6"/>
      <c r="E35" s="6"/>
      <c r="F35" s="6"/>
    </row>
    <row r="36" spans="1:6" ht="15.75">
      <c r="A36" s="4" t="s">
        <v>41</v>
      </c>
      <c r="B36" s="6"/>
      <c r="C36" s="6"/>
      <c r="D36" s="6"/>
      <c r="E36" s="6"/>
      <c r="F36" s="6"/>
    </row>
    <row r="37" spans="1:6" ht="15.75">
      <c r="A37" s="1" t="s">
        <v>42</v>
      </c>
      <c r="B37" s="6">
        <v>170337</v>
      </c>
      <c r="C37" s="6">
        <v>6010</v>
      </c>
      <c r="D37" s="6">
        <v>3054</v>
      </c>
      <c r="E37" s="6">
        <v>1232</v>
      </c>
      <c r="F37" s="6">
        <v>959</v>
      </c>
    </row>
    <row r="38" spans="1:6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  <c r="F38" s="3" t="s">
        <v>7</v>
      </c>
    </row>
    <row r="39" spans="1:6" ht="15.75">
      <c r="A39" s="1" t="s">
        <v>8</v>
      </c>
      <c r="B39" s="1"/>
      <c r="C39" s="1"/>
      <c r="D39" s="1"/>
      <c r="E39" s="1"/>
      <c r="F39" s="1"/>
    </row>
    <row r="40" spans="1:6" ht="15.75">
      <c r="A40" s="1" t="s">
        <v>44</v>
      </c>
      <c r="B40" s="1"/>
      <c r="C40" s="1"/>
      <c r="D40" s="1"/>
      <c r="E40" s="1"/>
      <c r="F40" s="1"/>
    </row>
    <row r="41" spans="1:6" ht="15.75">
      <c r="A41" s="1" t="s">
        <v>45</v>
      </c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 t="s">
        <v>46</v>
      </c>
      <c r="B43" s="1"/>
      <c r="C43" s="1"/>
      <c r="D43" s="1"/>
      <c r="E43" s="1"/>
      <c r="F43" s="1"/>
    </row>
    <row r="44" spans="1:6" ht="15.75">
      <c r="A44" s="1" t="s">
        <v>47</v>
      </c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 t="s">
        <v>50</v>
      </c>
      <c r="B46" s="1"/>
      <c r="C46" s="1"/>
      <c r="D46" s="1"/>
      <c r="E46" s="1"/>
      <c r="F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OutlineSymbols="0" zoomScale="87" zoomScaleNormal="87" workbookViewId="0" topLeftCell="A1">
      <selection activeCell="G30" sqref="G30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6" ht="15.75">
      <c r="A1" s="1" t="s">
        <v>108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109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1" t="s">
        <v>110</v>
      </c>
    </row>
    <row r="7" spans="1:6" ht="15.75">
      <c r="A7" s="1"/>
      <c r="B7" s="1"/>
      <c r="C7" s="1"/>
      <c r="D7" s="4" t="s">
        <v>111</v>
      </c>
      <c r="E7" s="1"/>
      <c r="F7" s="1"/>
    </row>
    <row r="8" spans="1:6" ht="15.75">
      <c r="A8" s="1"/>
      <c r="B8" s="1"/>
      <c r="C8" s="1"/>
      <c r="D8" s="1" t="s">
        <v>8</v>
      </c>
      <c r="E8" s="1"/>
      <c r="F8" s="1"/>
    </row>
    <row r="9" spans="1:6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1" t="s">
        <v>110</v>
      </c>
    </row>
    <row r="10" spans="1:6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</row>
    <row r="12" spans="1:6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1" t="s">
        <v>110</v>
      </c>
    </row>
    <row r="13" spans="1:6" ht="15.75">
      <c r="A13" s="4" t="s">
        <v>21</v>
      </c>
      <c r="B13" s="1"/>
      <c r="C13" s="1"/>
      <c r="D13" s="1"/>
      <c r="E13" s="1"/>
      <c r="F13" s="1"/>
    </row>
    <row r="14" spans="1:6" ht="15.75">
      <c r="A14" s="4" t="s">
        <v>22</v>
      </c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23</v>
      </c>
      <c r="B16" s="6">
        <v>621121</v>
      </c>
      <c r="C16" s="6">
        <v>32185</v>
      </c>
      <c r="D16" s="6">
        <v>23126</v>
      </c>
      <c r="E16" s="6">
        <v>14445</v>
      </c>
      <c r="F16" s="6">
        <v>8429</v>
      </c>
    </row>
    <row r="17" spans="1:6" ht="15.75">
      <c r="A17" s="1" t="s">
        <v>24</v>
      </c>
      <c r="B17" s="6"/>
      <c r="C17" s="1"/>
      <c r="D17" s="6"/>
      <c r="E17" s="6"/>
      <c r="F17" s="6"/>
    </row>
    <row r="18" spans="1:6" ht="15.75">
      <c r="A18" s="1" t="s">
        <v>25</v>
      </c>
      <c r="B18" s="6"/>
      <c r="C18" s="1"/>
      <c r="D18" s="6"/>
      <c r="E18" s="6"/>
      <c r="F18" s="6"/>
    </row>
    <row r="19" spans="1:6" ht="15.75">
      <c r="A19" s="1" t="s">
        <v>26</v>
      </c>
      <c r="B19" s="6">
        <v>455653</v>
      </c>
      <c r="C19" s="6">
        <v>24189</v>
      </c>
      <c r="D19" s="6">
        <v>16659</v>
      </c>
      <c r="E19" s="6">
        <v>11054</v>
      </c>
      <c r="F19" s="6">
        <v>6559</v>
      </c>
    </row>
    <row r="20" spans="1:6" ht="15.75">
      <c r="A20" s="1" t="s">
        <v>27</v>
      </c>
      <c r="B20" s="6"/>
      <c r="C20" s="1"/>
      <c r="D20" s="6"/>
      <c r="E20" s="6"/>
      <c r="F20" s="6"/>
    </row>
    <row r="21" spans="1:6" ht="15.75">
      <c r="A21" s="1" t="s">
        <v>28</v>
      </c>
      <c r="B21" s="6"/>
      <c r="C21" s="1"/>
      <c r="D21" s="6"/>
      <c r="E21" s="6"/>
      <c r="F21" s="6"/>
    </row>
    <row r="22" spans="1:6" ht="15.75">
      <c r="A22" s="1" t="s">
        <v>29</v>
      </c>
      <c r="B22" s="6">
        <v>165468</v>
      </c>
      <c r="C22" s="6">
        <v>7996</v>
      </c>
      <c r="D22" s="6">
        <v>6467</v>
      </c>
      <c r="E22" s="6">
        <v>3391</v>
      </c>
      <c r="F22" s="6">
        <v>1870</v>
      </c>
    </row>
    <row r="23" spans="1:6" ht="15.75">
      <c r="A23" s="1"/>
      <c r="B23" s="6"/>
      <c r="C23" s="1"/>
      <c r="D23" s="6"/>
      <c r="E23" s="6"/>
      <c r="F23" s="6"/>
    </row>
    <row r="24" spans="1:6" ht="15.75">
      <c r="A24" s="1" t="s">
        <v>30</v>
      </c>
      <c r="B24" s="6">
        <v>68868</v>
      </c>
      <c r="C24" s="6">
        <v>4730</v>
      </c>
      <c r="D24" s="6">
        <v>3193</v>
      </c>
      <c r="E24" s="6">
        <v>1340</v>
      </c>
      <c r="F24" s="6">
        <v>1051</v>
      </c>
    </row>
    <row r="25" spans="1:6" ht="15.75">
      <c r="A25" s="1" t="s">
        <v>32</v>
      </c>
      <c r="B25" s="6">
        <v>1059</v>
      </c>
      <c r="C25" s="6">
        <v>161</v>
      </c>
      <c r="D25" s="6">
        <v>401</v>
      </c>
      <c r="E25" s="6">
        <v>102</v>
      </c>
      <c r="F25" s="6">
        <v>126</v>
      </c>
    </row>
    <row r="26" spans="1:6" ht="15.75">
      <c r="A26" s="1" t="s">
        <v>33</v>
      </c>
      <c r="B26" s="6">
        <v>47517</v>
      </c>
      <c r="C26" s="6">
        <v>2550</v>
      </c>
      <c r="D26" s="6">
        <v>2157</v>
      </c>
      <c r="E26" s="6">
        <v>885</v>
      </c>
      <c r="F26" s="6">
        <v>748</v>
      </c>
    </row>
    <row r="27" spans="1:6" ht="15.75">
      <c r="A27" s="1" t="s">
        <v>34</v>
      </c>
      <c r="B27" s="6">
        <v>39933</v>
      </c>
      <c r="C27" s="6">
        <v>1826</v>
      </c>
      <c r="D27" s="6">
        <v>1528</v>
      </c>
      <c r="E27" s="6">
        <v>698</v>
      </c>
      <c r="F27" s="6">
        <v>406</v>
      </c>
    </row>
    <row r="28" spans="1:6" ht="15.75">
      <c r="A28" s="1" t="s">
        <v>35</v>
      </c>
      <c r="B28" s="1"/>
      <c r="C28" s="1"/>
      <c r="D28" s="1"/>
      <c r="E28" s="1"/>
      <c r="F28" s="1"/>
    </row>
    <row r="29" spans="1:6" ht="15.75">
      <c r="A29" s="1" t="s">
        <v>36</v>
      </c>
      <c r="B29" s="6"/>
      <c r="C29" s="6"/>
      <c r="D29" s="6"/>
      <c r="E29" s="6"/>
      <c r="F29" s="6"/>
    </row>
    <row r="30" spans="1:6" ht="15.75">
      <c r="A30" s="1" t="s">
        <v>37</v>
      </c>
      <c r="B30" s="6">
        <v>20292</v>
      </c>
      <c r="C30" s="6">
        <v>2019</v>
      </c>
      <c r="D30" s="6">
        <v>635</v>
      </c>
      <c r="E30" s="6">
        <v>353</v>
      </c>
      <c r="F30" s="6">
        <v>177</v>
      </c>
    </row>
    <row r="31" spans="1:6" ht="15.75">
      <c r="A31" s="1"/>
      <c r="B31" s="6"/>
      <c r="C31" s="6"/>
      <c r="D31" s="6"/>
      <c r="E31" s="6"/>
      <c r="F31" s="6"/>
    </row>
    <row r="32" spans="1:6" ht="15.75">
      <c r="A32" s="1" t="s">
        <v>38</v>
      </c>
      <c r="B32" s="6"/>
      <c r="C32" s="6"/>
      <c r="D32" s="6"/>
      <c r="E32" s="6"/>
      <c r="F32" s="6"/>
    </row>
    <row r="33" spans="1:6" ht="15.75">
      <c r="A33" s="1" t="s">
        <v>39</v>
      </c>
      <c r="B33" s="6">
        <v>1501485</v>
      </c>
      <c r="C33" s="6">
        <v>161434</v>
      </c>
      <c r="D33" s="6">
        <v>122094</v>
      </c>
      <c r="E33" s="6">
        <v>28643</v>
      </c>
      <c r="F33" s="6">
        <v>45008</v>
      </c>
    </row>
    <row r="34" spans="1:6" ht="15.75">
      <c r="A34" s="1" t="s">
        <v>40</v>
      </c>
      <c r="B34" s="6">
        <v>2742</v>
      </c>
      <c r="C34" s="6">
        <v>5080</v>
      </c>
      <c r="D34" s="6">
        <v>6003</v>
      </c>
      <c r="E34" s="6">
        <v>2046</v>
      </c>
      <c r="F34" s="6">
        <v>6123</v>
      </c>
    </row>
    <row r="35" spans="1:6" ht="15.75">
      <c r="A35" s="1"/>
      <c r="B35" s="6"/>
      <c r="C35" s="1"/>
      <c r="D35" s="6"/>
      <c r="E35" s="6"/>
      <c r="F35" s="6"/>
    </row>
    <row r="36" spans="1:6" ht="15.75">
      <c r="A36" s="4" t="s">
        <v>41</v>
      </c>
      <c r="B36" s="6"/>
      <c r="C36" s="1"/>
      <c r="D36" s="6"/>
      <c r="E36" s="6"/>
      <c r="F36" s="6"/>
    </row>
    <row r="37" spans="1:6" ht="15.75">
      <c r="A37" s="1" t="s">
        <v>42</v>
      </c>
      <c r="B37" s="6">
        <v>156439</v>
      </c>
      <c r="C37" s="6">
        <v>6449</v>
      </c>
      <c r="D37" s="6">
        <v>3095</v>
      </c>
      <c r="E37" s="6">
        <v>1249</v>
      </c>
      <c r="F37" s="6">
        <v>1253</v>
      </c>
    </row>
    <row r="38" spans="1:6" ht="15.75">
      <c r="A38" s="3" t="s">
        <v>7</v>
      </c>
      <c r="B38" s="9" t="s">
        <v>7</v>
      </c>
      <c r="C38" s="3" t="s">
        <v>7</v>
      </c>
      <c r="D38" s="3" t="s">
        <v>7</v>
      </c>
      <c r="E38" s="9" t="s">
        <v>7</v>
      </c>
      <c r="F38" s="9" t="s">
        <v>7</v>
      </c>
    </row>
    <row r="39" spans="1:6" ht="15.75">
      <c r="A39" s="1" t="s">
        <v>8</v>
      </c>
      <c r="B39" s="6"/>
      <c r="C39" s="1"/>
      <c r="D39" s="1"/>
      <c r="E39" s="6"/>
      <c r="F39" s="6"/>
    </row>
    <row r="40" spans="1:6" ht="15.75">
      <c r="A40" s="1" t="s">
        <v>44</v>
      </c>
      <c r="B40" s="6"/>
      <c r="C40" s="1"/>
      <c r="D40" s="1"/>
      <c r="E40" s="6"/>
      <c r="F40" s="6"/>
    </row>
    <row r="41" spans="1:6" ht="15.75">
      <c r="A41" s="1" t="s">
        <v>45</v>
      </c>
      <c r="B41" s="1"/>
      <c r="C41" s="1"/>
      <c r="D41" s="1"/>
      <c r="E41" s="6"/>
      <c r="F41" s="6"/>
    </row>
    <row r="42" spans="1:6" ht="15.75">
      <c r="A42" s="1"/>
      <c r="B42" s="1"/>
      <c r="C42" s="1"/>
      <c r="D42" s="1"/>
      <c r="E42" s="6"/>
      <c r="F42" s="6"/>
    </row>
    <row r="43" spans="1:6" ht="15.75">
      <c r="A43" s="1" t="s">
        <v>46</v>
      </c>
      <c r="B43" s="1"/>
      <c r="C43" s="1"/>
      <c r="D43" s="1"/>
      <c r="E43" s="6"/>
      <c r="F43" s="6"/>
    </row>
    <row r="44" spans="1:6" ht="15.75">
      <c r="A44" s="1" t="s">
        <v>47</v>
      </c>
      <c r="B44" s="1"/>
      <c r="C44" s="1"/>
      <c r="D44" s="1"/>
      <c r="E44" s="6"/>
      <c r="F44" s="6"/>
    </row>
    <row r="45" spans="1:6" ht="15.75">
      <c r="A45" s="1"/>
      <c r="B45" s="1"/>
      <c r="C45" s="1"/>
      <c r="D45" s="1"/>
      <c r="E45" s="6"/>
      <c r="F45" s="6"/>
    </row>
    <row r="46" spans="1:6" ht="15.75">
      <c r="A46" s="1" t="s">
        <v>50</v>
      </c>
      <c r="B46" s="1"/>
      <c r="C46" s="1"/>
      <c r="D46" s="1"/>
      <c r="E46" s="6"/>
      <c r="F46" s="6"/>
    </row>
  </sheetData>
  <printOptions/>
  <pageMargins left="0.5" right="0.5" top="0.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5" width="10.69921875" style="0" customWidth="1"/>
    <col min="6" max="16384" width="9.69921875" style="0" customWidth="1"/>
  </cols>
  <sheetData>
    <row r="1" spans="1:5" ht="15.75">
      <c r="A1" s="1" t="s">
        <v>105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 t="s">
        <v>1</v>
      </c>
      <c r="B3" s="1"/>
      <c r="C3" s="1"/>
      <c r="D3" s="1"/>
      <c r="E3" s="1"/>
    </row>
    <row r="4" spans="1:5" ht="15.75">
      <c r="A4" s="1" t="s">
        <v>106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</row>
    <row r="7" spans="1:5" ht="15.75">
      <c r="A7" s="1"/>
      <c r="B7" s="1"/>
      <c r="C7" s="1"/>
      <c r="D7" s="4" t="s">
        <v>107</v>
      </c>
      <c r="E7" s="1"/>
    </row>
    <row r="8" spans="1:5" ht="15.75">
      <c r="A8" s="1"/>
      <c r="B8" s="1"/>
      <c r="C8" s="1"/>
      <c r="D8" s="1" t="s">
        <v>8</v>
      </c>
      <c r="E8" s="1"/>
    </row>
    <row r="9" spans="1:5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</row>
    <row r="10" spans="1:5" ht="15.75">
      <c r="A10" s="1"/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5.75">
      <c r="A11" s="1" t="s">
        <v>14</v>
      </c>
      <c r="B11" s="5" t="s">
        <v>15</v>
      </c>
      <c r="C11" s="1"/>
      <c r="D11" s="5" t="s">
        <v>16</v>
      </c>
      <c r="E11" s="5" t="s">
        <v>17</v>
      </c>
    </row>
    <row r="12" spans="1:5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</row>
    <row r="13" spans="1:5" ht="15.75">
      <c r="A13" s="4" t="s">
        <v>21</v>
      </c>
      <c r="B13" s="1" t="s">
        <v>14</v>
      </c>
      <c r="C13" s="1"/>
      <c r="D13" s="1"/>
      <c r="E13" s="1"/>
    </row>
    <row r="14" spans="1:5" ht="15.75">
      <c r="A14" s="4" t="s">
        <v>22</v>
      </c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 t="s">
        <v>23</v>
      </c>
      <c r="B16" s="6">
        <v>631460</v>
      </c>
      <c r="C16" s="6">
        <v>30920</v>
      </c>
      <c r="D16" s="6">
        <v>22752</v>
      </c>
      <c r="E16" s="6">
        <v>14484</v>
      </c>
    </row>
    <row r="17" spans="1:5" ht="15.75">
      <c r="A17" s="1" t="s">
        <v>24</v>
      </c>
      <c r="B17" s="1"/>
      <c r="C17" s="1"/>
      <c r="D17" s="1"/>
      <c r="E17" s="1"/>
    </row>
    <row r="18" spans="1:5" ht="15.75">
      <c r="A18" s="1" t="s">
        <v>25</v>
      </c>
      <c r="B18" s="1"/>
      <c r="C18" s="1"/>
      <c r="D18" s="1"/>
      <c r="E18" s="1"/>
    </row>
    <row r="19" spans="1:5" ht="15.75">
      <c r="A19" s="1" t="s">
        <v>26</v>
      </c>
      <c r="B19" s="6">
        <v>464931</v>
      </c>
      <c r="C19" s="6">
        <v>23153</v>
      </c>
      <c r="D19" s="6">
        <v>16706</v>
      </c>
      <c r="E19" s="6">
        <v>10974</v>
      </c>
    </row>
    <row r="20" spans="1:5" ht="15.75">
      <c r="A20" s="1" t="s">
        <v>27</v>
      </c>
      <c r="B20" s="1"/>
      <c r="C20" s="1"/>
      <c r="D20" s="1"/>
      <c r="E20" s="1"/>
    </row>
    <row r="21" spans="1:5" ht="15.75">
      <c r="A21" s="1" t="s">
        <v>28</v>
      </c>
      <c r="B21" s="1"/>
      <c r="C21" s="1"/>
      <c r="D21" s="1"/>
      <c r="E21" s="1"/>
    </row>
    <row r="22" spans="1:5" ht="15.75">
      <c r="A22" s="1" t="s">
        <v>29</v>
      </c>
      <c r="B22" s="6">
        <v>166529</v>
      </c>
      <c r="C22" s="6">
        <v>7767</v>
      </c>
      <c r="D22" s="6">
        <v>6046</v>
      </c>
      <c r="E22" s="6">
        <v>3510</v>
      </c>
    </row>
    <row r="23" spans="1:5" ht="15.75">
      <c r="A23" s="1"/>
      <c r="B23" s="1"/>
      <c r="C23" s="1"/>
      <c r="D23" s="1"/>
      <c r="E23" s="1"/>
    </row>
    <row r="24" spans="1:5" ht="15.75">
      <c r="A24" s="1" t="s">
        <v>30</v>
      </c>
      <c r="B24" s="6">
        <v>68005</v>
      </c>
      <c r="C24" s="6">
        <v>3839</v>
      </c>
      <c r="D24" s="6">
        <v>3324</v>
      </c>
      <c r="E24" s="6">
        <v>1339</v>
      </c>
    </row>
    <row r="25" spans="1:5" ht="15.75">
      <c r="A25" s="1" t="s">
        <v>32</v>
      </c>
      <c r="B25" s="6">
        <f>297+89+672</f>
        <v>1058</v>
      </c>
      <c r="C25" s="6">
        <f>14+97+20</f>
        <v>131</v>
      </c>
      <c r="D25" s="6">
        <f>36+375+0</f>
        <v>411</v>
      </c>
      <c r="E25" s="6">
        <f>25+48+32</f>
        <v>105</v>
      </c>
    </row>
    <row r="26" spans="1:5" ht="15.75">
      <c r="A26" s="1" t="s">
        <v>33</v>
      </c>
      <c r="B26" s="6">
        <f>1298+4090+39816+909+857</f>
        <v>46970</v>
      </c>
      <c r="C26" s="6">
        <f>57+166+1644+471+77+50</f>
        <v>2465</v>
      </c>
      <c r="D26" s="6">
        <v>2209</v>
      </c>
      <c r="E26" s="6">
        <v>828</v>
      </c>
    </row>
    <row r="27" spans="1:5" ht="15.75">
      <c r="A27" s="1" t="s">
        <v>34</v>
      </c>
      <c r="B27" s="6">
        <v>39816</v>
      </c>
      <c r="C27" s="6">
        <v>1644</v>
      </c>
      <c r="D27" s="6">
        <v>1570</v>
      </c>
      <c r="E27" s="6">
        <v>656</v>
      </c>
    </row>
    <row r="28" spans="1:5" ht="15.75">
      <c r="A28" s="1" t="s">
        <v>35</v>
      </c>
      <c r="B28" s="1"/>
      <c r="C28" s="1"/>
      <c r="D28" s="1"/>
      <c r="E28" s="1"/>
    </row>
    <row r="29" spans="1:5" ht="15.75">
      <c r="A29" s="1" t="s">
        <v>36</v>
      </c>
      <c r="B29" s="1"/>
      <c r="C29" s="1"/>
      <c r="D29" s="1"/>
      <c r="E29" s="1"/>
    </row>
    <row r="30" spans="1:5" ht="15.75">
      <c r="A30" s="1" t="s">
        <v>37</v>
      </c>
      <c r="B30" s="6">
        <v>19977</v>
      </c>
      <c r="C30" s="6">
        <v>1243</v>
      </c>
      <c r="D30" s="6">
        <v>704</v>
      </c>
      <c r="E30" s="6">
        <v>406</v>
      </c>
    </row>
    <row r="31" spans="1:5" ht="15.75">
      <c r="A31" s="1"/>
      <c r="B31" s="1"/>
      <c r="C31" s="1"/>
      <c r="D31" s="1"/>
      <c r="E31" s="1"/>
    </row>
    <row r="32" spans="1:5" ht="15.75">
      <c r="A32" s="1" t="s">
        <v>38</v>
      </c>
      <c r="B32" s="1"/>
      <c r="C32" s="1"/>
      <c r="D32" s="1"/>
      <c r="E32" s="1"/>
    </row>
    <row r="33" spans="1:5" ht="15.75">
      <c r="A33" s="1" t="s">
        <v>39</v>
      </c>
      <c r="B33" s="6">
        <v>1360762</v>
      </c>
      <c r="C33" s="6">
        <v>160797</v>
      </c>
      <c r="D33" s="6">
        <v>120556</v>
      </c>
      <c r="E33" s="6">
        <v>25161</v>
      </c>
    </row>
    <row r="34" spans="1:5" ht="15.75">
      <c r="A34" s="1" t="s">
        <v>40</v>
      </c>
      <c r="B34" s="6">
        <v>2312</v>
      </c>
      <c r="C34" s="6">
        <v>5071</v>
      </c>
      <c r="D34" s="6">
        <v>5915</v>
      </c>
      <c r="E34" s="6">
        <v>1785</v>
      </c>
    </row>
    <row r="35" spans="1:5" ht="15.75">
      <c r="A35" s="1"/>
      <c r="B35" s="1"/>
      <c r="C35" s="1"/>
      <c r="D35" s="1"/>
      <c r="E35" s="1"/>
    </row>
    <row r="36" spans="1:5" ht="15.75">
      <c r="A36" s="4" t="s">
        <v>41</v>
      </c>
      <c r="B36" s="1"/>
      <c r="C36" s="1"/>
      <c r="D36" s="1"/>
      <c r="E36" s="1"/>
    </row>
    <row r="37" spans="1:5" ht="15.75">
      <c r="A37" s="1" t="s">
        <v>42</v>
      </c>
      <c r="B37" s="6">
        <v>159709</v>
      </c>
      <c r="C37" s="6">
        <v>5843</v>
      </c>
      <c r="D37" s="6">
        <v>2942</v>
      </c>
      <c r="E37" s="6">
        <v>1264</v>
      </c>
    </row>
    <row r="38" spans="1:5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</row>
    <row r="39" spans="1:5" ht="15.75">
      <c r="A39" s="1" t="s">
        <v>8</v>
      </c>
      <c r="B39" s="1"/>
      <c r="C39" s="1"/>
      <c r="D39" s="1"/>
      <c r="E39" s="1"/>
    </row>
    <row r="40" spans="1:5" ht="15.75">
      <c r="A40" s="1" t="s">
        <v>44</v>
      </c>
      <c r="B40" s="1"/>
      <c r="C40" s="1"/>
      <c r="D40" s="1"/>
      <c r="E40" s="1"/>
    </row>
    <row r="41" spans="1:5" ht="15.75">
      <c r="A41" s="1" t="s">
        <v>45</v>
      </c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 t="s">
        <v>46</v>
      </c>
      <c r="B43" s="1"/>
      <c r="C43" s="1"/>
      <c r="D43" s="1"/>
      <c r="E43" s="1"/>
    </row>
    <row r="44" spans="1:5" ht="15.75">
      <c r="A44" s="1" t="s">
        <v>47</v>
      </c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 t="s">
        <v>50</v>
      </c>
      <c r="B46" s="1"/>
      <c r="C46" s="1"/>
      <c r="D46" s="1"/>
      <c r="E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5" width="10.69921875" style="0" customWidth="1"/>
    <col min="6" max="16384" width="9.69921875" style="0" customWidth="1"/>
  </cols>
  <sheetData>
    <row r="1" spans="1:5" ht="15.75">
      <c r="A1" s="1" t="s">
        <v>102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 t="s">
        <v>1</v>
      </c>
      <c r="B3" s="1"/>
      <c r="C3" s="1"/>
      <c r="D3" s="1"/>
      <c r="E3" s="1"/>
    </row>
    <row r="4" spans="1:5" ht="15.75">
      <c r="A4" s="1" t="s">
        <v>103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</row>
    <row r="7" spans="1:5" ht="15.75">
      <c r="A7" s="1"/>
      <c r="B7" s="1"/>
      <c r="C7" s="1"/>
      <c r="D7" s="4" t="s">
        <v>104</v>
      </c>
      <c r="E7" s="1"/>
    </row>
    <row r="8" spans="1:5" ht="15.75">
      <c r="A8" s="1"/>
      <c r="B8" s="1"/>
      <c r="C8" s="1"/>
      <c r="D8" s="1" t="s">
        <v>8</v>
      </c>
      <c r="E8" s="1"/>
    </row>
    <row r="9" spans="1:5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</row>
    <row r="10" spans="1:5" ht="15.75">
      <c r="A10" s="1"/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5.75">
      <c r="A11" s="1" t="s">
        <v>14</v>
      </c>
      <c r="B11" s="5" t="s">
        <v>15</v>
      </c>
      <c r="C11" s="1"/>
      <c r="D11" s="5" t="s">
        <v>16</v>
      </c>
      <c r="E11" s="5" t="s">
        <v>17</v>
      </c>
    </row>
    <row r="12" spans="1:5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</row>
    <row r="13" spans="1:5" ht="15.75">
      <c r="A13" s="4" t="s">
        <v>21</v>
      </c>
      <c r="B13" s="1"/>
      <c r="C13" s="1"/>
      <c r="D13" s="1"/>
      <c r="E13" s="1"/>
    </row>
    <row r="14" spans="1:5" ht="15.75">
      <c r="A14" s="4" t="s">
        <v>22</v>
      </c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 t="s">
        <v>23</v>
      </c>
      <c r="B16" s="6">
        <v>637034</v>
      </c>
      <c r="C16" s="6">
        <v>30077</v>
      </c>
      <c r="D16" s="6">
        <v>22887</v>
      </c>
      <c r="E16" s="6">
        <v>13994</v>
      </c>
    </row>
    <row r="17" spans="1:5" ht="15.75">
      <c r="A17" s="1" t="s">
        <v>24</v>
      </c>
      <c r="B17" s="1"/>
      <c r="C17" s="1"/>
      <c r="D17" s="1"/>
      <c r="E17" s="1"/>
    </row>
    <row r="18" spans="1:5" ht="15.75">
      <c r="A18" s="1" t="s">
        <v>25</v>
      </c>
      <c r="B18" s="6" t="s">
        <v>8</v>
      </c>
      <c r="C18" s="6" t="s">
        <v>8</v>
      </c>
      <c r="D18" s="6" t="s">
        <v>8</v>
      </c>
      <c r="E18" s="6" t="s">
        <v>8</v>
      </c>
    </row>
    <row r="19" spans="1:5" ht="15.75">
      <c r="A19" s="1" t="s">
        <v>26</v>
      </c>
      <c r="B19" s="6">
        <v>469764</v>
      </c>
      <c r="C19" s="6">
        <v>22428</v>
      </c>
      <c r="D19" s="6">
        <v>16804</v>
      </c>
      <c r="E19" s="6">
        <v>10582</v>
      </c>
    </row>
    <row r="20" spans="1:5" ht="15.75">
      <c r="A20" s="1" t="s">
        <v>27</v>
      </c>
      <c r="B20" s="1"/>
      <c r="C20" s="1"/>
      <c r="D20" s="1"/>
      <c r="E20" s="1"/>
    </row>
    <row r="21" spans="1:5" ht="15.75">
      <c r="A21" s="1" t="s">
        <v>28</v>
      </c>
      <c r="B21" s="1"/>
      <c r="C21" s="1"/>
      <c r="D21" s="1"/>
      <c r="E21" s="1"/>
    </row>
    <row r="22" spans="1:5" ht="15.75">
      <c r="A22" s="1" t="s">
        <v>29</v>
      </c>
      <c r="B22" s="6">
        <v>167270</v>
      </c>
      <c r="C22" s="6">
        <v>7649</v>
      </c>
      <c r="D22" s="6">
        <v>6083</v>
      </c>
      <c r="E22" s="6">
        <v>3412</v>
      </c>
    </row>
    <row r="23" spans="1:5" ht="15.75">
      <c r="A23" s="1"/>
      <c r="B23" s="1"/>
      <c r="C23" s="1"/>
      <c r="D23" s="1"/>
      <c r="E23" s="1"/>
    </row>
    <row r="24" spans="1:5" ht="15.75">
      <c r="A24" s="1" t="s">
        <v>30</v>
      </c>
      <c r="B24" s="6">
        <v>67643</v>
      </c>
      <c r="C24" s="6">
        <v>3517</v>
      </c>
      <c r="D24" s="6">
        <v>3353</v>
      </c>
      <c r="E24" s="6">
        <v>1350</v>
      </c>
    </row>
    <row r="25" spans="1:5" ht="15.75">
      <c r="A25" s="1" t="s">
        <v>32</v>
      </c>
      <c r="B25" s="6">
        <f>344+32+1351</f>
        <v>1727</v>
      </c>
      <c r="C25" s="6">
        <f>16+128+23</f>
        <v>167</v>
      </c>
      <c r="D25" s="6">
        <f>36+375</f>
        <v>411</v>
      </c>
      <c r="E25" s="6">
        <f>18+47+42</f>
        <v>107</v>
      </c>
    </row>
    <row r="26" spans="1:5" ht="15.75">
      <c r="A26" s="1" t="s">
        <v>33</v>
      </c>
      <c r="B26" s="6">
        <f>1213+3982+38381+897+867</f>
        <v>45340</v>
      </c>
      <c r="C26" s="6">
        <f>68+170+1628+104+68+34</f>
        <v>2072</v>
      </c>
      <c r="D26" s="6">
        <f>83+88+1595+353+75+44</f>
        <v>2238</v>
      </c>
      <c r="E26" s="6">
        <f>56+87+725+40+68+34</f>
        <v>1010</v>
      </c>
    </row>
    <row r="27" spans="1:5" ht="15.75">
      <c r="A27" s="1" t="s">
        <v>34</v>
      </c>
      <c r="B27" s="6">
        <v>38381</v>
      </c>
      <c r="C27" s="6">
        <v>1628</v>
      </c>
      <c r="D27" s="6">
        <v>1595</v>
      </c>
      <c r="E27" s="1">
        <v>725</v>
      </c>
    </row>
    <row r="28" spans="1:5" ht="15.75">
      <c r="A28" s="1" t="s">
        <v>35</v>
      </c>
      <c r="B28" s="1"/>
      <c r="C28" s="1"/>
      <c r="D28" s="1"/>
      <c r="E28" s="1"/>
    </row>
    <row r="29" spans="1:5" ht="15.75">
      <c r="A29" s="1" t="s">
        <v>36</v>
      </c>
      <c r="B29" s="1"/>
      <c r="C29" s="1"/>
      <c r="D29" s="1"/>
      <c r="E29" s="1"/>
    </row>
    <row r="30" spans="1:5" ht="15.75">
      <c r="A30" s="1" t="s">
        <v>37</v>
      </c>
      <c r="B30" s="6">
        <v>20576</v>
      </c>
      <c r="C30" s="6">
        <v>1278</v>
      </c>
      <c r="D30" s="6">
        <v>704</v>
      </c>
      <c r="E30" s="6">
        <v>288</v>
      </c>
    </row>
    <row r="31" spans="1:5" ht="15.75">
      <c r="A31" s="1"/>
      <c r="B31" s="1"/>
      <c r="C31" s="1"/>
      <c r="D31" s="1"/>
      <c r="E31" s="1"/>
    </row>
    <row r="32" spans="1:5" ht="15.75">
      <c r="A32" s="1" t="s">
        <v>38</v>
      </c>
      <c r="B32" s="1"/>
      <c r="C32" s="1"/>
      <c r="D32" s="1"/>
      <c r="E32" s="1"/>
    </row>
    <row r="33" spans="1:5" ht="15.75">
      <c r="A33" s="1" t="s">
        <v>39</v>
      </c>
      <c r="B33" s="6">
        <v>1295452</v>
      </c>
      <c r="C33" s="6">
        <v>161477</v>
      </c>
      <c r="D33" s="6">
        <v>120510</v>
      </c>
      <c r="E33" s="6">
        <v>23636</v>
      </c>
    </row>
    <row r="34" spans="1:5" ht="15.75">
      <c r="A34" s="1" t="s">
        <v>40</v>
      </c>
      <c r="B34" s="6">
        <v>2364</v>
      </c>
      <c r="C34" s="6">
        <v>5309</v>
      </c>
      <c r="D34" s="6">
        <v>5843</v>
      </c>
      <c r="E34" s="6">
        <v>1670</v>
      </c>
    </row>
    <row r="35" spans="1:5" ht="15.75">
      <c r="A35" s="1"/>
      <c r="B35" s="1"/>
      <c r="C35" s="1"/>
      <c r="D35" s="1"/>
      <c r="E35" s="1"/>
    </row>
    <row r="36" spans="1:5" ht="15.75">
      <c r="A36" s="4" t="s">
        <v>41</v>
      </c>
      <c r="B36" s="1"/>
      <c r="C36" s="1"/>
      <c r="D36" s="1"/>
      <c r="E36" s="1"/>
    </row>
    <row r="37" spans="1:5" ht="15.75">
      <c r="A37" s="1" t="s">
        <v>42</v>
      </c>
      <c r="B37" s="6">
        <v>158120</v>
      </c>
      <c r="C37" s="6">
        <v>4845</v>
      </c>
      <c r="D37" s="6">
        <v>2856</v>
      </c>
      <c r="E37" s="6">
        <v>1295</v>
      </c>
    </row>
    <row r="38" spans="1:5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</row>
    <row r="39" spans="1:5" ht="15.75">
      <c r="A39" s="1" t="s">
        <v>8</v>
      </c>
      <c r="B39" s="1"/>
      <c r="C39" s="1"/>
      <c r="D39" s="1"/>
      <c r="E39" s="1"/>
    </row>
    <row r="40" spans="1:5" ht="15.75">
      <c r="A40" s="1" t="s">
        <v>44</v>
      </c>
      <c r="B40" s="1"/>
      <c r="C40" s="1"/>
      <c r="D40" s="1"/>
      <c r="E40" s="1"/>
    </row>
    <row r="41" spans="1:5" ht="15.75">
      <c r="A41" s="1" t="s">
        <v>45</v>
      </c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 t="s">
        <v>46</v>
      </c>
      <c r="B43" s="1"/>
      <c r="C43" s="1"/>
      <c r="D43" s="1"/>
      <c r="E43" s="1"/>
    </row>
    <row r="44" spans="1:5" ht="15.75">
      <c r="A44" s="1" t="s">
        <v>47</v>
      </c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 t="s">
        <v>50</v>
      </c>
      <c r="B46" s="1"/>
      <c r="C46" s="1"/>
      <c r="D46" s="1"/>
      <c r="E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OutlineSymbols="0" zoomScale="87" zoomScaleNormal="87" workbookViewId="0" topLeftCell="A1">
      <selection activeCell="A19" sqref="A19"/>
    </sheetView>
  </sheetViews>
  <sheetFormatPr defaultColWidth="8.796875" defaultRowHeight="15.75"/>
  <cols>
    <col min="1" max="1" width="35.69921875" style="0" customWidth="1"/>
    <col min="2" max="5" width="10.69921875" style="0" customWidth="1"/>
    <col min="6" max="16384" width="9.69921875" style="0" customWidth="1"/>
  </cols>
  <sheetData>
    <row r="1" spans="1:5" ht="15.75">
      <c r="A1" s="1" t="s">
        <v>99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 t="s">
        <v>1</v>
      </c>
      <c r="B3" s="1"/>
      <c r="C3" s="1"/>
      <c r="D3" s="1"/>
      <c r="E3" s="1"/>
    </row>
    <row r="4" spans="1:5" ht="15.75">
      <c r="A4" s="1" t="s">
        <v>100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</row>
    <row r="7" spans="1:5" ht="15.75">
      <c r="A7" s="1"/>
      <c r="B7" s="1"/>
      <c r="C7" s="1"/>
      <c r="D7" s="4" t="s">
        <v>101</v>
      </c>
      <c r="E7" s="1"/>
    </row>
    <row r="8" spans="1:5" ht="15.75">
      <c r="A8" s="1"/>
      <c r="B8" s="1"/>
      <c r="C8" s="1"/>
      <c r="D8" s="1" t="s">
        <v>8</v>
      </c>
      <c r="E8" s="1"/>
    </row>
    <row r="9" spans="1:5" ht="15.75">
      <c r="A9" s="4" t="s">
        <v>3</v>
      </c>
      <c r="B9" s="3" t="s">
        <v>7</v>
      </c>
      <c r="C9" s="3" t="s">
        <v>7</v>
      </c>
      <c r="D9" s="3" t="s">
        <v>7</v>
      </c>
      <c r="E9" s="1" t="s">
        <v>91</v>
      </c>
    </row>
    <row r="10" spans="1:5" ht="15.75">
      <c r="A10" s="1"/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5.75">
      <c r="A11" s="1" t="s">
        <v>14</v>
      </c>
      <c r="B11" s="5" t="s">
        <v>15</v>
      </c>
      <c r="C11" s="1"/>
      <c r="D11" s="5" t="s">
        <v>16</v>
      </c>
      <c r="E11" s="5" t="s">
        <v>17</v>
      </c>
    </row>
    <row r="12" spans="1:5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</row>
    <row r="13" spans="1:5" ht="15.75">
      <c r="A13" s="4" t="s">
        <v>21</v>
      </c>
      <c r="B13" s="1"/>
      <c r="C13" s="1"/>
      <c r="D13" s="1"/>
      <c r="E13" s="1"/>
    </row>
    <row r="14" spans="1:5" ht="15.75">
      <c r="A14" s="4" t="s">
        <v>22</v>
      </c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 t="s">
        <v>23</v>
      </c>
      <c r="B16" s="6">
        <f>SUM(B19+B22)</f>
        <v>642392</v>
      </c>
      <c r="C16" s="6">
        <f>SUM(C19+C22)</f>
        <v>28244</v>
      </c>
      <c r="D16" s="6">
        <f>SUM(D19+D22)</f>
        <v>22346</v>
      </c>
      <c r="E16" s="6">
        <f>SUM(E19+E22)</f>
        <v>13365</v>
      </c>
    </row>
    <row r="17" spans="1:5" ht="15.75">
      <c r="A17" s="1" t="s">
        <v>24</v>
      </c>
      <c r="B17" s="1"/>
      <c r="C17" s="1"/>
      <c r="D17" s="1"/>
      <c r="E17" s="1"/>
    </row>
    <row r="18" spans="1:5" ht="15.75">
      <c r="A18" s="1" t="s">
        <v>25</v>
      </c>
      <c r="B18" s="1"/>
      <c r="C18" s="1"/>
      <c r="D18" s="1"/>
      <c r="E18" s="1"/>
    </row>
    <row r="19" spans="1:5" ht="15.75">
      <c r="A19" s="1" t="s">
        <v>26</v>
      </c>
      <c r="B19" s="6">
        <v>474976</v>
      </c>
      <c r="C19" s="6">
        <v>20710</v>
      </c>
      <c r="D19" s="6">
        <v>16675</v>
      </c>
      <c r="E19" s="6">
        <v>10050</v>
      </c>
    </row>
    <row r="20" spans="1:5" ht="15.75">
      <c r="A20" s="1" t="s">
        <v>27</v>
      </c>
      <c r="B20" s="1"/>
      <c r="C20" s="1"/>
      <c r="D20" s="1"/>
      <c r="E20" s="1"/>
    </row>
    <row r="21" spans="1:5" ht="15.75">
      <c r="A21" s="1" t="s">
        <v>28</v>
      </c>
      <c r="B21" s="1"/>
      <c r="C21" s="1"/>
      <c r="D21" s="1"/>
      <c r="E21" s="1"/>
    </row>
    <row r="22" spans="1:5" ht="15.75">
      <c r="A22" s="1" t="s">
        <v>29</v>
      </c>
      <c r="B22" s="6">
        <v>167416</v>
      </c>
      <c r="C22" s="6">
        <v>7534</v>
      </c>
      <c r="D22" s="6">
        <v>5671</v>
      </c>
      <c r="E22" s="6">
        <v>3315</v>
      </c>
    </row>
    <row r="23" spans="1:5" ht="15.75">
      <c r="A23" s="1"/>
      <c r="B23" s="1"/>
      <c r="C23" s="1"/>
      <c r="D23" s="1"/>
      <c r="E23" s="1"/>
    </row>
    <row r="24" spans="1:5" ht="15.75">
      <c r="A24" s="1" t="s">
        <v>30</v>
      </c>
      <c r="B24" s="6">
        <v>67948</v>
      </c>
      <c r="C24" s="6">
        <v>2965</v>
      </c>
      <c r="D24" s="6">
        <v>3290</v>
      </c>
      <c r="E24" s="6">
        <v>1277</v>
      </c>
    </row>
    <row r="25" spans="1:5" ht="15.75">
      <c r="A25" s="1" t="s">
        <v>32</v>
      </c>
      <c r="B25" s="6">
        <v>1813</v>
      </c>
      <c r="C25" s="6">
        <v>15</v>
      </c>
      <c r="D25" s="6">
        <f>113+156</f>
        <v>269</v>
      </c>
      <c r="E25" s="6">
        <v>18</v>
      </c>
    </row>
    <row r="26" spans="1:5" ht="15.75">
      <c r="A26" s="1" t="s">
        <v>33</v>
      </c>
      <c r="B26" s="6">
        <f>SUM(B24-(B25+B30))</f>
        <v>44102</v>
      </c>
      <c r="C26" s="6">
        <f>65+141+1499+101+68+31</f>
        <v>1905</v>
      </c>
      <c r="D26" s="6">
        <f>SUM(D24-(D25+D30))</f>
        <v>2205</v>
      </c>
      <c r="E26" s="6">
        <f>SUM(E24-(E25+E30))</f>
        <v>854</v>
      </c>
    </row>
    <row r="27" spans="1:5" ht="15.75">
      <c r="A27" s="1" t="s">
        <v>34</v>
      </c>
      <c r="B27" s="6">
        <v>37291</v>
      </c>
      <c r="C27" s="6">
        <v>1499</v>
      </c>
      <c r="D27" s="6">
        <v>1581</v>
      </c>
      <c r="E27" s="6">
        <v>671</v>
      </c>
    </row>
    <row r="28" spans="1:5" ht="15.75">
      <c r="A28" s="1" t="s">
        <v>35</v>
      </c>
      <c r="B28" s="1"/>
      <c r="C28" s="1"/>
      <c r="D28" s="1"/>
      <c r="E28" s="1"/>
    </row>
    <row r="29" spans="1:5" ht="15.75">
      <c r="A29" s="1" t="s">
        <v>36</v>
      </c>
      <c r="B29" s="6" t="s">
        <v>8</v>
      </c>
      <c r="C29" s="6" t="s">
        <v>8</v>
      </c>
      <c r="D29" s="6" t="s">
        <v>8</v>
      </c>
      <c r="E29" s="6" t="s">
        <v>8</v>
      </c>
    </row>
    <row r="30" spans="1:5" ht="15.75">
      <c r="A30" s="1" t="s">
        <v>37</v>
      </c>
      <c r="B30" s="6">
        <v>22033</v>
      </c>
      <c r="C30" s="6">
        <v>1045</v>
      </c>
      <c r="D30" s="6">
        <v>816</v>
      </c>
      <c r="E30" s="6">
        <v>405</v>
      </c>
    </row>
    <row r="31" spans="1:5" ht="15.75">
      <c r="A31" s="1"/>
      <c r="B31" s="1" t="s">
        <v>8</v>
      </c>
      <c r="C31" s="1" t="s">
        <v>8</v>
      </c>
      <c r="D31" s="1" t="s">
        <v>8</v>
      </c>
      <c r="E31" s="1" t="s">
        <v>8</v>
      </c>
    </row>
    <row r="32" spans="1:5" ht="15.75">
      <c r="A32" s="1" t="s">
        <v>38</v>
      </c>
      <c r="B32" s="1" t="s">
        <v>8</v>
      </c>
      <c r="C32" s="1" t="s">
        <v>8</v>
      </c>
      <c r="D32" s="1" t="s">
        <v>8</v>
      </c>
      <c r="E32" s="1" t="s">
        <v>8</v>
      </c>
    </row>
    <row r="33" spans="1:5" ht="15.75">
      <c r="A33" s="1" t="s">
        <v>39</v>
      </c>
      <c r="B33" s="6">
        <v>1207235</v>
      </c>
      <c r="C33" s="6">
        <v>132494</v>
      </c>
      <c r="D33" s="6">
        <v>121660</v>
      </c>
      <c r="E33" s="6">
        <v>26972</v>
      </c>
    </row>
    <row r="34" spans="1:5" ht="15.75">
      <c r="A34" s="1" t="s">
        <v>40</v>
      </c>
      <c r="B34" s="6">
        <v>2162</v>
      </c>
      <c r="C34" s="6">
        <v>5231</v>
      </c>
      <c r="D34" s="6">
        <v>5935</v>
      </c>
      <c r="E34" s="6">
        <v>2085</v>
      </c>
    </row>
    <row r="35" spans="1:5" ht="15.75">
      <c r="A35" s="1"/>
      <c r="B35" s="1"/>
      <c r="C35" s="1"/>
      <c r="D35" s="1"/>
      <c r="E35" s="1"/>
    </row>
    <row r="36" spans="1:5" ht="15.75">
      <c r="A36" s="4" t="s">
        <v>41</v>
      </c>
      <c r="B36" s="1"/>
      <c r="C36" s="1"/>
      <c r="D36" s="1"/>
      <c r="E36" s="1"/>
    </row>
    <row r="37" spans="1:5" ht="15.75">
      <c r="A37" s="1" t="s">
        <v>42</v>
      </c>
      <c r="B37" s="6">
        <v>157733</v>
      </c>
      <c r="C37" s="6">
        <v>5016</v>
      </c>
      <c r="D37" s="6">
        <v>2716</v>
      </c>
      <c r="E37" s="6">
        <v>1267</v>
      </c>
    </row>
    <row r="38" spans="1:5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</row>
    <row r="39" spans="1:5" ht="15.75">
      <c r="A39" s="1" t="s">
        <v>8</v>
      </c>
      <c r="B39" s="1"/>
      <c r="C39" s="1"/>
      <c r="D39" s="1"/>
      <c r="E39" s="1"/>
    </row>
    <row r="40" spans="1:5" ht="15.75">
      <c r="A40" s="1" t="s">
        <v>44</v>
      </c>
      <c r="B40" s="1"/>
      <c r="C40" s="1"/>
      <c r="D40" s="1"/>
      <c r="E40" s="1"/>
    </row>
    <row r="41" spans="1:5" ht="15.75">
      <c r="A41" s="1" t="s">
        <v>45</v>
      </c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 t="s">
        <v>46</v>
      </c>
      <c r="B43" s="1"/>
      <c r="C43" s="1"/>
      <c r="D43" s="1"/>
      <c r="E43" s="1"/>
    </row>
    <row r="44" spans="1:5" ht="15.75">
      <c r="A44" s="1" t="s">
        <v>47</v>
      </c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 t="s">
        <v>50</v>
      </c>
      <c r="B46" s="1"/>
      <c r="C46" s="1"/>
      <c r="D46" s="1"/>
      <c r="E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5" width="10.69921875" style="0" customWidth="1"/>
    <col min="6" max="16384" width="9.69921875" style="0" customWidth="1"/>
  </cols>
  <sheetData>
    <row r="1" spans="1:5" ht="15.75">
      <c r="A1" s="1" t="s">
        <v>96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 t="s">
        <v>1</v>
      </c>
      <c r="B3" s="1"/>
      <c r="C3" s="1"/>
      <c r="D3" s="1"/>
      <c r="E3" s="1"/>
    </row>
    <row r="4" spans="1:5" ht="15.75">
      <c r="A4" s="1" t="s">
        <v>97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</row>
    <row r="7" spans="1:5" ht="15.75">
      <c r="A7" s="1"/>
      <c r="B7" s="1"/>
      <c r="C7" s="1"/>
      <c r="D7" s="4" t="s">
        <v>98</v>
      </c>
      <c r="E7" s="1"/>
    </row>
    <row r="8" spans="1:5" ht="15.75">
      <c r="A8" s="1"/>
      <c r="B8" s="1"/>
      <c r="C8" s="1"/>
      <c r="D8" s="1" t="s">
        <v>8</v>
      </c>
      <c r="E8" s="1"/>
    </row>
    <row r="9" spans="1:5" ht="15.75">
      <c r="A9" s="4" t="s">
        <v>3</v>
      </c>
      <c r="B9" s="3" t="s">
        <v>7</v>
      </c>
      <c r="C9" s="3" t="s">
        <v>7</v>
      </c>
      <c r="D9" s="3" t="s">
        <v>7</v>
      </c>
      <c r="E9" s="1" t="s">
        <v>91</v>
      </c>
    </row>
    <row r="10" spans="1:5" ht="15.75">
      <c r="A10" s="1"/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5.75">
      <c r="A11" s="1" t="s">
        <v>14</v>
      </c>
      <c r="B11" s="5" t="s">
        <v>15</v>
      </c>
      <c r="C11" s="1"/>
      <c r="D11" s="5" t="s">
        <v>16</v>
      </c>
      <c r="E11" s="5" t="s">
        <v>17</v>
      </c>
    </row>
    <row r="12" spans="1:5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</row>
    <row r="13" spans="1:5" ht="15.75">
      <c r="A13" s="4" t="s">
        <v>21</v>
      </c>
      <c r="B13" s="1"/>
      <c r="C13" s="1"/>
      <c r="D13" s="1"/>
      <c r="E13" s="1"/>
    </row>
    <row r="14" spans="1:5" ht="15.75">
      <c r="A14" s="4" t="s">
        <v>22</v>
      </c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 t="s">
        <v>23</v>
      </c>
      <c r="B16" s="6">
        <f>SUM(B19+B22)</f>
        <v>644734</v>
      </c>
      <c r="C16" s="6">
        <f>SUM(C19+C22)</f>
        <v>26391</v>
      </c>
      <c r="D16" s="6">
        <f>SUM(D19+D22)</f>
        <v>21750</v>
      </c>
      <c r="E16" s="6">
        <f>SUM(E19+E22)</f>
        <v>12463</v>
      </c>
    </row>
    <row r="17" spans="1:5" ht="15.75">
      <c r="A17" s="1" t="s">
        <v>24</v>
      </c>
      <c r="B17" s="1"/>
      <c r="C17" s="1"/>
      <c r="D17" s="1"/>
      <c r="E17" s="1"/>
    </row>
    <row r="18" spans="1:5" ht="15.75">
      <c r="A18" s="1" t="s">
        <v>25</v>
      </c>
      <c r="B18" s="1"/>
      <c r="C18" s="1"/>
      <c r="D18" s="1"/>
      <c r="E18" s="1"/>
    </row>
    <row r="19" spans="1:5" ht="15.75">
      <c r="A19" s="1" t="s">
        <v>26</v>
      </c>
      <c r="B19" s="6">
        <v>480319</v>
      </c>
      <c r="C19" s="6">
        <v>19276</v>
      </c>
      <c r="D19" s="6">
        <v>16248</v>
      </c>
      <c r="E19" s="6">
        <v>9390</v>
      </c>
    </row>
    <row r="20" spans="1:5" ht="15.75">
      <c r="A20" s="1" t="s">
        <v>27</v>
      </c>
      <c r="B20" s="1"/>
      <c r="C20" s="1"/>
      <c r="D20" s="1"/>
      <c r="E20" s="1"/>
    </row>
    <row r="21" spans="1:5" ht="15.75">
      <c r="A21" s="1" t="s">
        <v>28</v>
      </c>
      <c r="B21" s="1"/>
      <c r="C21" s="1"/>
      <c r="D21" s="1"/>
      <c r="E21" s="1"/>
    </row>
    <row r="22" spans="1:5" ht="15.75">
      <c r="A22" s="1" t="s">
        <v>29</v>
      </c>
      <c r="B22" s="6">
        <v>164415</v>
      </c>
      <c r="C22" s="6">
        <v>7115</v>
      </c>
      <c r="D22" s="6">
        <v>5502</v>
      </c>
      <c r="E22" s="6">
        <v>3073</v>
      </c>
    </row>
    <row r="23" spans="1:5" ht="15.75">
      <c r="A23" s="1"/>
      <c r="B23" s="1"/>
      <c r="C23" s="1"/>
      <c r="D23" s="1"/>
      <c r="E23" s="1"/>
    </row>
    <row r="24" spans="1:5" ht="15.75">
      <c r="A24" s="1" t="s">
        <v>30</v>
      </c>
      <c r="B24" s="6">
        <v>61888</v>
      </c>
      <c r="C24" s="6">
        <v>2936</v>
      </c>
      <c r="D24" s="6">
        <v>3280</v>
      </c>
      <c r="E24" s="6">
        <v>1258</v>
      </c>
    </row>
    <row r="25" spans="1:5" ht="15.75">
      <c r="A25" s="1" t="s">
        <v>32</v>
      </c>
      <c r="B25" s="6">
        <v>1965</v>
      </c>
      <c r="C25" s="6">
        <v>7</v>
      </c>
      <c r="D25" s="6">
        <f>111+156</f>
        <v>267</v>
      </c>
      <c r="E25" s="6">
        <f>18+78</f>
        <v>96</v>
      </c>
    </row>
    <row r="26" spans="1:5" ht="15.75">
      <c r="A26" s="1" t="s">
        <v>33</v>
      </c>
      <c r="B26" s="6">
        <f>SUM(B24-(B25+B30))</f>
        <v>39290</v>
      </c>
      <c r="C26" s="6">
        <f>SUM(C24-(C25+C30))</f>
        <v>1925</v>
      </c>
      <c r="D26" s="6">
        <f>SUM(D24-(D25+D30))</f>
        <v>2197</v>
      </c>
      <c r="E26" s="6">
        <f>SUM(E24-(E25+E30))</f>
        <v>814</v>
      </c>
    </row>
    <row r="27" spans="1:5" ht="15.75">
      <c r="A27" s="1" t="s">
        <v>34</v>
      </c>
      <c r="B27" s="6">
        <v>34260</v>
      </c>
      <c r="C27" s="6">
        <v>1543</v>
      </c>
      <c r="D27" s="6">
        <v>1575</v>
      </c>
      <c r="E27" s="6">
        <v>662</v>
      </c>
    </row>
    <row r="28" spans="1:5" ht="15.75">
      <c r="A28" s="1" t="s">
        <v>35</v>
      </c>
      <c r="B28" s="1"/>
      <c r="C28" s="1"/>
      <c r="D28" s="1"/>
      <c r="E28" s="1"/>
    </row>
    <row r="29" spans="1:5" ht="15.75">
      <c r="A29" s="1" t="s">
        <v>36</v>
      </c>
      <c r="B29" s="1"/>
      <c r="C29" s="1"/>
      <c r="D29" s="1"/>
      <c r="E29" s="1"/>
    </row>
    <row r="30" spans="1:5" ht="15.75">
      <c r="A30" s="1" t="s">
        <v>37</v>
      </c>
      <c r="B30" s="6">
        <v>20633</v>
      </c>
      <c r="C30" s="6">
        <v>1004</v>
      </c>
      <c r="D30" s="6">
        <v>816</v>
      </c>
      <c r="E30" s="6">
        <v>348</v>
      </c>
    </row>
    <row r="31" spans="1:5" ht="15.75">
      <c r="A31" s="1"/>
      <c r="B31" s="6" t="s">
        <v>8</v>
      </c>
      <c r="C31" s="6" t="s">
        <v>8</v>
      </c>
      <c r="D31" s="6" t="s">
        <v>8</v>
      </c>
      <c r="E31" s="6" t="s">
        <v>8</v>
      </c>
    </row>
    <row r="32" spans="1:5" ht="15.75">
      <c r="A32" s="1" t="s">
        <v>38</v>
      </c>
      <c r="B32" s="1" t="s">
        <v>8</v>
      </c>
      <c r="C32" s="1" t="s">
        <v>8</v>
      </c>
      <c r="D32" s="1" t="s">
        <v>8</v>
      </c>
      <c r="E32" s="1" t="s">
        <v>8</v>
      </c>
    </row>
    <row r="33" spans="1:5" ht="15.75">
      <c r="A33" s="1" t="s">
        <v>39</v>
      </c>
      <c r="B33" s="6">
        <v>1142863</v>
      </c>
      <c r="C33" s="6">
        <v>116406</v>
      </c>
      <c r="D33" s="6">
        <v>119950</v>
      </c>
      <c r="E33" s="6">
        <v>24946</v>
      </c>
    </row>
    <row r="34" spans="1:5" ht="15.75">
      <c r="A34" s="1" t="s">
        <v>40</v>
      </c>
      <c r="B34" s="6">
        <v>1913</v>
      </c>
      <c r="C34" s="6">
        <v>4596</v>
      </c>
      <c r="D34" s="6">
        <v>6002</v>
      </c>
      <c r="E34" s="6">
        <v>2033</v>
      </c>
    </row>
    <row r="35" spans="1:5" ht="15.75">
      <c r="A35" s="1"/>
      <c r="B35" s="1"/>
      <c r="C35" s="1"/>
      <c r="D35" s="1"/>
      <c r="E35" s="1"/>
    </row>
    <row r="36" spans="1:5" ht="15.75">
      <c r="A36" s="4" t="s">
        <v>41</v>
      </c>
      <c r="B36" s="1"/>
      <c r="C36" s="1"/>
      <c r="D36" s="1"/>
      <c r="E36" s="1"/>
    </row>
    <row r="37" spans="1:5" ht="15.75">
      <c r="A37" s="1" t="s">
        <v>42</v>
      </c>
      <c r="B37" s="6">
        <v>154065</v>
      </c>
      <c r="C37" s="6">
        <v>4741</v>
      </c>
      <c r="D37" s="6">
        <v>2466</v>
      </c>
      <c r="E37" s="6">
        <v>1219</v>
      </c>
    </row>
    <row r="38" spans="1:5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</row>
    <row r="39" spans="1:5" ht="15.75">
      <c r="A39" s="1" t="s">
        <v>8</v>
      </c>
      <c r="B39" s="1"/>
      <c r="C39" s="1"/>
      <c r="D39" s="1"/>
      <c r="E39" s="1"/>
    </row>
    <row r="40" spans="1:5" ht="15.75">
      <c r="A40" s="1" t="s">
        <v>44</v>
      </c>
      <c r="B40" s="1"/>
      <c r="C40" s="1"/>
      <c r="D40" s="1"/>
      <c r="E40" s="1"/>
    </row>
    <row r="41" spans="1:5" ht="15.75">
      <c r="A41" s="1" t="s">
        <v>45</v>
      </c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 t="s">
        <v>46</v>
      </c>
      <c r="B43" s="1"/>
      <c r="C43" s="1"/>
      <c r="D43" s="1"/>
      <c r="E43" s="1"/>
    </row>
    <row r="44" spans="1:5" ht="15.75">
      <c r="A44" s="1" t="s">
        <v>47</v>
      </c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 t="s">
        <v>50</v>
      </c>
      <c r="B46" s="1"/>
      <c r="C46" s="1"/>
      <c r="D46" s="1"/>
      <c r="E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OutlineSymbols="0" zoomScale="87" zoomScaleNormal="87" workbookViewId="0" topLeftCell="A1">
      <selection activeCell="G31" sqref="G31"/>
    </sheetView>
  </sheetViews>
  <sheetFormatPr defaultColWidth="8.796875" defaultRowHeight="15.75"/>
  <cols>
    <col min="1" max="1" width="35.69921875" style="0" customWidth="1"/>
    <col min="2" max="5" width="10.69921875" style="0" customWidth="1"/>
    <col min="6" max="16384" width="9.69921875" style="0" customWidth="1"/>
  </cols>
  <sheetData>
    <row r="1" spans="1:5" ht="15.75">
      <c r="A1" s="1" t="s">
        <v>92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 t="s">
        <v>1</v>
      </c>
      <c r="B3" s="1"/>
      <c r="C3" s="1"/>
      <c r="D3" s="1"/>
      <c r="E3" s="1"/>
    </row>
    <row r="4" spans="1:5" ht="15.75">
      <c r="A4" s="1" t="s">
        <v>93</v>
      </c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</row>
    <row r="7" spans="1:5" ht="15.75">
      <c r="A7" s="1"/>
      <c r="B7" s="1"/>
      <c r="C7" s="1"/>
      <c r="D7" s="1" t="s">
        <v>94</v>
      </c>
      <c r="E7" s="1"/>
    </row>
    <row r="8" spans="1:5" ht="15.75">
      <c r="A8" s="1"/>
      <c r="B8" s="1"/>
      <c r="C8" s="1"/>
      <c r="D8" s="1"/>
      <c r="E8" s="1"/>
    </row>
    <row r="9" spans="1:5" ht="15.75">
      <c r="A9" s="4" t="s">
        <v>3</v>
      </c>
      <c r="B9" s="3" t="s">
        <v>7</v>
      </c>
      <c r="C9" s="3" t="s">
        <v>7</v>
      </c>
      <c r="D9" s="3" t="s">
        <v>7</v>
      </c>
      <c r="E9" s="1" t="s">
        <v>95</v>
      </c>
    </row>
    <row r="10" spans="1:5" ht="15.75">
      <c r="A10" s="1"/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5.75">
      <c r="A11" s="1" t="s">
        <v>14</v>
      </c>
      <c r="B11" s="5" t="s">
        <v>15</v>
      </c>
      <c r="C11" s="1"/>
      <c r="D11" s="5" t="s">
        <v>16</v>
      </c>
      <c r="E11" s="5" t="s">
        <v>17</v>
      </c>
    </row>
    <row r="12" spans="1:5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</row>
    <row r="13" spans="1:5" ht="15.75">
      <c r="A13" s="4" t="s">
        <v>21</v>
      </c>
      <c r="B13" s="1"/>
      <c r="C13" s="1"/>
      <c r="D13" s="1"/>
      <c r="E13" s="1"/>
    </row>
    <row r="14" spans="1:5" ht="15.75">
      <c r="A14" s="4" t="s">
        <v>22</v>
      </c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 t="s">
        <v>23</v>
      </c>
      <c r="B16" s="6">
        <f>SUM(B19+B22)</f>
        <v>651225</v>
      </c>
      <c r="C16" s="6">
        <f>SUM(C19+C22)</f>
        <v>26493</v>
      </c>
      <c r="D16" s="6">
        <f>SUM(D19+D22)</f>
        <v>21193</v>
      </c>
      <c r="E16" s="6">
        <f>SUM(E19+E22)</f>
        <v>12258</v>
      </c>
    </row>
    <row r="17" spans="1:5" ht="15.75">
      <c r="A17" s="1" t="s">
        <v>24</v>
      </c>
      <c r="B17" s="1"/>
      <c r="C17" s="1"/>
      <c r="D17" s="1"/>
      <c r="E17" s="1"/>
    </row>
    <row r="18" spans="1:5" ht="15.75">
      <c r="A18" s="1" t="s">
        <v>25</v>
      </c>
      <c r="B18" s="1"/>
      <c r="C18" s="1"/>
      <c r="D18" s="1"/>
      <c r="E18" s="1"/>
    </row>
    <row r="19" spans="1:5" ht="15.75">
      <c r="A19" s="1" t="s">
        <v>26</v>
      </c>
      <c r="B19" s="6">
        <v>486247</v>
      </c>
      <c r="C19" s="6">
        <v>19291</v>
      </c>
      <c r="D19" s="6">
        <v>15769</v>
      </c>
      <c r="E19" s="6">
        <v>9309</v>
      </c>
    </row>
    <row r="20" spans="1:5" ht="15.75">
      <c r="A20" s="1" t="s">
        <v>27</v>
      </c>
      <c r="B20" s="1"/>
      <c r="C20" s="1"/>
      <c r="D20" s="1"/>
      <c r="E20" s="1"/>
    </row>
    <row r="21" spans="1:5" ht="15.75">
      <c r="A21" s="1" t="s">
        <v>28</v>
      </c>
      <c r="B21" s="1"/>
      <c r="C21" s="1"/>
      <c r="D21" s="1"/>
      <c r="E21" s="1"/>
    </row>
    <row r="22" spans="1:5" ht="15.75">
      <c r="A22" s="1" t="s">
        <v>29</v>
      </c>
      <c r="B22" s="6">
        <v>164978</v>
      </c>
      <c r="C22" s="6">
        <v>7202</v>
      </c>
      <c r="D22" s="6">
        <v>5424</v>
      </c>
      <c r="E22" s="6">
        <v>2949</v>
      </c>
    </row>
    <row r="23" spans="1:5" ht="15.75">
      <c r="A23" s="1"/>
      <c r="B23" s="1"/>
      <c r="C23" s="1"/>
      <c r="D23" s="1"/>
      <c r="E23" s="1"/>
    </row>
    <row r="24" spans="1:5" ht="15.75">
      <c r="A24" s="1" t="s">
        <v>30</v>
      </c>
      <c r="B24" s="6">
        <v>62441</v>
      </c>
      <c r="C24" s="6">
        <v>2985</v>
      </c>
      <c r="D24" s="6">
        <v>3324</v>
      </c>
      <c r="E24" s="6">
        <v>1240</v>
      </c>
    </row>
    <row r="25" spans="1:5" ht="15.75">
      <c r="A25" s="1" t="s">
        <v>32</v>
      </c>
      <c r="B25" s="6">
        <f>514+1169</f>
        <v>1683</v>
      </c>
      <c r="C25" s="6">
        <v>7</v>
      </c>
      <c r="D25" s="6">
        <f>133+270</f>
        <v>403</v>
      </c>
      <c r="E25" s="6">
        <f>19+78</f>
        <v>97</v>
      </c>
    </row>
    <row r="26" spans="1:5" ht="15.75">
      <c r="A26" s="1" t="s">
        <v>33</v>
      </c>
      <c r="B26" s="6">
        <f>SUM(B24-(B25+B30))</f>
        <v>38559</v>
      </c>
      <c r="C26" s="6">
        <f>SUM(C24-(C25+C30))</f>
        <v>1990</v>
      </c>
      <c r="D26" s="6">
        <f>SUM(D24-(D25+D30))</f>
        <v>2251</v>
      </c>
      <c r="E26" s="6">
        <f>SUM(E24-(E25+E30))</f>
        <v>799</v>
      </c>
    </row>
    <row r="27" spans="1:5" ht="15.75">
      <c r="A27" s="1" t="s">
        <v>34</v>
      </c>
      <c r="B27" s="6">
        <v>33427</v>
      </c>
      <c r="C27" s="6">
        <v>1622</v>
      </c>
      <c r="D27" s="6">
        <v>1595</v>
      </c>
      <c r="E27" s="6">
        <v>659</v>
      </c>
    </row>
    <row r="28" spans="1:5" ht="15.75">
      <c r="A28" s="1" t="s">
        <v>35</v>
      </c>
      <c r="B28" s="1"/>
      <c r="C28" s="1"/>
      <c r="D28" s="1"/>
      <c r="E28" s="1"/>
    </row>
    <row r="29" spans="1:5" ht="15.75">
      <c r="A29" s="1" t="s">
        <v>36</v>
      </c>
      <c r="B29" s="1"/>
      <c r="C29" s="1"/>
      <c r="D29" s="1"/>
      <c r="E29" s="1"/>
    </row>
    <row r="30" spans="1:5" ht="15.75">
      <c r="A30" s="1" t="s">
        <v>37</v>
      </c>
      <c r="B30" s="6">
        <v>22199</v>
      </c>
      <c r="C30" s="6">
        <v>988</v>
      </c>
      <c r="D30" s="6">
        <v>670</v>
      </c>
      <c r="E30" s="6">
        <v>344</v>
      </c>
    </row>
    <row r="31" spans="1:5" ht="15.75">
      <c r="A31" s="1"/>
      <c r="B31" s="1"/>
      <c r="C31" s="1"/>
      <c r="D31" s="1"/>
      <c r="E31" s="1"/>
    </row>
    <row r="32" spans="1:5" ht="15.75">
      <c r="A32" s="1" t="s">
        <v>38</v>
      </c>
      <c r="B32" s="1"/>
      <c r="C32" s="1"/>
      <c r="D32" s="1"/>
      <c r="E32" s="1"/>
    </row>
    <row r="33" spans="1:5" ht="15.75">
      <c r="A33" s="1" t="s">
        <v>39</v>
      </c>
      <c r="B33" s="6">
        <v>1045407</v>
      </c>
      <c r="C33" s="6">
        <v>106033</v>
      </c>
      <c r="D33" s="6">
        <v>128065</v>
      </c>
      <c r="E33" s="6">
        <v>21838</v>
      </c>
    </row>
    <row r="34" spans="1:5" ht="15.75">
      <c r="A34" s="1" t="s">
        <v>40</v>
      </c>
      <c r="B34" s="6">
        <v>1750</v>
      </c>
      <c r="C34" s="6">
        <v>4440</v>
      </c>
      <c r="D34" s="6">
        <v>6767</v>
      </c>
      <c r="E34" s="6">
        <v>1908</v>
      </c>
    </row>
    <row r="35" spans="1:5" ht="15.75">
      <c r="A35" s="1"/>
      <c r="B35" s="1"/>
      <c r="C35" s="1"/>
      <c r="D35" s="1"/>
      <c r="E35" s="1"/>
    </row>
    <row r="36" spans="1:5" ht="15.75">
      <c r="A36" s="4" t="s">
        <v>41</v>
      </c>
      <c r="B36" s="1"/>
      <c r="C36" s="1"/>
      <c r="D36" s="1"/>
      <c r="E36" s="1"/>
    </row>
    <row r="37" spans="1:5" ht="15.75">
      <c r="A37" s="1" t="s">
        <v>42</v>
      </c>
      <c r="B37" s="6">
        <v>152603</v>
      </c>
      <c r="C37" s="6">
        <v>4350</v>
      </c>
      <c r="D37" s="6">
        <v>2697</v>
      </c>
      <c r="E37" s="6">
        <v>1011</v>
      </c>
    </row>
    <row r="38" spans="1:5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</row>
    <row r="39" spans="1:5" ht="15.75">
      <c r="A39" s="1" t="s">
        <v>8</v>
      </c>
      <c r="B39" s="1"/>
      <c r="C39" s="1"/>
      <c r="D39" s="1"/>
      <c r="E39" s="1"/>
    </row>
    <row r="40" spans="1:5" ht="15.75">
      <c r="A40" s="1" t="s">
        <v>44</v>
      </c>
      <c r="B40" s="1"/>
      <c r="C40" s="1"/>
      <c r="D40" s="1"/>
      <c r="E40" s="1"/>
    </row>
    <row r="41" spans="1:5" ht="15.75">
      <c r="A41" s="1" t="s">
        <v>45</v>
      </c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 t="s">
        <v>46</v>
      </c>
      <c r="B43" s="1"/>
      <c r="C43" s="1"/>
      <c r="D43" s="1"/>
      <c r="E43" s="1"/>
    </row>
    <row r="44" spans="1:5" ht="15.75">
      <c r="A44" s="1" t="s">
        <v>47</v>
      </c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 t="s">
        <v>50</v>
      </c>
      <c r="B46" s="1"/>
      <c r="C46" s="1"/>
      <c r="D46" s="1"/>
      <c r="E46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spans="1:6" ht="16.5">
      <c r="A1" s="10" t="s">
        <v>162</v>
      </c>
      <c r="B1" s="6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6" t="s">
        <v>163</v>
      </c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0" t="s">
        <v>164</v>
      </c>
      <c r="B5" s="1"/>
      <c r="C5" s="1"/>
      <c r="D5" s="1"/>
      <c r="E5" s="1"/>
      <c r="F5" s="1"/>
    </row>
    <row r="6" spans="1:6" ht="16.5">
      <c r="A6" s="11" t="s">
        <v>1</v>
      </c>
      <c r="B6" s="6"/>
      <c r="C6" s="1"/>
      <c r="D6" s="1"/>
      <c r="E6" s="1"/>
      <c r="F6" s="1"/>
    </row>
    <row r="7" spans="1:6" ht="16.5">
      <c r="A7" s="11" t="s">
        <v>156</v>
      </c>
      <c r="B7" s="6"/>
      <c r="C7" s="1"/>
      <c r="D7" s="1"/>
      <c r="E7" s="1"/>
      <c r="F7" s="1"/>
    </row>
    <row r="8" spans="1:6" ht="15.75">
      <c r="A8" s="30"/>
      <c r="B8" s="6"/>
      <c r="C8" s="1"/>
      <c r="D8" s="1"/>
      <c r="E8" s="1"/>
      <c r="F8" s="1"/>
    </row>
    <row r="9" spans="1:6" ht="15.75">
      <c r="A9" s="30" t="s">
        <v>128</v>
      </c>
      <c r="B9" s="8"/>
      <c r="C9" s="1"/>
      <c r="D9" s="1"/>
      <c r="E9" s="1"/>
      <c r="F9" s="1"/>
    </row>
    <row r="10" spans="1:6" ht="15.75">
      <c r="A10" s="30" t="s">
        <v>159</v>
      </c>
      <c r="B10" s="1"/>
      <c r="C10" s="1"/>
      <c r="D10" s="1"/>
      <c r="E10" s="1"/>
      <c r="F10" s="1"/>
    </row>
    <row r="11" spans="1:6" ht="15.75">
      <c r="A11" s="30" t="s">
        <v>142</v>
      </c>
      <c r="B11" s="8"/>
      <c r="C11" s="1"/>
      <c r="D11" s="1"/>
      <c r="E11" s="1"/>
      <c r="F11" s="1"/>
    </row>
    <row r="12" spans="1:6" ht="15.75">
      <c r="A12" s="30" t="s">
        <v>138</v>
      </c>
      <c r="B12" s="1"/>
      <c r="C12" s="1"/>
      <c r="D12" s="1"/>
      <c r="E12" s="1"/>
      <c r="F12" s="1"/>
    </row>
    <row r="13" spans="1:6" ht="15.75">
      <c r="A13" s="30" t="s">
        <v>154</v>
      </c>
      <c r="B13" s="6"/>
      <c r="C13" s="1"/>
      <c r="D13" s="1"/>
      <c r="E13" s="1"/>
      <c r="F13" s="1"/>
    </row>
    <row r="14" spans="1:6" ht="15.75">
      <c r="A14" s="30" t="s">
        <v>140</v>
      </c>
      <c r="B14" s="1"/>
      <c r="C14" s="1"/>
      <c r="D14" s="1"/>
      <c r="E14" s="1"/>
      <c r="F14" s="1"/>
    </row>
    <row r="15" spans="1:6" ht="15.75">
      <c r="A15" s="30"/>
      <c r="B15" s="1"/>
      <c r="C15" s="1"/>
      <c r="D15" s="1"/>
      <c r="E15" s="1"/>
      <c r="F15" s="1"/>
    </row>
    <row r="16" spans="1:6" ht="16.5">
      <c r="A16" s="30" t="s">
        <v>160</v>
      </c>
      <c r="B16" s="6"/>
      <c r="C16" s="1"/>
      <c r="D16" s="1"/>
      <c r="E16" s="1"/>
      <c r="F16" s="1"/>
    </row>
    <row r="17" spans="1:6" ht="15.75">
      <c r="A17" s="30" t="s">
        <v>169</v>
      </c>
      <c r="B17" s="6"/>
      <c r="C17" s="1"/>
      <c r="D17" s="1"/>
      <c r="E17" s="1"/>
      <c r="F17" s="1"/>
    </row>
    <row r="18" spans="1:6" ht="15.75">
      <c r="A18" s="30"/>
      <c r="B18" s="6"/>
      <c r="C18" s="1"/>
      <c r="D18" s="1"/>
      <c r="E18" s="1"/>
      <c r="F18" s="1"/>
    </row>
    <row r="19" spans="1:6" ht="15.75">
      <c r="A19" s="30" t="s">
        <v>170</v>
      </c>
      <c r="B19" s="6"/>
      <c r="C19" s="1"/>
      <c r="D19" s="1"/>
      <c r="E19" s="1"/>
      <c r="F19" s="1"/>
    </row>
    <row r="20" spans="1:6" ht="15.75">
      <c r="A20" s="16" t="s">
        <v>152</v>
      </c>
      <c r="B20" s="6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6"/>
      <c r="C22" s="1"/>
      <c r="D22" s="1"/>
      <c r="E22" s="1"/>
      <c r="F22" s="1"/>
    </row>
    <row r="23" spans="1:6" ht="15.75">
      <c r="A23" s="1"/>
      <c r="B23" s="6"/>
      <c r="C23" s="1"/>
      <c r="D23" s="1"/>
      <c r="E23" s="1"/>
      <c r="F23" s="1"/>
    </row>
    <row r="24" spans="1:6" ht="15.75">
      <c r="A24" s="1"/>
      <c r="B24" s="6"/>
      <c r="C24" s="1"/>
      <c r="D24" s="1"/>
      <c r="E24" s="1"/>
      <c r="F24" s="1"/>
    </row>
    <row r="25" spans="1:6" ht="15.75">
      <c r="A25" s="1"/>
      <c r="B25" s="6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</sheetData>
  <hyperlinks>
    <hyperlink ref="A3" location="Data!A1" display="Back to data."/>
    <hyperlink ref="A20" r:id="rId1" display="http://nces.ed.gov/annual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75" zoomScaleNormal="75" workbookViewId="0" topLeftCell="A1">
      <selection activeCell="E3" sqref="E3"/>
    </sheetView>
  </sheetViews>
  <sheetFormatPr defaultColWidth="8.796875" defaultRowHeight="15.75"/>
  <cols>
    <col min="1" max="1" width="49.19921875" style="0" customWidth="1"/>
    <col min="2" max="2" width="10.69921875" style="0" customWidth="1"/>
    <col min="3" max="16384" width="9.69921875" style="0" customWidth="1"/>
  </cols>
  <sheetData>
    <row r="1" spans="1:6" ht="16.5">
      <c r="A1" s="10" t="s">
        <v>175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6.5">
      <c r="A3" s="11" t="s">
        <v>1</v>
      </c>
      <c r="B3" s="1"/>
      <c r="C3" s="1"/>
      <c r="D3" s="1"/>
      <c r="E3" s="41"/>
      <c r="F3" s="1"/>
    </row>
    <row r="4" spans="1:6" ht="15.75">
      <c r="A4" s="30" t="s">
        <v>153</v>
      </c>
      <c r="B4" s="1"/>
      <c r="C4" s="1"/>
      <c r="D4" s="1"/>
      <c r="E4" s="1"/>
      <c r="F4" s="1"/>
    </row>
    <row r="5" spans="1:6" ht="15.75">
      <c r="A5" s="4"/>
      <c r="B5" s="12"/>
      <c r="C5" s="3"/>
      <c r="D5" s="3"/>
      <c r="E5" s="3"/>
      <c r="F5" s="3"/>
    </row>
    <row r="6" spans="1:6" ht="15.75">
      <c r="A6" s="17"/>
      <c r="B6" s="31" t="s">
        <v>9</v>
      </c>
      <c r="C6" s="32" t="s">
        <v>10</v>
      </c>
      <c r="D6" s="32" t="s">
        <v>11</v>
      </c>
      <c r="E6" s="32" t="s">
        <v>12</v>
      </c>
      <c r="F6" s="32" t="s">
        <v>13</v>
      </c>
    </row>
    <row r="7" spans="1:6" ht="15.75">
      <c r="A7" s="37" t="s">
        <v>3</v>
      </c>
      <c r="B7" s="23" t="s">
        <v>15</v>
      </c>
      <c r="C7" s="14"/>
      <c r="D7" s="15" t="s">
        <v>16</v>
      </c>
      <c r="E7" s="15" t="s">
        <v>17</v>
      </c>
      <c r="F7" s="15" t="s">
        <v>18</v>
      </c>
    </row>
    <row r="8" spans="1:6" ht="15.75">
      <c r="A8" s="38" t="s">
        <v>148</v>
      </c>
      <c r="B8" s="19"/>
      <c r="C8" s="1"/>
      <c r="D8" s="1"/>
      <c r="E8" s="1"/>
      <c r="F8" s="1"/>
    </row>
    <row r="9" spans="1:6" ht="15.75">
      <c r="A9" s="1"/>
      <c r="B9" s="19"/>
      <c r="C9" s="1"/>
      <c r="D9" s="1"/>
      <c r="E9" s="1"/>
      <c r="F9" s="1"/>
    </row>
    <row r="10" spans="1:6" ht="15.75">
      <c r="A10" s="1" t="s">
        <v>23</v>
      </c>
      <c r="B10" s="42">
        <v>575648</v>
      </c>
      <c r="C10" s="43">
        <v>30605</v>
      </c>
      <c r="D10" s="43">
        <v>16429</v>
      </c>
      <c r="E10" s="43">
        <v>16126</v>
      </c>
      <c r="F10" s="43">
        <v>11601</v>
      </c>
    </row>
    <row r="11" spans="1:6" ht="15.75">
      <c r="A11" s="1"/>
      <c r="B11" s="42"/>
      <c r="C11" s="43"/>
      <c r="D11" s="43"/>
      <c r="E11" s="43"/>
      <c r="F11" s="43"/>
    </row>
    <row r="12" spans="1:6" ht="15.75">
      <c r="A12" s="1"/>
      <c r="B12" s="42"/>
      <c r="C12" s="43"/>
      <c r="D12" s="43"/>
      <c r="E12" s="43"/>
      <c r="F12" s="43"/>
    </row>
    <row r="13" spans="1:6" ht="15.75">
      <c r="A13" s="10" t="s">
        <v>143</v>
      </c>
      <c r="B13" s="42">
        <v>408607</v>
      </c>
      <c r="C13" s="43">
        <v>21686</v>
      </c>
      <c r="D13" s="43">
        <v>11650</v>
      </c>
      <c r="E13" s="43">
        <v>11873</v>
      </c>
      <c r="F13" s="43">
        <v>8416</v>
      </c>
    </row>
    <row r="14" spans="1:6" ht="15.75">
      <c r="A14" s="1"/>
      <c r="B14" s="42"/>
      <c r="C14" s="43"/>
      <c r="D14" s="43"/>
      <c r="E14" s="43"/>
      <c r="F14" s="43"/>
    </row>
    <row r="15" spans="1:6" ht="15.75">
      <c r="A15" s="10" t="s">
        <v>144</v>
      </c>
      <c r="B15" s="42"/>
      <c r="C15" s="43"/>
      <c r="D15" s="43"/>
      <c r="E15" s="43"/>
      <c r="F15" s="43"/>
    </row>
    <row r="16" spans="1:6" ht="15.75">
      <c r="A16" s="10" t="s">
        <v>145</v>
      </c>
      <c r="B16" s="42">
        <v>167041</v>
      </c>
      <c r="C16" s="43">
        <v>8919</v>
      </c>
      <c r="D16" s="43">
        <v>4779</v>
      </c>
      <c r="E16" s="43">
        <v>4253</v>
      </c>
      <c r="F16" s="43">
        <v>3185</v>
      </c>
    </row>
    <row r="17" spans="1:6" ht="15.75">
      <c r="A17" s="1"/>
      <c r="B17" s="42"/>
      <c r="C17" s="43"/>
      <c r="D17" s="43"/>
      <c r="E17" s="43"/>
      <c r="F17" s="43"/>
    </row>
    <row r="18" spans="1:6" ht="15.75">
      <c r="A18" s="1" t="s">
        <v>30</v>
      </c>
      <c r="B18" s="42">
        <v>76865</v>
      </c>
      <c r="C18" s="43">
        <v>3318</v>
      </c>
      <c r="D18" s="44">
        <v>2977</v>
      </c>
      <c r="E18" s="43">
        <v>1813</v>
      </c>
      <c r="F18" s="43">
        <v>1166</v>
      </c>
    </row>
    <row r="19" spans="1:6" ht="15.75">
      <c r="A19" s="1" t="s">
        <v>32</v>
      </c>
      <c r="B19" s="42">
        <v>2320</v>
      </c>
      <c r="C19" s="43">
        <v>287</v>
      </c>
      <c r="D19" s="44">
        <v>230</v>
      </c>
      <c r="E19" s="43">
        <v>163</v>
      </c>
      <c r="F19" s="43">
        <v>82</v>
      </c>
    </row>
    <row r="20" spans="1:6" ht="15.75">
      <c r="A20" s="1" t="s">
        <v>33</v>
      </c>
      <c r="B20" s="42">
        <v>51785</v>
      </c>
      <c r="C20" s="43">
        <v>2734</v>
      </c>
      <c r="D20" s="44">
        <v>2182</v>
      </c>
      <c r="E20" s="43">
        <v>1341</v>
      </c>
      <c r="F20" s="43">
        <v>952</v>
      </c>
    </row>
    <row r="21" spans="1:6" ht="15.75">
      <c r="A21" s="1" t="s">
        <v>34</v>
      </c>
      <c r="B21" s="42">
        <v>43054</v>
      </c>
      <c r="C21" s="43">
        <v>1672</v>
      </c>
      <c r="D21" s="44">
        <v>1545</v>
      </c>
      <c r="E21" s="43">
        <v>945</v>
      </c>
      <c r="F21" s="43">
        <v>579</v>
      </c>
    </row>
    <row r="22" spans="1:6" ht="15.75">
      <c r="A22" s="1" t="s">
        <v>35</v>
      </c>
      <c r="B22" s="42">
        <v>3927</v>
      </c>
      <c r="C22" s="43">
        <v>62</v>
      </c>
      <c r="D22" s="44">
        <v>85</v>
      </c>
      <c r="E22" s="43">
        <v>206</v>
      </c>
      <c r="F22" s="43">
        <v>34</v>
      </c>
    </row>
    <row r="23" spans="1:6" ht="15.75">
      <c r="A23" s="1"/>
      <c r="B23" s="42"/>
      <c r="C23" s="43"/>
      <c r="D23" s="43"/>
      <c r="E23" s="43"/>
      <c r="F23" s="43"/>
    </row>
    <row r="24" spans="1:6" ht="15.75">
      <c r="A24" s="10" t="s">
        <v>146</v>
      </c>
      <c r="B24" s="42">
        <v>18833</v>
      </c>
      <c r="C24" s="43">
        <v>235</v>
      </c>
      <c r="D24" s="44">
        <v>480</v>
      </c>
      <c r="E24" s="43">
        <v>103</v>
      </c>
      <c r="F24" s="43">
        <v>98</v>
      </c>
    </row>
    <row r="25" spans="1:6" ht="15.75">
      <c r="A25" s="1"/>
      <c r="B25" s="42"/>
      <c r="C25" s="43"/>
      <c r="D25" s="43"/>
      <c r="E25" s="43"/>
      <c r="F25" s="43"/>
    </row>
    <row r="26" spans="1:6" ht="15.75">
      <c r="A26" s="1"/>
      <c r="B26" s="45"/>
      <c r="C26" s="46"/>
      <c r="D26" s="46"/>
      <c r="E26" s="46"/>
      <c r="F26" s="46"/>
    </row>
    <row r="27" spans="1:6" ht="15.75">
      <c r="A27" s="39" t="s">
        <v>147</v>
      </c>
      <c r="B27" s="42">
        <v>2425371.735</v>
      </c>
      <c r="C27" s="47">
        <v>182506.236</v>
      </c>
      <c r="D27" s="48">
        <v>128250.163</v>
      </c>
      <c r="E27" s="48">
        <v>55519.05</v>
      </c>
      <c r="F27" s="48">
        <v>47680.666000000005</v>
      </c>
    </row>
    <row r="28" spans="1:6" ht="15.75">
      <c r="A28" s="40" t="s">
        <v>149</v>
      </c>
      <c r="B28" s="50">
        <v>4146.529988921486</v>
      </c>
      <c r="C28" s="49">
        <v>5780.635879893578</v>
      </c>
      <c r="D28" s="49">
        <v>7239.227986001354</v>
      </c>
      <c r="E28" s="49">
        <v>3493.3020826779084</v>
      </c>
      <c r="F28" s="49">
        <v>4240.543045179652</v>
      </c>
    </row>
    <row r="29" spans="1:6" ht="15.75">
      <c r="A29" s="39" t="s">
        <v>150</v>
      </c>
      <c r="B29" s="3"/>
      <c r="C29" s="3"/>
      <c r="D29" s="3"/>
      <c r="E29" s="3"/>
      <c r="F29" s="3"/>
    </row>
    <row r="30" spans="1:6" ht="15.75">
      <c r="A30" s="1" t="s">
        <v>43</v>
      </c>
      <c r="B30" s="1"/>
      <c r="C30" s="1"/>
      <c r="D30" s="1"/>
      <c r="E30" s="1"/>
      <c r="F30" s="1"/>
    </row>
    <row r="31" spans="1:6" ht="15.75">
      <c r="A31" s="1" t="s">
        <v>128</v>
      </c>
      <c r="B31" s="1"/>
      <c r="C31" s="1"/>
      <c r="D31" s="1"/>
      <c r="E31" s="1"/>
      <c r="F31" s="1"/>
    </row>
    <row r="32" spans="1:7" ht="15.75">
      <c r="A32" s="30" t="s">
        <v>142</v>
      </c>
      <c r="B32" s="1"/>
      <c r="C32" s="1"/>
      <c r="D32" s="1"/>
      <c r="E32" s="1"/>
      <c r="F32" s="1"/>
      <c r="G32" s="1"/>
    </row>
    <row r="33" spans="1:7" ht="15.75">
      <c r="A33" s="30" t="s">
        <v>138</v>
      </c>
      <c r="B33" s="1"/>
      <c r="C33" s="1"/>
      <c r="D33" s="1"/>
      <c r="E33" s="1"/>
      <c r="F33" s="1"/>
      <c r="G33" s="1"/>
    </row>
    <row r="34" spans="1:7" ht="15.75">
      <c r="A34" s="30" t="s">
        <v>139</v>
      </c>
      <c r="B34" s="1"/>
      <c r="C34" s="1"/>
      <c r="D34" s="1"/>
      <c r="E34" s="1"/>
      <c r="F34" s="1"/>
      <c r="G34" s="1"/>
    </row>
    <row r="35" spans="1:7" ht="15.75">
      <c r="A35" s="30" t="s">
        <v>140</v>
      </c>
      <c r="B35" s="1"/>
      <c r="C35" s="1"/>
      <c r="D35" s="1"/>
      <c r="E35" s="1"/>
      <c r="F35" s="1"/>
      <c r="G35" s="1"/>
    </row>
    <row r="36" spans="1:7" ht="15.75">
      <c r="A36" s="30"/>
      <c r="B36" s="1"/>
      <c r="C36" s="1"/>
      <c r="D36" s="1"/>
      <c r="E36" s="1"/>
      <c r="F36" s="1"/>
      <c r="G36" s="1"/>
    </row>
    <row r="37" spans="1:7" ht="15.75">
      <c r="A37" s="30" t="s">
        <v>151</v>
      </c>
      <c r="B37" s="1"/>
      <c r="C37" s="1"/>
      <c r="D37" s="1"/>
      <c r="E37" s="1"/>
      <c r="F37" s="1"/>
      <c r="G37" s="1"/>
    </row>
    <row r="38" spans="1:7" ht="15.75">
      <c r="A38" s="30" t="s">
        <v>141</v>
      </c>
      <c r="B38" s="1"/>
      <c r="C38" s="1"/>
      <c r="D38" s="1"/>
      <c r="E38" s="1"/>
      <c r="F38" s="1"/>
      <c r="G38" s="1"/>
    </row>
    <row r="39" spans="1:7" ht="15.75">
      <c r="A39" s="30" t="s">
        <v>137</v>
      </c>
      <c r="B39" s="1"/>
      <c r="C39" s="1"/>
      <c r="D39" s="1"/>
      <c r="E39" s="1"/>
      <c r="F39" s="1"/>
      <c r="G39" s="1"/>
    </row>
  </sheetData>
  <printOptions/>
  <pageMargins left="0.75" right="0.75" top="1" bottom="1" header="0.5" footer="0.5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75" zoomScaleNormal="75" zoomScaleSheetLayoutView="100" workbookViewId="0" topLeftCell="A1">
      <selection activeCell="H29" sqref="H29"/>
    </sheetView>
  </sheetViews>
  <sheetFormatPr defaultColWidth="8.796875" defaultRowHeight="15.75"/>
  <cols>
    <col min="1" max="1" width="53" style="0" customWidth="1"/>
    <col min="2" max="2" width="10.69921875" style="0" customWidth="1"/>
    <col min="3" max="16384" width="9.69921875" style="0" customWidth="1"/>
  </cols>
  <sheetData>
    <row r="1" spans="1:6" ht="16.5">
      <c r="A1" s="10" t="s">
        <v>171</v>
      </c>
      <c r="B1" s="2"/>
      <c r="C1" s="2"/>
      <c r="D1" s="2"/>
      <c r="E1" s="2"/>
      <c r="F1" s="2"/>
    </row>
    <row r="2" spans="1:6" ht="15.75">
      <c r="A2" s="1"/>
      <c r="B2" s="1"/>
      <c r="C2" s="1"/>
      <c r="D2" s="1"/>
      <c r="E2" s="1"/>
      <c r="F2" s="1"/>
    </row>
    <row r="3" spans="1:6" ht="16.5">
      <c r="A3" s="11" t="s">
        <v>1</v>
      </c>
      <c r="B3" s="1"/>
      <c r="C3" s="1"/>
      <c r="D3" s="1"/>
      <c r="E3" s="1"/>
      <c r="F3" s="1"/>
    </row>
    <row r="4" spans="1:6" ht="17.25" customHeight="1">
      <c r="A4" s="11" t="s">
        <v>2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 hidden="1">
      <c r="A6" s="1" t="s">
        <v>6</v>
      </c>
      <c r="B6" s="1"/>
      <c r="C6" s="1"/>
      <c r="D6" s="1"/>
      <c r="E6" s="1"/>
      <c r="F6" s="1"/>
    </row>
    <row r="7" spans="1:6" ht="15.75" hidden="1">
      <c r="A7" s="3"/>
      <c r="B7" s="3"/>
      <c r="C7" s="3"/>
      <c r="D7" s="3"/>
      <c r="E7" s="3"/>
      <c r="F7" s="3"/>
    </row>
    <row r="8" spans="1:6" ht="15.75" hidden="1">
      <c r="A8" s="1"/>
      <c r="B8" s="1"/>
      <c r="C8" s="1"/>
      <c r="D8" s="1"/>
      <c r="E8" s="1"/>
      <c r="F8" s="1"/>
    </row>
    <row r="9" spans="1:6" ht="15.75" hidden="1">
      <c r="A9" s="1"/>
      <c r="B9" s="1"/>
      <c r="C9" s="1"/>
      <c r="D9" s="1" t="s">
        <v>8</v>
      </c>
      <c r="E9" s="1"/>
      <c r="F9" s="1"/>
    </row>
    <row r="10" spans="1:6" ht="15.75" hidden="1">
      <c r="A10" s="4"/>
      <c r="B10" s="12"/>
      <c r="C10" s="3"/>
      <c r="D10" s="3"/>
      <c r="E10" s="3"/>
      <c r="F10" s="3"/>
    </row>
    <row r="11" spans="1:6" ht="15.75">
      <c r="A11" s="17"/>
      <c r="B11" s="31" t="s">
        <v>9</v>
      </c>
      <c r="C11" s="32" t="s">
        <v>10</v>
      </c>
      <c r="D11" s="32" t="s">
        <v>11</v>
      </c>
      <c r="E11" s="32" t="s">
        <v>12</v>
      </c>
      <c r="F11" s="32" t="s">
        <v>13</v>
      </c>
    </row>
    <row r="12" spans="1:6" ht="15.75">
      <c r="A12" s="37" t="s">
        <v>3</v>
      </c>
      <c r="B12" s="23" t="s">
        <v>15</v>
      </c>
      <c r="C12" s="14"/>
      <c r="D12" s="15" t="s">
        <v>16</v>
      </c>
      <c r="E12" s="15" t="s">
        <v>17</v>
      </c>
      <c r="F12" s="15" t="s">
        <v>18</v>
      </c>
    </row>
    <row r="13" spans="1:6" ht="15.75" hidden="1">
      <c r="A13" s="3"/>
      <c r="B13" s="33"/>
      <c r="C13" s="3"/>
      <c r="D13" s="3"/>
      <c r="E13" s="3"/>
      <c r="F13" s="3"/>
    </row>
    <row r="14" spans="1:6" ht="15.75" hidden="1">
      <c r="A14" s="1" t="s">
        <v>19</v>
      </c>
      <c r="B14" s="19">
        <f>B22+B25-B19</f>
        <v>0</v>
      </c>
      <c r="C14" s="1">
        <f>C22+C25-C19</f>
        <v>0</v>
      </c>
      <c r="D14" s="1">
        <f>D22+D25-D19</f>
        <v>0</v>
      </c>
      <c r="E14" s="1">
        <f>E22+E25-E19</f>
        <v>0</v>
      </c>
      <c r="F14" s="1">
        <f>F22+F25-F19</f>
        <v>0</v>
      </c>
    </row>
    <row r="15" spans="1:6" ht="15.75" hidden="1">
      <c r="A15" s="1" t="s">
        <v>20</v>
      </c>
      <c r="B15" s="19">
        <f>B28+B29+B31+B33-B27</f>
        <v>0</v>
      </c>
      <c r="C15" s="1">
        <f>C28+C29+C31+C33-C27</f>
        <v>0</v>
      </c>
      <c r="D15" s="1">
        <f>D28+D29+D31+D33-D27</f>
        <v>0</v>
      </c>
      <c r="E15" s="1">
        <f>E28+E29+E31+E33-E27</f>
        <v>0</v>
      </c>
      <c r="F15" s="1">
        <f>F28+F29+F31+F33-F27</f>
        <v>0</v>
      </c>
    </row>
    <row r="16" spans="1:6" ht="15.75" hidden="1">
      <c r="A16" s="4"/>
      <c r="B16" s="19"/>
      <c r="C16" s="1"/>
      <c r="D16" s="1"/>
      <c r="E16" s="1"/>
      <c r="F16" s="1"/>
    </row>
    <row r="17" spans="1:6" ht="15.75" hidden="1">
      <c r="A17" s="38" t="s">
        <v>148</v>
      </c>
      <c r="B17" s="19"/>
      <c r="C17" s="1"/>
      <c r="D17" s="1"/>
      <c r="E17" s="1"/>
      <c r="F17" s="1"/>
    </row>
    <row r="18" spans="1:6" ht="15.75" hidden="1">
      <c r="A18" s="1"/>
      <c r="B18" s="19"/>
      <c r="C18" s="1"/>
      <c r="D18" s="1"/>
      <c r="E18" s="1"/>
      <c r="F18" s="1"/>
    </row>
    <row r="19" spans="1:6" ht="15.75">
      <c r="A19" s="1" t="s">
        <v>23</v>
      </c>
      <c r="B19" s="24">
        <v>584916</v>
      </c>
      <c r="C19" s="6">
        <v>31572</v>
      </c>
      <c r="D19" s="6">
        <v>17716</v>
      </c>
      <c r="E19" s="6">
        <v>15893</v>
      </c>
      <c r="F19" s="6">
        <v>11244</v>
      </c>
    </row>
    <row r="20" spans="1:6" ht="15.75">
      <c r="A20" s="1"/>
      <c r="B20" s="24"/>
      <c r="C20" s="6"/>
      <c r="D20" s="6"/>
      <c r="E20" s="6"/>
      <c r="F20" s="6"/>
    </row>
    <row r="21" spans="1:6" ht="15.75">
      <c r="A21" s="1"/>
      <c r="B21" s="24"/>
      <c r="C21" s="6"/>
      <c r="D21" s="6"/>
      <c r="E21" s="6"/>
      <c r="F21" s="6"/>
    </row>
    <row r="22" spans="1:6" ht="15.75">
      <c r="A22" s="10" t="s">
        <v>143</v>
      </c>
      <c r="B22" s="24">
        <v>418588</v>
      </c>
      <c r="C22" s="6">
        <v>22551</v>
      </c>
      <c r="D22" s="6">
        <v>12738</v>
      </c>
      <c r="E22" s="6">
        <v>11772</v>
      </c>
      <c r="F22" s="6">
        <v>8192</v>
      </c>
    </row>
    <row r="23" spans="1:6" ht="15.75">
      <c r="A23" s="1"/>
      <c r="B23" s="24"/>
      <c r="C23" s="6"/>
      <c r="D23" s="6"/>
      <c r="E23" s="6"/>
      <c r="F23" s="6"/>
    </row>
    <row r="24" spans="1:6" ht="15.75">
      <c r="A24" s="10" t="s">
        <v>144</v>
      </c>
      <c r="B24" s="24"/>
      <c r="C24" s="6"/>
      <c r="D24" s="6"/>
      <c r="E24" s="6"/>
      <c r="F24" s="6"/>
    </row>
    <row r="25" spans="1:6" ht="15.75">
      <c r="A25" s="10" t="s">
        <v>145</v>
      </c>
      <c r="B25" s="24">
        <v>166328</v>
      </c>
      <c r="C25" s="6">
        <v>9021</v>
      </c>
      <c r="D25" s="6">
        <v>4978</v>
      </c>
      <c r="E25" s="6">
        <v>4121</v>
      </c>
      <c r="F25" s="6">
        <v>3052</v>
      </c>
    </row>
    <row r="26" spans="1:6" ht="15.75">
      <c r="A26" s="1"/>
      <c r="B26" s="24"/>
      <c r="C26" s="6"/>
      <c r="D26" s="6"/>
      <c r="E26" s="6"/>
      <c r="F26" s="6"/>
    </row>
    <row r="27" spans="1:6" ht="15.75">
      <c r="A27" s="1" t="s">
        <v>30</v>
      </c>
      <c r="B27" s="24">
        <v>74697</v>
      </c>
      <c r="C27" s="6">
        <v>3466</v>
      </c>
      <c r="D27" s="7">
        <v>2896</v>
      </c>
      <c r="E27" s="6">
        <v>1771</v>
      </c>
      <c r="F27" s="6">
        <v>1155</v>
      </c>
    </row>
    <row r="28" spans="1:6" ht="15.75">
      <c r="A28" s="1" t="s">
        <v>32</v>
      </c>
      <c r="B28" s="24">
        <v>2108</v>
      </c>
      <c r="C28" s="6">
        <v>272</v>
      </c>
      <c r="D28" s="7">
        <v>217</v>
      </c>
      <c r="E28" s="6">
        <v>136</v>
      </c>
      <c r="F28" s="6">
        <v>82</v>
      </c>
    </row>
    <row r="29" spans="1:6" ht="15.75">
      <c r="A29" s="1" t="s">
        <v>33</v>
      </c>
      <c r="B29" s="24">
        <v>50875</v>
      </c>
      <c r="C29" s="6">
        <v>2903</v>
      </c>
      <c r="D29" s="7">
        <v>2113</v>
      </c>
      <c r="E29" s="6">
        <v>1384</v>
      </c>
      <c r="F29" s="6">
        <v>928</v>
      </c>
    </row>
    <row r="30" spans="1:6" ht="15.75">
      <c r="A30" s="1" t="s">
        <v>34</v>
      </c>
      <c r="B30" s="24">
        <v>42444</v>
      </c>
      <c r="C30" s="6">
        <v>1760</v>
      </c>
      <c r="D30" s="7">
        <v>1512</v>
      </c>
      <c r="E30" s="6">
        <v>988</v>
      </c>
      <c r="F30" s="6">
        <v>550</v>
      </c>
    </row>
    <row r="31" spans="1:6" ht="15.75">
      <c r="A31" s="1" t="s">
        <v>35</v>
      </c>
      <c r="B31" s="24">
        <v>3899</v>
      </c>
      <c r="C31" s="6">
        <v>52</v>
      </c>
      <c r="D31" s="7">
        <v>85</v>
      </c>
      <c r="E31" s="6">
        <v>84</v>
      </c>
      <c r="F31" s="6">
        <v>36</v>
      </c>
    </row>
    <row r="32" spans="1:6" ht="15.75">
      <c r="A32" s="1"/>
      <c r="B32" s="24"/>
      <c r="C32" s="6"/>
      <c r="D32" s="6"/>
      <c r="E32" s="6"/>
      <c r="F32" s="6"/>
    </row>
    <row r="33" spans="1:6" ht="15.75">
      <c r="A33" s="10" t="s">
        <v>146</v>
      </c>
      <c r="B33" s="24">
        <v>17815</v>
      </c>
      <c r="C33" s="6">
        <v>239</v>
      </c>
      <c r="D33" s="7">
        <v>481</v>
      </c>
      <c r="E33" s="6">
        <v>167</v>
      </c>
      <c r="F33" s="6">
        <v>109</v>
      </c>
    </row>
    <row r="34" spans="1:6" ht="15.75">
      <c r="A34" s="1"/>
      <c r="B34" s="24"/>
      <c r="C34" s="6"/>
      <c r="D34" s="6"/>
      <c r="E34" s="6"/>
      <c r="F34" s="6"/>
    </row>
    <row r="35" spans="1:2" ht="15.75">
      <c r="A35" s="1"/>
      <c r="B35" s="34"/>
    </row>
    <row r="36" spans="1:6" ht="15.75">
      <c r="A36" s="36" t="s">
        <v>147</v>
      </c>
      <c r="B36" s="26">
        <v>2541385</v>
      </c>
      <c r="C36" s="27" t="s">
        <v>31</v>
      </c>
      <c r="D36" s="28">
        <v>125405</v>
      </c>
      <c r="E36" s="28">
        <v>47566</v>
      </c>
      <c r="F36" s="28">
        <v>50843</v>
      </c>
    </row>
    <row r="37" spans="1:6" ht="15.75">
      <c r="A37" s="10" t="s">
        <v>172</v>
      </c>
      <c r="B37" s="1"/>
      <c r="C37" s="1"/>
      <c r="D37" s="1"/>
      <c r="E37" s="1"/>
      <c r="F37" s="1"/>
    </row>
    <row r="38" spans="1:6" ht="15.75">
      <c r="A38" s="1" t="s">
        <v>43</v>
      </c>
      <c r="B38" s="1"/>
      <c r="C38" s="1"/>
      <c r="D38" s="1"/>
      <c r="E38" s="1"/>
      <c r="F38" s="1"/>
    </row>
    <row r="39" spans="1:6" ht="15.75">
      <c r="A39" s="1" t="s">
        <v>44</v>
      </c>
      <c r="B39" s="1"/>
      <c r="C39" s="1"/>
      <c r="D39" s="1"/>
      <c r="E39" s="1"/>
      <c r="F39" s="1"/>
    </row>
    <row r="40" spans="1:6" ht="15.75">
      <c r="A40" s="1" t="s">
        <v>45</v>
      </c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 t="s">
        <v>46</v>
      </c>
      <c r="B42" s="1"/>
      <c r="C42" s="1"/>
      <c r="D42" s="1"/>
      <c r="E42" s="1"/>
      <c r="F42" s="1"/>
    </row>
    <row r="43" spans="1:6" ht="15.75">
      <c r="A43" s="1" t="s">
        <v>47</v>
      </c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</sheetData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showGridLines="0" showOutlineSymbols="0" workbookViewId="0" topLeftCell="A2">
      <selection activeCell="C43" sqref="C43"/>
    </sheetView>
  </sheetViews>
  <sheetFormatPr defaultColWidth="18.09765625" defaultRowHeight="15.75"/>
  <cols>
    <col min="1" max="1" width="26.59765625" style="0" customWidth="1"/>
    <col min="2" max="5" width="15.69921875" style="0" customWidth="1"/>
    <col min="6" max="6" width="18.09765625" style="0" customWidth="1"/>
  </cols>
  <sheetData>
    <row r="1" spans="1:11" ht="15.75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11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0" t="s">
        <v>93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0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55" t="s">
        <v>0</v>
      </c>
      <c r="B7" s="17"/>
      <c r="C7" s="17"/>
      <c r="D7" s="17"/>
      <c r="E7" s="18" t="s">
        <v>132</v>
      </c>
      <c r="F7" s="1"/>
      <c r="G7" s="1"/>
      <c r="H7" s="1"/>
      <c r="I7" s="1"/>
      <c r="J7" s="1"/>
      <c r="K7" s="1"/>
    </row>
    <row r="8" spans="1:11" ht="15.75" hidden="1">
      <c r="A8" s="56" t="s">
        <v>0</v>
      </c>
      <c r="B8" s="20"/>
      <c r="C8" s="20"/>
      <c r="D8" s="20"/>
      <c r="E8" s="20"/>
      <c r="F8" s="1"/>
      <c r="G8" s="1"/>
      <c r="H8" s="1"/>
      <c r="I8" s="1"/>
      <c r="J8" s="1"/>
      <c r="K8" s="1"/>
    </row>
    <row r="9" spans="1:11" ht="15.75" hidden="1">
      <c r="A9" s="56"/>
      <c r="B9" s="20"/>
      <c r="C9" s="20"/>
      <c r="D9" s="20"/>
      <c r="E9" s="20"/>
      <c r="F9" s="1"/>
      <c r="G9" s="1"/>
      <c r="H9" s="1"/>
      <c r="I9" s="1"/>
      <c r="J9" s="1"/>
      <c r="K9" s="1"/>
    </row>
    <row r="10" spans="1:11" ht="15.75" hidden="1">
      <c r="A10" s="56" t="s">
        <v>5</v>
      </c>
      <c r="B10" s="20"/>
      <c r="C10" s="20"/>
      <c r="D10" s="20"/>
      <c r="E10" s="20"/>
      <c r="F10" s="1"/>
      <c r="G10" s="1"/>
      <c r="H10" s="1"/>
      <c r="I10" s="1"/>
      <c r="J10" s="1"/>
      <c r="K10" s="1"/>
    </row>
    <row r="11" spans="1:11" ht="15.75" hidden="1">
      <c r="A11" s="56"/>
      <c r="B11" s="20"/>
      <c r="C11" s="20"/>
      <c r="D11" s="20"/>
      <c r="E11" s="20"/>
      <c r="F11" s="1"/>
      <c r="G11" s="1"/>
      <c r="H11" s="1"/>
      <c r="I11" s="1"/>
      <c r="J11" s="1"/>
      <c r="K11" s="1"/>
    </row>
    <row r="12" spans="1:11" ht="15.75" hidden="1">
      <c r="A12" s="56" t="s">
        <v>6</v>
      </c>
      <c r="B12" s="20"/>
      <c r="C12" s="20"/>
      <c r="D12" s="20"/>
      <c r="E12" s="20"/>
      <c r="F12" s="1"/>
      <c r="G12" s="1"/>
      <c r="H12" s="1"/>
      <c r="I12" s="1"/>
      <c r="J12" s="1"/>
      <c r="K12" s="1"/>
    </row>
    <row r="13" spans="1:11" ht="15.75" hidden="1">
      <c r="A13" s="57"/>
      <c r="B13" s="12"/>
      <c r="C13" s="12"/>
      <c r="D13" s="12"/>
      <c r="E13" s="12"/>
      <c r="F13" s="12"/>
      <c r="G13" s="1"/>
      <c r="H13" s="1"/>
      <c r="I13" s="1"/>
      <c r="J13" s="1"/>
      <c r="K13" s="1"/>
    </row>
    <row r="14" spans="1:11" ht="15.75" hidden="1">
      <c r="A14" s="56"/>
      <c r="B14" s="20"/>
      <c r="C14" s="20"/>
      <c r="D14" s="20">
        <v>2002</v>
      </c>
      <c r="E14" s="20"/>
      <c r="F14" s="1"/>
      <c r="G14" s="1"/>
      <c r="H14" s="1"/>
      <c r="I14" s="1"/>
      <c r="J14" s="1"/>
      <c r="K14" s="1"/>
    </row>
    <row r="15" spans="1:11" ht="15.75" hidden="1">
      <c r="A15" s="56"/>
      <c r="B15" s="20"/>
      <c r="C15" s="20"/>
      <c r="D15" s="20" t="s">
        <v>8</v>
      </c>
      <c r="E15" s="20"/>
      <c r="F15" s="1"/>
      <c r="G15" s="1"/>
      <c r="H15" s="1"/>
      <c r="I15" s="1"/>
      <c r="J15" s="1"/>
      <c r="K15" s="1"/>
    </row>
    <row r="16" spans="1:11" ht="15.75" hidden="1">
      <c r="A16" s="58" t="s">
        <v>3</v>
      </c>
      <c r="B16" s="12"/>
      <c r="C16" s="12"/>
      <c r="D16" s="12"/>
      <c r="E16" s="12"/>
      <c r="F16" s="12"/>
      <c r="G16" s="1"/>
      <c r="H16" s="1"/>
      <c r="I16" s="1"/>
      <c r="J16" s="1"/>
      <c r="K16" s="1"/>
    </row>
    <row r="17" spans="1:11" ht="15.75">
      <c r="A17" s="56"/>
      <c r="B17" s="21" t="s">
        <v>9</v>
      </c>
      <c r="C17" s="21" t="s">
        <v>10</v>
      </c>
      <c r="D17" s="21" t="s">
        <v>11</v>
      </c>
      <c r="E17" s="22" t="s">
        <v>131</v>
      </c>
      <c r="F17" s="5" t="s">
        <v>13</v>
      </c>
      <c r="G17" s="1"/>
      <c r="H17" s="1"/>
      <c r="I17" s="1"/>
      <c r="J17" s="1"/>
      <c r="K17" s="1"/>
    </row>
    <row r="18" spans="1:11" ht="15.75">
      <c r="A18" s="59" t="s">
        <v>14</v>
      </c>
      <c r="B18" s="15" t="s">
        <v>15</v>
      </c>
      <c r="C18" s="14"/>
      <c r="D18" s="15" t="s">
        <v>16</v>
      </c>
      <c r="E18" s="15" t="s">
        <v>17</v>
      </c>
      <c r="F18" s="15" t="s">
        <v>18</v>
      </c>
      <c r="G18" s="1"/>
      <c r="H18" s="1"/>
      <c r="I18" s="1"/>
      <c r="J18" s="1"/>
      <c r="K18" s="1"/>
    </row>
    <row r="19" spans="1:11" ht="15.75" hidden="1">
      <c r="A19" s="60"/>
      <c r="B19" s="13"/>
      <c r="C19" s="13"/>
      <c r="D19" s="13"/>
      <c r="E19" s="13"/>
      <c r="F19" s="13"/>
      <c r="G19" s="1"/>
      <c r="H19" s="1"/>
      <c r="I19" s="1"/>
      <c r="J19" s="1"/>
      <c r="K19" s="1"/>
    </row>
    <row r="20" spans="1:11" ht="15.75" hidden="1">
      <c r="A20" s="61" t="s">
        <v>19</v>
      </c>
      <c r="B20" s="1" t="e">
        <f>#REF!+#REF!-B25</f>
        <v>#REF!</v>
      </c>
      <c r="C20" s="1" t="e">
        <f>#REF!+#REF!-C25</f>
        <v>#REF!</v>
      </c>
      <c r="D20" s="1" t="e">
        <f>#REF!+#REF!-D25</f>
        <v>#REF!</v>
      </c>
      <c r="E20" s="1" t="e">
        <f>#REF!+#REF!-E25</f>
        <v>#REF!</v>
      </c>
      <c r="F20" s="1">
        <f>F28+F31-F25</f>
        <v>0</v>
      </c>
      <c r="G20" s="1"/>
      <c r="H20" s="1"/>
      <c r="I20" s="2"/>
      <c r="J20" s="1"/>
      <c r="K20" s="1"/>
    </row>
    <row r="21" spans="1:11" ht="15.75" hidden="1">
      <c r="A21" s="61" t="s">
        <v>20</v>
      </c>
      <c r="B21" s="1" t="e">
        <f>B34+#REF!+B37+B39-B33</f>
        <v>#REF!</v>
      </c>
      <c r="C21" s="1" t="e">
        <f>C34+#REF!+C37+C39-C33</f>
        <v>#REF!</v>
      </c>
      <c r="D21" s="1" t="e">
        <f>D34+#REF!+D37+D39-D33</f>
        <v>#REF!</v>
      </c>
      <c r="E21" s="1" t="e">
        <f>E34+#REF!+E37+E39-E33</f>
        <v>#REF!</v>
      </c>
      <c r="F21" s="1" t="e">
        <f>F34+#REF!+F37+F39-F33</f>
        <v>#REF!</v>
      </c>
      <c r="G21" s="1"/>
      <c r="H21" s="1"/>
      <c r="I21" s="2"/>
      <c r="J21" s="1"/>
      <c r="K21" s="1"/>
    </row>
    <row r="22" spans="1:11" ht="15.75" hidden="1">
      <c r="A22" s="62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hidden="1">
      <c r="A23" s="62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hidden="1">
      <c r="A24" s="6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63" t="s">
        <v>23</v>
      </c>
      <c r="B25" s="29">
        <f>B28+B31</f>
        <v>582866</v>
      </c>
      <c r="C25" s="7" t="s">
        <v>31</v>
      </c>
      <c r="D25" s="29">
        <f>D28+D31</f>
        <v>17838</v>
      </c>
      <c r="E25" s="29">
        <f>E28+E31</f>
        <v>14463</v>
      </c>
      <c r="F25" s="6"/>
      <c r="G25" s="1"/>
      <c r="H25" s="1"/>
      <c r="I25" s="1"/>
      <c r="J25" s="1"/>
      <c r="K25" s="1"/>
    </row>
    <row r="26" spans="1:11" ht="15.75">
      <c r="A26" s="61" t="s">
        <v>24</v>
      </c>
      <c r="F26" s="6">
        <v>7682</v>
      </c>
      <c r="G26" s="1"/>
      <c r="H26" s="1"/>
      <c r="I26" s="1"/>
      <c r="J26" s="1"/>
      <c r="K26" s="1"/>
    </row>
    <row r="27" spans="1:11" ht="15.75">
      <c r="A27" s="61" t="s">
        <v>25</v>
      </c>
      <c r="B27" s="29"/>
      <c r="C27" s="6"/>
      <c r="D27" s="6"/>
      <c r="E27" s="6"/>
      <c r="F27" s="6"/>
      <c r="G27" s="1"/>
      <c r="H27" s="1"/>
      <c r="I27" s="1"/>
      <c r="J27" s="1"/>
      <c r="K27" s="1"/>
    </row>
    <row r="28" spans="1:11" ht="15.75">
      <c r="A28" s="61" t="s">
        <v>26</v>
      </c>
      <c r="B28" s="29">
        <v>415715</v>
      </c>
      <c r="C28" s="7" t="s">
        <v>31</v>
      </c>
      <c r="D28" s="6">
        <v>12438</v>
      </c>
      <c r="E28" s="6">
        <v>10317</v>
      </c>
      <c r="F28" s="6"/>
      <c r="G28" s="1"/>
      <c r="H28" s="1"/>
      <c r="I28" s="1"/>
      <c r="J28" s="1"/>
      <c r="K28" s="1"/>
    </row>
    <row r="29" spans="1:11" ht="15.75">
      <c r="A29" s="61" t="s">
        <v>27</v>
      </c>
      <c r="F29" s="6">
        <v>2872</v>
      </c>
      <c r="G29" s="1"/>
      <c r="H29" s="1"/>
      <c r="I29" s="1"/>
      <c r="J29" s="1"/>
      <c r="K29" s="1"/>
    </row>
    <row r="30" spans="1:11" ht="15.75">
      <c r="A30" s="61" t="s">
        <v>28</v>
      </c>
      <c r="B30" s="29"/>
      <c r="C30" s="6"/>
      <c r="D30" s="6"/>
      <c r="E30" s="6"/>
      <c r="F30" s="6"/>
      <c r="G30" s="1"/>
      <c r="H30" s="1"/>
      <c r="I30" s="1"/>
      <c r="J30" s="1"/>
      <c r="K30" s="1"/>
    </row>
    <row r="31" spans="1:11" ht="15.75">
      <c r="A31" s="61" t="s">
        <v>29</v>
      </c>
      <c r="B31" s="29">
        <v>167151</v>
      </c>
      <c r="C31" s="7" t="s">
        <v>31</v>
      </c>
      <c r="D31" s="6">
        <v>5400</v>
      </c>
      <c r="E31" s="6">
        <v>4146</v>
      </c>
      <c r="F31" s="6"/>
      <c r="G31" s="1"/>
      <c r="H31" s="1"/>
      <c r="I31" s="1"/>
      <c r="J31" s="1"/>
      <c r="K31" s="1"/>
    </row>
    <row r="32" spans="1:11" ht="15.75">
      <c r="A32" s="61"/>
      <c r="B32" s="29"/>
      <c r="C32" s="6"/>
      <c r="D32" s="6"/>
      <c r="E32" s="6"/>
      <c r="F32" s="6"/>
      <c r="G32" s="1"/>
      <c r="H32" s="1"/>
      <c r="I32" s="1"/>
      <c r="J32" s="1"/>
      <c r="K32" s="1"/>
    </row>
    <row r="33" spans="1:11" ht="15.75">
      <c r="A33" s="61" t="s">
        <v>30</v>
      </c>
      <c r="B33" s="29">
        <v>74553</v>
      </c>
      <c r="C33" s="7" t="s">
        <v>31</v>
      </c>
      <c r="D33" s="7">
        <v>3036</v>
      </c>
      <c r="E33" s="6">
        <v>1735</v>
      </c>
      <c r="F33" s="6"/>
      <c r="G33" s="1"/>
      <c r="H33" s="1"/>
      <c r="I33" s="1"/>
      <c r="J33" s="1"/>
      <c r="K33" s="1"/>
    </row>
    <row r="34" spans="1:11" ht="15.75">
      <c r="A34" s="61" t="s">
        <v>32</v>
      </c>
      <c r="B34" s="29"/>
      <c r="C34" s="7"/>
      <c r="D34" s="7"/>
      <c r="E34" s="6"/>
      <c r="F34" s="6">
        <v>1093</v>
      </c>
      <c r="G34" s="1"/>
      <c r="H34" s="1"/>
      <c r="I34" s="1"/>
      <c r="J34" s="1"/>
      <c r="K34" s="1"/>
    </row>
    <row r="35" spans="1:11" ht="15.75">
      <c r="A35" s="61" t="s">
        <v>34</v>
      </c>
      <c r="B35" s="29">
        <v>42369</v>
      </c>
      <c r="C35" s="7" t="s">
        <v>31</v>
      </c>
      <c r="D35" s="7">
        <v>1502</v>
      </c>
      <c r="E35" s="6">
        <v>943</v>
      </c>
      <c r="F35" s="6">
        <v>545</v>
      </c>
      <c r="G35" s="1"/>
      <c r="H35" s="1"/>
      <c r="I35" s="1"/>
      <c r="J35" s="1"/>
      <c r="K35" s="1"/>
    </row>
    <row r="36" spans="1:11" ht="15.75">
      <c r="A36" s="61"/>
      <c r="B36" s="29"/>
      <c r="C36" s="7"/>
      <c r="D36" s="7"/>
      <c r="E36" s="6"/>
      <c r="F36" s="6"/>
      <c r="G36" s="1"/>
      <c r="H36" s="1"/>
      <c r="I36" s="1"/>
      <c r="J36" s="1"/>
      <c r="K36" s="1"/>
    </row>
    <row r="37" spans="1:11" ht="15.75">
      <c r="A37" s="61" t="s">
        <v>35</v>
      </c>
      <c r="B37" s="29">
        <v>3838</v>
      </c>
      <c r="C37" s="7" t="s">
        <v>31</v>
      </c>
      <c r="D37" s="7">
        <v>107</v>
      </c>
      <c r="E37" s="6">
        <v>81</v>
      </c>
      <c r="F37" s="6">
        <v>45</v>
      </c>
      <c r="G37" s="1"/>
      <c r="H37" s="1"/>
      <c r="I37" s="1"/>
      <c r="J37" s="1"/>
      <c r="K37" s="1"/>
    </row>
    <row r="38" spans="1:11" ht="15.75">
      <c r="A38" s="61" t="s">
        <v>36</v>
      </c>
      <c r="B38" s="29"/>
      <c r="C38" s="6"/>
      <c r="D38" s="6"/>
      <c r="E38" s="6"/>
      <c r="F38" s="6"/>
      <c r="G38" s="1"/>
      <c r="H38" s="1"/>
      <c r="I38" s="1"/>
      <c r="J38" s="1"/>
      <c r="K38" s="1"/>
    </row>
    <row r="39" spans="1:11" ht="15.75">
      <c r="A39" s="61" t="s">
        <v>37</v>
      </c>
      <c r="B39" s="29">
        <v>17868</v>
      </c>
      <c r="C39" s="7" t="s">
        <v>31</v>
      </c>
      <c r="D39" s="7">
        <v>596</v>
      </c>
      <c r="E39" s="6">
        <v>153</v>
      </c>
      <c r="F39" s="6">
        <v>95</v>
      </c>
      <c r="G39" s="1"/>
      <c r="H39" s="1"/>
      <c r="I39" s="1"/>
      <c r="J39" s="1"/>
      <c r="K39" s="1"/>
    </row>
    <row r="40" spans="1:11" ht="15.75">
      <c r="A40" s="61"/>
      <c r="B40" s="29"/>
      <c r="C40" s="6"/>
      <c r="D40" s="6"/>
      <c r="E40" s="6"/>
      <c r="F40" s="6"/>
      <c r="G40" s="1"/>
      <c r="H40" s="1"/>
      <c r="I40" s="1"/>
      <c r="J40" s="1"/>
      <c r="K40" s="1"/>
    </row>
    <row r="41" spans="1:11" ht="15.75">
      <c r="A41" s="64" t="s">
        <v>134</v>
      </c>
      <c r="B41" s="29"/>
      <c r="C41" s="6"/>
      <c r="D41" s="6"/>
      <c r="E41" s="6"/>
      <c r="F41" s="6"/>
      <c r="G41" s="1"/>
      <c r="H41" s="1"/>
      <c r="I41" s="1"/>
      <c r="J41" s="1"/>
      <c r="K41" s="1"/>
    </row>
    <row r="42" spans="1:11" ht="15.75">
      <c r="A42" s="61" t="s">
        <v>39</v>
      </c>
      <c r="B42" s="29">
        <v>2152724</v>
      </c>
      <c r="C42" s="35" t="s">
        <v>31</v>
      </c>
      <c r="D42" s="29">
        <v>107343</v>
      </c>
      <c r="E42" s="29">
        <v>46192</v>
      </c>
      <c r="F42" s="29">
        <v>46508</v>
      </c>
      <c r="G42" s="20"/>
      <c r="H42" s="1"/>
      <c r="I42" s="1"/>
      <c r="J42" s="1"/>
      <c r="K42" s="1"/>
    </row>
    <row r="43" spans="1:11" ht="15.75">
      <c r="A43" s="61" t="s">
        <v>40</v>
      </c>
      <c r="B43" s="25">
        <v>3600</v>
      </c>
      <c r="C43" s="35" t="s">
        <v>31</v>
      </c>
      <c r="D43" s="35">
        <v>6024</v>
      </c>
      <c r="E43" s="35">
        <v>3306</v>
      </c>
      <c r="F43" s="35">
        <v>5616</v>
      </c>
      <c r="G43" s="1"/>
      <c r="H43" s="1"/>
      <c r="I43" s="1"/>
      <c r="J43" s="1"/>
      <c r="K43" s="1"/>
    </row>
    <row r="44" spans="1:11" ht="15.75">
      <c r="A44" s="61"/>
      <c r="B44" s="29"/>
      <c r="C44" s="6"/>
      <c r="D44" s="6"/>
      <c r="E44" s="6"/>
      <c r="F44" s="6"/>
      <c r="G44" s="1"/>
      <c r="H44" s="1"/>
      <c r="I44" s="1"/>
      <c r="J44" s="1"/>
      <c r="K44" s="1"/>
    </row>
    <row r="45" spans="1:11" ht="15.75">
      <c r="A45" s="62" t="s">
        <v>41</v>
      </c>
      <c r="B45" s="29"/>
      <c r="C45" s="6"/>
      <c r="D45" s="6"/>
      <c r="E45" s="6"/>
      <c r="F45" s="6"/>
      <c r="G45" s="1"/>
      <c r="H45" s="1"/>
      <c r="I45" s="1"/>
      <c r="J45" s="1"/>
      <c r="K45" s="1"/>
    </row>
    <row r="46" spans="1:11" ht="15.75">
      <c r="A46" s="61" t="s">
        <v>42</v>
      </c>
      <c r="B46" s="35">
        <v>197781</v>
      </c>
      <c r="C46" s="7">
        <v>5157</v>
      </c>
      <c r="D46" s="7">
        <v>2535</v>
      </c>
      <c r="E46" s="7">
        <v>1367</v>
      </c>
      <c r="F46" s="7">
        <v>1299</v>
      </c>
      <c r="G46" s="1"/>
      <c r="H46" s="1"/>
      <c r="I46" s="1"/>
      <c r="J46" s="1"/>
      <c r="K46" s="1"/>
    </row>
    <row r="47" spans="1:11" ht="15.75">
      <c r="A47" s="65"/>
      <c r="B47" s="12"/>
      <c r="C47" s="12"/>
      <c r="D47" s="12"/>
      <c r="E47" s="12"/>
      <c r="F47" s="12"/>
      <c r="G47" s="1"/>
      <c r="H47" s="1"/>
      <c r="I47" s="1"/>
      <c r="J47" s="1"/>
      <c r="K47" s="1"/>
    </row>
    <row r="48" spans="1:11" ht="15.75">
      <c r="A48" s="13"/>
      <c r="B48" s="13"/>
      <c r="C48" s="13"/>
      <c r="D48" s="13"/>
      <c r="E48" s="13"/>
      <c r="F48" s="13"/>
      <c r="G48" s="1"/>
      <c r="H48" s="1"/>
      <c r="I48" s="1"/>
      <c r="J48" s="1"/>
      <c r="K48" s="1"/>
    </row>
    <row r="49" spans="1:11" ht="15.75">
      <c r="A49" s="1" t="s">
        <v>128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hidden="1">
      <c r="A50" s="1" t="s">
        <v>130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0" t="s">
        <v>135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hidden="1">
      <c r="A52" s="1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hidden="1">
      <c r="A53" s="1" t="s">
        <v>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0" t="s">
        <v>133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0" t="s">
        <v>136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 t="s">
        <v>48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 t="s">
        <v>49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hidden="1">
      <c r="A59" s="1" t="s">
        <v>129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hidden="1">
      <c r="A60" s="16" t="s">
        <v>50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hidden="1">
      <c r="A61" s="1" t="s">
        <v>51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hidden="1">
      <c r="A65" s="1" t="s">
        <v>52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hidden="1">
      <c r="A67" s="1" t="s">
        <v>53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hidden="1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hidden="1">
      <c r="A71" s="10" t="s">
        <v>125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hidden="1">
      <c r="A72" s="10" t="s">
        <v>126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hidden="1">
      <c r="A73" s="10" t="s">
        <v>127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hidden="1">
      <c r="A75" s="1" t="s">
        <v>51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5.75">
      <c r="A110" s="1"/>
    </row>
    <row r="111" ht="15.75">
      <c r="A111" s="1"/>
    </row>
  </sheetData>
  <hyperlinks>
    <hyperlink ref="A60" r:id="rId1" display="http://nces.ed.gov/edstats/"/>
  </hyperlinks>
  <printOptions/>
  <pageMargins left="0.5" right="0.5" top="0.5" bottom="0.5" header="0.5" footer="0.5"/>
  <pageSetup horizontalDpi="600" verticalDpi="600" orientation="landscape" paperSize="1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showGridLines="0" showOutlineSymbols="0" zoomScale="87" zoomScaleNormal="87" workbookViewId="0" topLeftCell="A1">
      <selection activeCell="A1" sqref="A1:IV2"/>
    </sheetView>
  </sheetViews>
  <sheetFormatPr defaultColWidth="8.796875" defaultRowHeight="15.75"/>
  <cols>
    <col min="1" max="1" width="27.69921875" style="0" customWidth="1"/>
    <col min="2" max="2" width="10.69921875" style="0" customWidth="1"/>
    <col min="3" max="16384" width="9.69921875" style="0" customWidth="1"/>
  </cols>
  <sheetData>
    <row r="1" spans="1:6" ht="15.75">
      <c r="A1" s="10" t="s">
        <v>174</v>
      </c>
      <c r="B1" s="2"/>
      <c r="C1" s="2"/>
      <c r="D1" s="2"/>
      <c r="E1" s="2"/>
      <c r="F1" s="2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2</v>
      </c>
      <c r="B4" s="1"/>
      <c r="C4" s="1"/>
      <c r="D4" s="1"/>
      <c r="E4" s="1"/>
      <c r="F4" s="1"/>
    </row>
    <row r="5" spans="1:6" ht="15.75">
      <c r="A5" s="3" t="s">
        <v>7</v>
      </c>
      <c r="B5" s="3" t="s">
        <v>7</v>
      </c>
      <c r="C5" s="3" t="s">
        <v>7</v>
      </c>
      <c r="D5" s="3" t="s">
        <v>7</v>
      </c>
      <c r="E5" s="3" t="s">
        <v>7</v>
      </c>
      <c r="F5" s="3" t="s">
        <v>7</v>
      </c>
    </row>
    <row r="6" spans="1:6" ht="15.75">
      <c r="A6" s="1"/>
      <c r="B6" s="1"/>
      <c r="C6" s="1"/>
      <c r="D6" s="1">
        <v>2001</v>
      </c>
      <c r="E6" s="1"/>
      <c r="F6" s="1"/>
    </row>
    <row r="7" spans="1:6" ht="15.75">
      <c r="A7" s="1"/>
      <c r="B7" s="1"/>
      <c r="C7" s="1"/>
      <c r="D7" s="1" t="s">
        <v>8</v>
      </c>
      <c r="E7" s="1"/>
      <c r="F7" s="1"/>
    </row>
    <row r="8" spans="1:6" ht="15.75">
      <c r="A8" s="4" t="s">
        <v>3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</row>
    <row r="9" spans="1:6" ht="15.75">
      <c r="A9" s="1"/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ht="15.75">
      <c r="A10" s="1" t="s">
        <v>14</v>
      </c>
      <c r="B10" s="5" t="s">
        <v>15</v>
      </c>
      <c r="C10" s="1"/>
      <c r="D10" s="5" t="s">
        <v>16</v>
      </c>
      <c r="E10" s="5" t="s">
        <v>17</v>
      </c>
      <c r="F10" s="5" t="s">
        <v>18</v>
      </c>
    </row>
    <row r="11" spans="1:6" ht="15.75">
      <c r="A11" s="4" t="s">
        <v>21</v>
      </c>
      <c r="B11" s="1"/>
      <c r="C11" s="1"/>
      <c r="D11" s="1"/>
      <c r="E11" s="1"/>
      <c r="F11" s="1"/>
    </row>
    <row r="12" spans="1:6" ht="15.75">
      <c r="A12" s="4" t="s">
        <v>22</v>
      </c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1" t="s">
        <v>23</v>
      </c>
      <c r="B14" s="6">
        <v>604177</v>
      </c>
      <c r="C14" s="6">
        <v>31992</v>
      </c>
      <c r="D14" s="6">
        <v>18780</v>
      </c>
      <c r="E14" s="6">
        <v>15897</v>
      </c>
      <c r="F14" s="6">
        <v>10479</v>
      </c>
    </row>
    <row r="15" spans="1:6" ht="15.75">
      <c r="A15" s="1" t="s">
        <v>24</v>
      </c>
      <c r="B15" s="6"/>
      <c r="C15" s="6"/>
      <c r="D15" s="6"/>
      <c r="E15" s="6"/>
      <c r="F15" s="6"/>
    </row>
    <row r="16" spans="1:6" ht="15.75">
      <c r="A16" s="1" t="s">
        <v>25</v>
      </c>
      <c r="B16" s="6"/>
      <c r="C16" s="6"/>
      <c r="D16" s="6"/>
      <c r="E16" s="6"/>
      <c r="F16" s="6"/>
    </row>
    <row r="17" spans="1:6" ht="15.75">
      <c r="A17" s="1" t="s">
        <v>26</v>
      </c>
      <c r="B17" s="6">
        <v>438053</v>
      </c>
      <c r="C17" s="6">
        <v>23133</v>
      </c>
      <c r="D17" s="6">
        <v>13421</v>
      </c>
      <c r="E17" s="6">
        <v>11911</v>
      </c>
      <c r="F17" s="6">
        <v>8015</v>
      </c>
    </row>
    <row r="18" spans="1:6" ht="15.75">
      <c r="A18" s="1" t="s">
        <v>27</v>
      </c>
      <c r="B18" s="6"/>
      <c r="C18" s="6"/>
      <c r="D18" s="6"/>
      <c r="E18" s="6"/>
      <c r="F18" s="6"/>
    </row>
    <row r="19" spans="1:6" ht="15.75">
      <c r="A19" s="1" t="s">
        <v>28</v>
      </c>
      <c r="B19" s="6"/>
      <c r="C19" s="6"/>
      <c r="D19" s="6" t="s">
        <v>8</v>
      </c>
      <c r="E19" s="6"/>
      <c r="F19" s="6"/>
    </row>
    <row r="20" spans="1:6" ht="15.75">
      <c r="A20" s="1" t="s">
        <v>29</v>
      </c>
      <c r="B20" s="6">
        <v>166124</v>
      </c>
      <c r="C20" s="6">
        <v>8859</v>
      </c>
      <c r="D20" s="6">
        <v>5359</v>
      </c>
      <c r="E20" s="6">
        <v>3986</v>
      </c>
      <c r="F20" s="6">
        <v>2464</v>
      </c>
    </row>
    <row r="21" spans="1:6" ht="15.75">
      <c r="A21" s="1"/>
      <c r="B21" s="6"/>
      <c r="C21" s="6"/>
      <c r="D21" s="6"/>
      <c r="E21" s="6"/>
      <c r="F21" s="6"/>
    </row>
    <row r="22" spans="1:6" ht="15.75">
      <c r="A22" s="1" t="s">
        <v>30</v>
      </c>
      <c r="B22" s="6">
        <v>75254</v>
      </c>
      <c r="C22" s="6">
        <v>3765</v>
      </c>
      <c r="D22" s="7" t="s">
        <v>31</v>
      </c>
      <c r="E22" s="6">
        <v>1686</v>
      </c>
      <c r="F22" s="6">
        <v>1019</v>
      </c>
    </row>
    <row r="23" spans="1:6" ht="15.75">
      <c r="A23" s="1" t="s">
        <v>32</v>
      </c>
      <c r="B23" s="6">
        <v>2071</v>
      </c>
      <c r="C23" s="6">
        <v>362</v>
      </c>
      <c r="D23" s="7" t="s">
        <v>31</v>
      </c>
      <c r="E23" s="6">
        <v>125</v>
      </c>
      <c r="F23" s="6">
        <v>83</v>
      </c>
    </row>
    <row r="24" spans="1:6" ht="15.75">
      <c r="A24" s="1" t="s">
        <v>33</v>
      </c>
      <c r="B24" s="6">
        <v>51247</v>
      </c>
      <c r="C24" s="6">
        <v>3210</v>
      </c>
      <c r="D24" s="7" t="s">
        <v>31</v>
      </c>
      <c r="E24" s="6">
        <v>1316</v>
      </c>
      <c r="F24" s="6">
        <v>800</v>
      </c>
    </row>
    <row r="25" spans="1:6" ht="15.75">
      <c r="A25" s="1" t="s">
        <v>34</v>
      </c>
      <c r="B25" s="6">
        <v>42906</v>
      </c>
      <c r="C25" s="6">
        <v>1918</v>
      </c>
      <c r="D25" s="7" t="s">
        <v>31</v>
      </c>
      <c r="E25" s="6">
        <v>914</v>
      </c>
      <c r="F25" s="6">
        <v>519</v>
      </c>
    </row>
    <row r="26" spans="1:6" ht="15.75">
      <c r="A26" s="1" t="s">
        <v>35</v>
      </c>
      <c r="B26" s="6">
        <v>3854</v>
      </c>
      <c r="C26" s="6">
        <v>53</v>
      </c>
      <c r="D26" s="7" t="s">
        <v>31</v>
      </c>
      <c r="E26" s="6">
        <v>73</v>
      </c>
      <c r="F26" s="6">
        <v>38</v>
      </c>
    </row>
    <row r="27" spans="1:6" ht="15.75">
      <c r="A27" s="1" t="s">
        <v>36</v>
      </c>
      <c r="B27" s="6"/>
      <c r="C27" s="6"/>
      <c r="D27" s="6"/>
      <c r="E27" s="6"/>
      <c r="F27" s="6"/>
    </row>
    <row r="28" spans="1:6" ht="15.75">
      <c r="A28" s="1" t="s">
        <v>37</v>
      </c>
      <c r="B28" s="6">
        <v>18082</v>
      </c>
      <c r="C28" s="6">
        <v>140</v>
      </c>
      <c r="D28" s="7" t="s">
        <v>31</v>
      </c>
      <c r="E28" s="6">
        <v>172</v>
      </c>
      <c r="F28" s="6">
        <v>98</v>
      </c>
    </row>
    <row r="29" spans="1:6" ht="15.75">
      <c r="A29" s="1"/>
      <c r="B29" s="6"/>
      <c r="C29" s="6"/>
      <c r="D29" s="6"/>
      <c r="E29" s="6"/>
      <c r="F29" s="6"/>
    </row>
    <row r="30" spans="1:6" ht="15.75">
      <c r="A30" s="1" t="s">
        <v>38</v>
      </c>
      <c r="B30" s="6"/>
      <c r="C30" s="6"/>
      <c r="D30" s="6"/>
      <c r="E30" s="6"/>
      <c r="F30" s="6"/>
    </row>
    <row r="31" spans="1:6" ht="15.75">
      <c r="A31" s="1" t="s">
        <v>39</v>
      </c>
      <c r="B31" s="6">
        <v>2257837</v>
      </c>
      <c r="C31" s="7" t="s">
        <v>31</v>
      </c>
      <c r="D31" s="6">
        <v>125252</v>
      </c>
      <c r="E31" s="6">
        <v>40642</v>
      </c>
      <c r="F31" s="6">
        <v>46569</v>
      </c>
    </row>
    <row r="32" spans="1:6" ht="15.75">
      <c r="A32" s="1" t="s">
        <v>40</v>
      </c>
      <c r="B32" s="7">
        <v>4191</v>
      </c>
      <c r="C32" s="7" t="s">
        <v>31</v>
      </c>
      <c r="D32" s="7">
        <v>7795</v>
      </c>
      <c r="E32" s="7">
        <v>2743</v>
      </c>
      <c r="F32" s="7">
        <v>5193</v>
      </c>
    </row>
    <row r="33" spans="1:6" ht="15.75">
      <c r="A33" s="1"/>
      <c r="B33" s="6"/>
      <c r="C33" s="6"/>
      <c r="D33" s="6"/>
      <c r="E33" s="6"/>
      <c r="F33" s="6"/>
    </row>
    <row r="34" spans="1:6" ht="15.75">
      <c r="A34" s="4" t="s">
        <v>41</v>
      </c>
      <c r="B34" s="6"/>
      <c r="C34" s="6"/>
      <c r="D34" s="6"/>
      <c r="E34" s="6"/>
      <c r="F34" s="6"/>
    </row>
    <row r="35" spans="1:6" ht="15.75">
      <c r="A35" s="1" t="s">
        <v>42</v>
      </c>
      <c r="B35" s="7" t="s">
        <v>31</v>
      </c>
      <c r="C35" s="7" t="s">
        <v>31</v>
      </c>
      <c r="D35" s="7" t="s">
        <v>31</v>
      </c>
      <c r="E35" s="7" t="s">
        <v>31</v>
      </c>
      <c r="F35" s="7" t="s">
        <v>31</v>
      </c>
    </row>
    <row r="36" spans="1:6" ht="15.75">
      <c r="A36" s="3" t="s">
        <v>7</v>
      </c>
      <c r="B36" s="3" t="s">
        <v>7</v>
      </c>
      <c r="C36" s="3" t="s">
        <v>7</v>
      </c>
      <c r="D36" s="3" t="s">
        <v>7</v>
      </c>
      <c r="E36" s="3" t="s">
        <v>7</v>
      </c>
      <c r="F36" s="3" t="s">
        <v>7</v>
      </c>
    </row>
    <row r="37" spans="1:6" ht="15.75">
      <c r="A37" s="1" t="s">
        <v>8</v>
      </c>
      <c r="B37" s="1"/>
      <c r="C37" s="1"/>
      <c r="D37" s="1"/>
      <c r="E37" s="1"/>
      <c r="F37" s="1"/>
    </row>
    <row r="38" spans="1:6" ht="15.75">
      <c r="A38" s="1" t="s">
        <v>43</v>
      </c>
      <c r="B38" s="1"/>
      <c r="C38" s="1"/>
      <c r="D38" s="1"/>
      <c r="E38" s="1"/>
      <c r="F38" s="1"/>
    </row>
    <row r="39" spans="1:6" ht="15.75">
      <c r="A39" s="1" t="s">
        <v>44</v>
      </c>
      <c r="B39" s="1"/>
      <c r="C39" s="1"/>
      <c r="D39" s="1"/>
      <c r="E39" s="1"/>
      <c r="F39" s="1"/>
    </row>
    <row r="40" spans="1:6" ht="15.75">
      <c r="A40" s="1" t="s">
        <v>45</v>
      </c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 t="s">
        <v>46</v>
      </c>
      <c r="B42" s="1"/>
      <c r="C42" s="1"/>
      <c r="D42" s="1"/>
      <c r="E42" s="1"/>
      <c r="F42" s="1"/>
    </row>
    <row r="43" spans="1:6" ht="15.75">
      <c r="A43" s="1" t="s">
        <v>47</v>
      </c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 t="s">
        <v>50</v>
      </c>
      <c r="B45" s="1"/>
      <c r="C45" s="1"/>
      <c r="D45" s="1"/>
      <c r="E45" s="1"/>
      <c r="F45" s="1"/>
    </row>
    <row r="46" spans="1:6" ht="15.75">
      <c r="A46" s="1" t="s">
        <v>51</v>
      </c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 t="s">
        <v>52</v>
      </c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 t="s">
        <v>53</v>
      </c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 t="s">
        <v>54</v>
      </c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 t="s">
        <v>55</v>
      </c>
      <c r="B56" s="1"/>
      <c r="C56" s="1"/>
      <c r="D56" s="1"/>
      <c r="E56" s="1"/>
      <c r="F56" s="1"/>
    </row>
    <row r="57" spans="1:6" ht="15.75">
      <c r="A57" s="1" t="s">
        <v>56</v>
      </c>
      <c r="B57" s="1"/>
      <c r="C57" s="1"/>
      <c r="D57" s="1"/>
      <c r="E57" s="1"/>
      <c r="F57" s="1"/>
    </row>
    <row r="58" spans="1:6" ht="15.75">
      <c r="A58" s="1" t="s">
        <v>57</v>
      </c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 t="s">
        <v>58</v>
      </c>
      <c r="B60" s="1"/>
      <c r="C60" s="1"/>
      <c r="D60" s="1"/>
      <c r="E60" s="1"/>
      <c r="F60" s="1"/>
    </row>
    <row r="61" spans="1:6" ht="15.75">
      <c r="A61" s="1" t="s">
        <v>59</v>
      </c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 t="s">
        <v>51</v>
      </c>
      <c r="B64" s="1"/>
      <c r="C64" s="1"/>
      <c r="D64" s="1"/>
      <c r="E64" s="1"/>
      <c r="F64" s="1"/>
    </row>
    <row r="65" spans="1:6" ht="15.75">
      <c r="A65" s="1" t="s">
        <v>60</v>
      </c>
      <c r="B65" s="1"/>
      <c r="C65" s="1"/>
      <c r="D65" s="1"/>
      <c r="E65" s="1"/>
      <c r="F65" s="1"/>
    </row>
    <row r="66" spans="1:6" ht="15.75">
      <c r="A66" s="1" t="s">
        <v>61</v>
      </c>
      <c r="B66" s="1"/>
      <c r="C66" s="1"/>
      <c r="D66" s="1"/>
      <c r="E66" s="1"/>
      <c r="F66" s="1"/>
    </row>
    <row r="67" spans="1:6" ht="15.75">
      <c r="A67" s="1" t="s">
        <v>62</v>
      </c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 t="s">
        <v>63</v>
      </c>
      <c r="B69" s="1"/>
      <c r="C69" s="1"/>
      <c r="D69" s="1"/>
      <c r="E69" s="1"/>
      <c r="F69" s="1"/>
    </row>
    <row r="70" spans="1:6" ht="15.75">
      <c r="A70" s="1" t="s">
        <v>64</v>
      </c>
      <c r="B70" s="1"/>
      <c r="C70" s="1"/>
      <c r="D70" s="1"/>
      <c r="E70" s="1"/>
      <c r="F70" s="1"/>
    </row>
    <row r="71" spans="1:6" ht="15.75">
      <c r="A71" s="1" t="s">
        <v>65</v>
      </c>
      <c r="B71" s="1"/>
      <c r="C71" s="1"/>
      <c r="D71" s="1"/>
      <c r="E71" s="1"/>
      <c r="F71" s="1"/>
    </row>
    <row r="72" spans="1:6" ht="15.75">
      <c r="A72" s="1" t="s">
        <v>66</v>
      </c>
      <c r="B72" s="1"/>
      <c r="C72" s="1"/>
      <c r="D72" s="1"/>
      <c r="E72" s="1"/>
      <c r="F72" s="1"/>
    </row>
    <row r="73" spans="1:6" ht="15.75">
      <c r="A73" s="1" t="s">
        <v>67</v>
      </c>
      <c r="B73" s="1"/>
      <c r="C73" s="1"/>
      <c r="D73" s="1"/>
      <c r="E73" s="1"/>
      <c r="F73" s="1"/>
    </row>
    <row r="74" spans="1:6" ht="15.75">
      <c r="A74" s="1" t="s">
        <v>68</v>
      </c>
      <c r="B74" s="1"/>
      <c r="C74" s="1"/>
      <c r="D74" s="1"/>
      <c r="E74" s="1"/>
      <c r="F74" s="1"/>
    </row>
    <row r="75" spans="1:6" ht="15.75">
      <c r="A75" s="1" t="s">
        <v>69</v>
      </c>
      <c r="B75" s="1"/>
      <c r="C75" s="1"/>
      <c r="D75" s="1"/>
      <c r="E75" s="1"/>
      <c r="F75" s="1"/>
    </row>
    <row r="76" spans="1:6" ht="15.75">
      <c r="A76" s="1" t="s">
        <v>70</v>
      </c>
      <c r="B76" s="1"/>
      <c r="C76" s="1"/>
      <c r="D76" s="1"/>
      <c r="E76" s="1"/>
      <c r="F76" s="1"/>
    </row>
    <row r="77" spans="1:6" ht="15.75">
      <c r="A77" s="1" t="s">
        <v>71</v>
      </c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 t="s">
        <v>72</v>
      </c>
      <c r="B79" s="1"/>
      <c r="C79" s="1"/>
      <c r="D79" s="1"/>
      <c r="E79" s="1"/>
      <c r="F79" s="1"/>
    </row>
    <row r="80" spans="1:6" ht="15.75">
      <c r="A80" s="1" t="s">
        <v>73</v>
      </c>
      <c r="B80" s="1"/>
      <c r="C80" s="1"/>
      <c r="D80" s="1"/>
      <c r="E80" s="1"/>
      <c r="F80" s="1"/>
    </row>
    <row r="81" spans="1:6" ht="15.75">
      <c r="A81" s="1" t="s">
        <v>74</v>
      </c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 t="s">
        <v>75</v>
      </c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 t="s">
        <v>76</v>
      </c>
      <c r="B85" s="1"/>
      <c r="C85" s="1"/>
      <c r="D85" s="1"/>
      <c r="E85" s="1"/>
      <c r="F85" s="1"/>
    </row>
    <row r="86" spans="1:6" ht="15.75">
      <c r="A86" s="1" t="s">
        <v>77</v>
      </c>
      <c r="B86" s="1"/>
      <c r="C86" s="1"/>
      <c r="D86" s="1"/>
      <c r="E86" s="1"/>
      <c r="F86" s="1"/>
    </row>
    <row r="87" spans="1:6" ht="15.75">
      <c r="A87" s="1" t="s">
        <v>78</v>
      </c>
      <c r="B87" s="1"/>
      <c r="C87" s="1"/>
      <c r="D87" s="1"/>
      <c r="E87" s="1"/>
      <c r="F87" s="1"/>
    </row>
    <row r="88" spans="1:6" ht="15.75">
      <c r="A88" s="1" t="s">
        <v>79</v>
      </c>
      <c r="B88" s="1"/>
      <c r="C88" s="1"/>
      <c r="D88" s="1"/>
      <c r="E88" s="1"/>
      <c r="F88" s="1"/>
    </row>
    <row r="89" spans="1:6" ht="15.75">
      <c r="A89" s="1" t="s">
        <v>80</v>
      </c>
      <c r="B89" s="1"/>
      <c r="C89" s="1"/>
      <c r="D89" s="1"/>
      <c r="E89" s="1"/>
      <c r="F89" s="1"/>
    </row>
    <row r="90" spans="1:6" ht="15.75">
      <c r="A90" s="1" t="s">
        <v>81</v>
      </c>
      <c r="B90" s="1"/>
      <c r="C90" s="1"/>
      <c r="D90" s="1"/>
      <c r="E90" s="1"/>
      <c r="F90" s="1"/>
    </row>
    <row r="91" spans="1:6" ht="15.75">
      <c r="A91" s="1" t="s">
        <v>82</v>
      </c>
      <c r="B91" s="1"/>
      <c r="C91" s="1"/>
      <c r="D91" s="1"/>
      <c r="E91" s="1"/>
      <c r="F91" s="1"/>
    </row>
    <row r="92" spans="1:6" ht="15.75">
      <c r="A92" s="1" t="s">
        <v>83</v>
      </c>
      <c r="B92" s="1"/>
      <c r="C92" s="1"/>
      <c r="D92" s="1"/>
      <c r="E92" s="1"/>
      <c r="F92" s="1"/>
    </row>
    <row r="93" spans="1:6" ht="15.75">
      <c r="A93" s="1" t="s">
        <v>84</v>
      </c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 t="s">
        <v>85</v>
      </c>
      <c r="B95" s="1"/>
      <c r="C95" s="1"/>
      <c r="D95" s="1"/>
      <c r="E95" s="1"/>
      <c r="F95" s="1"/>
    </row>
    <row r="96" spans="1:6" ht="15.75">
      <c r="A96" s="1" t="s">
        <v>86</v>
      </c>
      <c r="B96" s="1"/>
      <c r="C96" s="1"/>
      <c r="D96" s="1"/>
      <c r="E96" s="1"/>
      <c r="F96" s="1"/>
    </row>
    <row r="97" spans="1:6" ht="15.75">
      <c r="A97" s="1" t="s">
        <v>87</v>
      </c>
      <c r="B97" s="1"/>
      <c r="C97" s="1"/>
      <c r="D97" s="1"/>
      <c r="E97" s="1"/>
      <c r="F97" s="1"/>
    </row>
    <row r="98" spans="1:6" ht="15.75">
      <c r="A98" s="1" t="s">
        <v>88</v>
      </c>
      <c r="B98" s="1"/>
      <c r="C98" s="1"/>
      <c r="D98" s="1"/>
      <c r="E98" s="1"/>
      <c r="F98" s="1"/>
    </row>
    <row r="99" spans="1:6" ht="15.75">
      <c r="A99" s="1" t="s">
        <v>89</v>
      </c>
      <c r="B99" s="1"/>
      <c r="C99" s="1"/>
      <c r="D99" s="1"/>
      <c r="E99" s="1"/>
      <c r="F99" s="1"/>
    </row>
    <row r="100" spans="1:6" ht="15.75">
      <c r="A100" s="1" t="s">
        <v>90</v>
      </c>
      <c r="B100" s="1"/>
      <c r="C100" s="1"/>
      <c r="D100" s="1"/>
      <c r="E100" s="1"/>
      <c r="F100" s="1"/>
    </row>
  </sheetData>
  <printOptions/>
  <pageMargins left="0.5" right="0.5" top="0.5" bottom="0.5" header="0.5" footer="0.5"/>
  <pageSetup horizontalDpi="600" verticalDpi="600" orientation="portrait" paperSize="17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8" ht="15.75">
      <c r="A1" s="1" t="s">
        <v>124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1" t="s">
        <v>2</v>
      </c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  <c r="G6" s="1"/>
      <c r="H6" s="1"/>
    </row>
    <row r="7" spans="1:8" ht="15.75">
      <c r="A7" s="1"/>
      <c r="B7" s="1"/>
      <c r="C7" s="1"/>
      <c r="D7" s="1">
        <v>2000</v>
      </c>
      <c r="E7" s="1"/>
      <c r="F7" s="1"/>
      <c r="G7" s="1"/>
      <c r="H7" s="1"/>
    </row>
    <row r="8" spans="1:8" ht="15.75">
      <c r="A8" s="1"/>
      <c r="B8" s="1"/>
      <c r="C8" s="1"/>
      <c r="D8" s="1" t="s">
        <v>8</v>
      </c>
      <c r="E8" s="1"/>
      <c r="F8" s="1"/>
      <c r="G8" s="1"/>
      <c r="H8" s="1"/>
    </row>
    <row r="9" spans="1:8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  <c r="G9" s="1"/>
      <c r="H9" s="1"/>
    </row>
    <row r="10" spans="1:8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1"/>
      <c r="H10" s="1"/>
    </row>
    <row r="11" spans="1:8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  <c r="G11" s="1"/>
      <c r="H11" s="1"/>
    </row>
    <row r="12" spans="1:8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3" t="s">
        <v>7</v>
      </c>
      <c r="G12" s="1"/>
      <c r="H12" s="1"/>
    </row>
    <row r="13" spans="1:8" ht="15.75">
      <c r="A13" s="4" t="s">
        <v>21</v>
      </c>
      <c r="B13" s="1"/>
      <c r="C13" s="1"/>
      <c r="D13" s="1"/>
      <c r="E13" s="1"/>
      <c r="F13" s="1"/>
      <c r="G13" s="1"/>
      <c r="H13" s="1"/>
    </row>
    <row r="14" spans="1:8" ht="15.75">
      <c r="A14" s="4" t="s">
        <v>22</v>
      </c>
      <c r="B14" s="1"/>
      <c r="C14" s="1"/>
      <c r="D14" s="1"/>
      <c r="E14" s="1"/>
      <c r="F14" s="1"/>
      <c r="G14" s="1"/>
      <c r="H14" s="1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23</v>
      </c>
      <c r="B16" s="6">
        <v>612725</v>
      </c>
      <c r="C16" s="6">
        <v>32473</v>
      </c>
      <c r="D16" s="6">
        <v>19459</v>
      </c>
      <c r="E16" s="6">
        <v>15702</v>
      </c>
      <c r="F16" s="6">
        <v>10004</v>
      </c>
      <c r="G16" s="1"/>
      <c r="H16" s="1"/>
    </row>
    <row r="17" spans="1:8" ht="15.75">
      <c r="A17" s="1" t="s">
        <v>24</v>
      </c>
      <c r="B17" s="6"/>
      <c r="C17" s="6"/>
      <c r="D17" s="6"/>
      <c r="E17" s="6"/>
      <c r="F17" s="6"/>
      <c r="G17" s="1"/>
      <c r="H17" s="1"/>
    </row>
    <row r="18" spans="1:8" ht="15.75">
      <c r="A18" s="1" t="s">
        <v>25</v>
      </c>
      <c r="B18" s="6"/>
      <c r="C18" s="6"/>
      <c r="D18" s="6"/>
      <c r="E18" s="6"/>
      <c r="F18" s="6"/>
      <c r="G18" s="1"/>
      <c r="H18" s="1"/>
    </row>
    <row r="19" spans="1:8" ht="15.75">
      <c r="A19" s="1" t="s">
        <v>26</v>
      </c>
      <c r="B19" s="6">
        <v>445463</v>
      </c>
      <c r="C19" s="6">
        <v>23698</v>
      </c>
      <c r="D19" s="6">
        <v>13906</v>
      </c>
      <c r="E19" s="6">
        <v>11895</v>
      </c>
      <c r="F19" s="6">
        <v>7809</v>
      </c>
      <c r="G19" s="1"/>
      <c r="H19" s="1"/>
    </row>
    <row r="20" spans="1:8" ht="15.75">
      <c r="A20" s="1" t="s">
        <v>27</v>
      </c>
      <c r="B20" s="6"/>
      <c r="C20" s="6"/>
      <c r="D20" s="6"/>
      <c r="E20" s="6"/>
      <c r="F20" s="6"/>
      <c r="G20" s="1"/>
      <c r="H20" s="1"/>
    </row>
    <row r="21" spans="1:8" ht="15.75">
      <c r="A21" s="1" t="s">
        <v>28</v>
      </c>
      <c r="B21" s="6"/>
      <c r="C21" s="6"/>
      <c r="D21" s="6" t="s">
        <v>8</v>
      </c>
      <c r="E21" s="6"/>
      <c r="F21" s="6"/>
      <c r="G21" s="1"/>
      <c r="H21" s="1"/>
    </row>
    <row r="22" spans="1:8" ht="15.75">
      <c r="A22" s="1" t="s">
        <v>29</v>
      </c>
      <c r="B22" s="6">
        <v>167262</v>
      </c>
      <c r="C22" s="6">
        <v>8775</v>
      </c>
      <c r="D22" s="6">
        <v>5553</v>
      </c>
      <c r="E22" s="6">
        <v>3807</v>
      </c>
      <c r="F22" s="6">
        <v>2195</v>
      </c>
      <c r="G22" s="1"/>
      <c r="H22" s="1"/>
    </row>
    <row r="23" spans="1:8" ht="15.75">
      <c r="A23" s="1"/>
      <c r="B23" s="6"/>
      <c r="C23" s="6"/>
      <c r="D23" s="6"/>
      <c r="E23" s="6"/>
      <c r="F23" s="6"/>
      <c r="G23" s="1"/>
      <c r="H23" s="1"/>
    </row>
    <row r="24" spans="1:8" ht="15.75">
      <c r="A24" s="1" t="s">
        <v>30</v>
      </c>
      <c r="B24" s="6">
        <f>B25+B26+B28+B30</f>
        <v>68952</v>
      </c>
      <c r="C24" s="6">
        <f>C25+C26+C28+C30</f>
        <v>3836</v>
      </c>
      <c r="D24" s="6">
        <f>D25+D26+D28+D30</f>
        <v>2899</v>
      </c>
      <c r="E24" s="6">
        <f>E25+E26+E28+E30</f>
        <v>1639</v>
      </c>
      <c r="F24" s="6">
        <f>F25+F26+F28+F30</f>
        <v>1047</v>
      </c>
      <c r="G24" s="1"/>
      <c r="H24" s="1"/>
    </row>
    <row r="25" spans="1:8" ht="15.75">
      <c r="A25" s="1" t="s">
        <v>32</v>
      </c>
      <c r="B25" s="6">
        <f>1721+59+397</f>
        <v>2177</v>
      </c>
      <c r="C25" s="6">
        <f>21+180+125</f>
        <v>326</v>
      </c>
      <c r="D25" s="6">
        <f>79+133+19</f>
        <v>231</v>
      </c>
      <c r="E25" s="6">
        <f>34+49+35</f>
        <v>118</v>
      </c>
      <c r="F25" s="6">
        <f>9+67+6</f>
        <v>82</v>
      </c>
      <c r="G25" s="1"/>
      <c r="H25" s="1"/>
    </row>
    <row r="26" spans="1:8" ht="15.75">
      <c r="A26" s="1" t="s">
        <v>33</v>
      </c>
      <c r="B26" s="6">
        <f>1399+4685+37620+866+821</f>
        <v>45391</v>
      </c>
      <c r="C26" s="6">
        <f>51+541+1975+693+34+16</f>
        <v>3310</v>
      </c>
      <c r="D26" s="6">
        <f>86+82+1511+307+81+34</f>
        <v>2101</v>
      </c>
      <c r="E26" s="6">
        <f>63+104+820+127+38+6</f>
        <v>1158</v>
      </c>
      <c r="F26" s="6">
        <f>28+42+526+216+15</f>
        <v>827</v>
      </c>
      <c r="G26" s="1"/>
      <c r="H26" s="1"/>
    </row>
    <row r="27" spans="1:8" ht="15.75">
      <c r="A27" s="1" t="s">
        <v>34</v>
      </c>
      <c r="B27" s="6">
        <v>37620</v>
      </c>
      <c r="C27" s="6">
        <v>1975</v>
      </c>
      <c r="D27" s="6">
        <v>1511</v>
      </c>
      <c r="E27" s="6">
        <v>820</v>
      </c>
      <c r="F27" s="6">
        <v>526</v>
      </c>
      <c r="G27" s="1"/>
      <c r="H27" s="1"/>
    </row>
    <row r="28" spans="1:8" ht="15.75">
      <c r="A28" s="1" t="s">
        <v>35</v>
      </c>
      <c r="B28" s="6">
        <v>3518</v>
      </c>
      <c r="C28" s="6">
        <v>55</v>
      </c>
      <c r="D28" s="6">
        <v>273</v>
      </c>
      <c r="E28" s="6">
        <v>67</v>
      </c>
      <c r="F28" s="6">
        <v>36</v>
      </c>
      <c r="G28" s="1"/>
      <c r="H28" s="1"/>
    </row>
    <row r="29" spans="1:8" ht="15.75">
      <c r="A29" s="1" t="s">
        <v>36</v>
      </c>
      <c r="B29" s="6"/>
      <c r="C29" s="6"/>
      <c r="D29" s="6"/>
      <c r="E29" s="6"/>
      <c r="F29" s="6"/>
      <c r="G29" s="1"/>
      <c r="H29" s="1"/>
    </row>
    <row r="30" spans="1:8" ht="15.75">
      <c r="A30" s="1" t="s">
        <v>37</v>
      </c>
      <c r="B30" s="6">
        <v>17866</v>
      </c>
      <c r="C30" s="6">
        <v>145</v>
      </c>
      <c r="D30" s="6">
        <v>294</v>
      </c>
      <c r="E30" s="6">
        <v>296</v>
      </c>
      <c r="F30" s="6">
        <v>102</v>
      </c>
      <c r="G30" s="1"/>
      <c r="H30" s="1"/>
    </row>
    <row r="31" spans="1:8" ht="15.75">
      <c r="A31" s="1"/>
      <c r="B31" s="6"/>
      <c r="C31" s="6"/>
      <c r="D31" s="6"/>
      <c r="E31" s="6"/>
      <c r="F31" s="6"/>
      <c r="G31" s="1"/>
      <c r="H31" s="1"/>
    </row>
    <row r="32" spans="1:8" ht="15.75">
      <c r="A32" s="1" t="s">
        <v>38</v>
      </c>
      <c r="B32" s="6"/>
      <c r="C32" s="6"/>
      <c r="D32" s="6"/>
      <c r="E32" s="6"/>
      <c r="F32" s="6"/>
      <c r="G32" s="1"/>
      <c r="H32" s="1"/>
    </row>
    <row r="33" spans="1:8" ht="15.75">
      <c r="A33" s="1" t="s">
        <v>39</v>
      </c>
      <c r="B33" s="6">
        <v>2111182</v>
      </c>
      <c r="C33" s="6">
        <v>194156</v>
      </c>
      <c r="D33" s="6">
        <v>146474</v>
      </c>
      <c r="E33" s="6">
        <v>36895</v>
      </c>
      <c r="F33" s="6">
        <v>53228</v>
      </c>
      <c r="G33" s="1"/>
      <c r="H33" s="1"/>
    </row>
    <row r="34" spans="1:8" ht="15.75">
      <c r="A34" s="1" t="s">
        <v>40</v>
      </c>
      <c r="B34" s="7">
        <v>3859</v>
      </c>
      <c r="C34" s="7" t="s">
        <v>31</v>
      </c>
      <c r="D34" s="7">
        <v>7238</v>
      </c>
      <c r="E34" s="7">
        <v>2807</v>
      </c>
      <c r="F34" s="7">
        <v>5720</v>
      </c>
      <c r="G34" s="1"/>
      <c r="H34" s="1"/>
    </row>
    <row r="35" spans="1:8" ht="15.75">
      <c r="A35" s="1"/>
      <c r="B35" s="6"/>
      <c r="C35" s="6"/>
      <c r="D35" s="6"/>
      <c r="E35" s="6"/>
      <c r="F35" s="6"/>
      <c r="G35" s="1"/>
      <c r="H35" s="1"/>
    </row>
    <row r="36" spans="1:8" ht="15.75">
      <c r="A36" s="4" t="s">
        <v>41</v>
      </c>
      <c r="B36" s="6"/>
      <c r="C36" s="6"/>
      <c r="D36" s="6"/>
      <c r="E36" s="6"/>
      <c r="F36" s="6"/>
      <c r="G36" s="1"/>
      <c r="H36" s="1"/>
    </row>
    <row r="37" spans="1:8" ht="15.75">
      <c r="A37" s="1" t="s">
        <v>42</v>
      </c>
      <c r="B37" s="7">
        <v>183290</v>
      </c>
      <c r="C37" s="7">
        <v>5215</v>
      </c>
      <c r="D37" s="7">
        <v>2268</v>
      </c>
      <c r="E37" s="7">
        <v>297</v>
      </c>
      <c r="F37" s="7">
        <v>1078</v>
      </c>
      <c r="G37" s="1"/>
      <c r="H37" s="1"/>
    </row>
    <row r="38" spans="1:8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  <c r="F38" s="3" t="s">
        <v>7</v>
      </c>
      <c r="G38" s="1"/>
      <c r="H38" s="1"/>
    </row>
    <row r="39" spans="1:8" ht="15.75">
      <c r="A39" s="1" t="s">
        <v>8</v>
      </c>
      <c r="B39" s="1"/>
      <c r="C39" s="1"/>
      <c r="D39" s="1"/>
      <c r="E39" s="1"/>
      <c r="F39" s="1"/>
      <c r="G39" s="1"/>
      <c r="H39" s="1"/>
    </row>
    <row r="40" spans="1:8" ht="15.75">
      <c r="A40" s="1" t="s">
        <v>43</v>
      </c>
      <c r="B40" s="1"/>
      <c r="C40" s="1"/>
      <c r="D40" s="1"/>
      <c r="E40" s="1"/>
      <c r="F40" s="1"/>
      <c r="G40" s="1"/>
      <c r="H40" s="1"/>
    </row>
    <row r="41" spans="1:8" ht="15.75">
      <c r="A41" s="1" t="s">
        <v>44</v>
      </c>
      <c r="B41" s="1"/>
      <c r="C41" s="1"/>
      <c r="D41" s="1"/>
      <c r="E41" s="1"/>
      <c r="F41" s="1"/>
      <c r="G41" s="1"/>
      <c r="H41" s="1"/>
    </row>
    <row r="42" spans="1:8" ht="15.75">
      <c r="A42" s="1" t="s">
        <v>45</v>
      </c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 t="s">
        <v>46</v>
      </c>
      <c r="B44" s="1"/>
      <c r="C44" s="1"/>
      <c r="D44" s="1"/>
      <c r="E44" s="1"/>
      <c r="F44" s="1"/>
      <c r="G44" s="1"/>
      <c r="H44" s="1"/>
    </row>
    <row r="45" spans="1:8" ht="15.75">
      <c r="A45" s="1" t="s">
        <v>47</v>
      </c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 t="s">
        <v>50</v>
      </c>
      <c r="B47" s="1"/>
      <c r="C47" s="1"/>
      <c r="D47" s="1"/>
      <c r="E47" s="1"/>
      <c r="F47" s="1"/>
      <c r="G47" s="1"/>
      <c r="H47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6" ht="15.75">
      <c r="A1" s="1" t="s">
        <v>121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122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</row>
    <row r="7" spans="1:6" ht="15.75">
      <c r="A7" s="1"/>
      <c r="B7" s="1"/>
      <c r="C7" s="1"/>
      <c r="D7" s="4" t="s">
        <v>123</v>
      </c>
      <c r="E7" s="1"/>
      <c r="F7" s="1"/>
    </row>
    <row r="8" spans="1:6" ht="15.75">
      <c r="A8" s="1"/>
      <c r="B8" s="1"/>
      <c r="C8" s="1"/>
      <c r="D8" s="1" t="s">
        <v>8</v>
      </c>
      <c r="E8" s="1"/>
      <c r="F8" s="1"/>
    </row>
    <row r="9" spans="1:6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</row>
    <row r="10" spans="1:6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</row>
    <row r="12" spans="1:6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3" t="s">
        <v>7</v>
      </c>
    </row>
    <row r="13" spans="1:6" ht="15.75">
      <c r="A13" s="4" t="s">
        <v>21</v>
      </c>
      <c r="B13" s="1"/>
      <c r="C13" s="1"/>
      <c r="D13" s="1"/>
      <c r="E13" s="1"/>
      <c r="F13" s="1"/>
    </row>
    <row r="14" spans="1:6" ht="15.75">
      <c r="A14" s="4" t="s">
        <v>22</v>
      </c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23</v>
      </c>
      <c r="B16" s="6">
        <v>613019</v>
      </c>
      <c r="C16" s="6">
        <v>32951</v>
      </c>
      <c r="D16" s="6">
        <v>20866</v>
      </c>
      <c r="E16" s="6">
        <v>15477</v>
      </c>
      <c r="F16" s="6">
        <v>9692</v>
      </c>
    </row>
    <row r="17" spans="1:6" ht="15.75">
      <c r="A17" s="1" t="s">
        <v>24</v>
      </c>
      <c r="B17" s="1"/>
      <c r="C17" s="6"/>
      <c r="D17" s="6"/>
      <c r="E17" s="6"/>
      <c r="F17" s="6"/>
    </row>
    <row r="18" spans="1:6" ht="15.75">
      <c r="A18" s="1" t="s">
        <v>25</v>
      </c>
      <c r="B18" s="1"/>
      <c r="C18" s="6"/>
      <c r="D18" s="6"/>
      <c r="E18" s="6"/>
      <c r="F18" s="6"/>
    </row>
    <row r="19" spans="1:6" ht="15.75">
      <c r="A19" s="1" t="s">
        <v>26</v>
      </c>
      <c r="B19" s="6">
        <v>447204</v>
      </c>
      <c r="C19" s="6">
        <v>24151</v>
      </c>
      <c r="D19" s="6">
        <v>14821</v>
      </c>
      <c r="E19" s="6">
        <v>11899</v>
      </c>
      <c r="F19" s="6">
        <v>7594</v>
      </c>
    </row>
    <row r="20" spans="1:6" ht="15.75">
      <c r="A20" s="1" t="s">
        <v>27</v>
      </c>
      <c r="B20" s="6"/>
      <c r="C20" s="6"/>
      <c r="D20" s="6"/>
      <c r="E20" s="6"/>
      <c r="F20" s="6"/>
    </row>
    <row r="21" spans="1:6" ht="15.75">
      <c r="A21" s="1" t="s">
        <v>28</v>
      </c>
      <c r="B21" s="6"/>
      <c r="C21" s="6"/>
      <c r="D21" s="6"/>
      <c r="E21" s="6"/>
      <c r="F21" s="6"/>
    </row>
    <row r="22" spans="1:6" ht="15.75">
      <c r="A22" s="1" t="s">
        <v>29</v>
      </c>
      <c r="B22" s="6">
        <v>165815</v>
      </c>
      <c r="C22" s="6">
        <v>8800</v>
      </c>
      <c r="D22" s="6">
        <v>6045</v>
      </c>
      <c r="E22" s="6">
        <v>3578</v>
      </c>
      <c r="F22" s="6">
        <v>2098</v>
      </c>
    </row>
    <row r="23" spans="1:6" ht="15.75">
      <c r="A23" s="1"/>
      <c r="B23" s="6"/>
      <c r="C23" s="6"/>
      <c r="D23" s="6"/>
      <c r="E23" s="6"/>
      <c r="F23" s="6"/>
    </row>
    <row r="24" spans="1:6" ht="15.75">
      <c r="A24" s="1" t="s">
        <v>30</v>
      </c>
      <c r="B24" s="6">
        <f>B25+B26+B28+B30</f>
        <v>71673</v>
      </c>
      <c r="C24" s="6">
        <f>C25+C26+C28+C30</f>
        <v>3685</v>
      </c>
      <c r="D24" s="6">
        <f>D25+D26+D28+D30</f>
        <v>2964</v>
      </c>
      <c r="E24" s="6">
        <f>E25+E26+E28+E30</f>
        <v>1613</v>
      </c>
      <c r="F24" s="6">
        <f>F25+F26+F28+F30</f>
        <v>956</v>
      </c>
    </row>
    <row r="25" spans="1:6" ht="15.75">
      <c r="A25" s="1" t="s">
        <v>32</v>
      </c>
      <c r="B25" s="6">
        <v>2114</v>
      </c>
      <c r="C25" s="6">
        <v>317</v>
      </c>
      <c r="D25" s="6">
        <f>75+151+19</f>
        <v>245</v>
      </c>
      <c r="E25" s="6">
        <f>35+48+30</f>
        <v>113</v>
      </c>
      <c r="F25" s="6">
        <f>9+74+9</f>
        <v>92</v>
      </c>
    </row>
    <row r="26" spans="1:6" ht="15.75">
      <c r="A26" s="1" t="s">
        <v>33</v>
      </c>
      <c r="B26" s="6">
        <v>49105</v>
      </c>
      <c r="C26" s="6">
        <f>51+557+1809+693+40+19</f>
        <v>3169</v>
      </c>
      <c r="D26" s="6">
        <f>87+79+1528+323+81+37</f>
        <v>2135</v>
      </c>
      <c r="E26" s="6">
        <f>6+30+121+801+86+56</f>
        <v>1100</v>
      </c>
      <c r="F26" s="6">
        <f>30+39+488+157+16</f>
        <v>730</v>
      </c>
    </row>
    <row r="27" spans="1:6" ht="15.75">
      <c r="A27" s="1" t="s">
        <v>34</v>
      </c>
      <c r="B27" s="6">
        <v>41349</v>
      </c>
      <c r="C27" s="6">
        <v>1809</v>
      </c>
      <c r="D27" s="6">
        <v>1528</v>
      </c>
      <c r="E27" s="6">
        <v>801</v>
      </c>
      <c r="F27" s="6">
        <v>488</v>
      </c>
    </row>
    <row r="28" spans="1:6" ht="15.75">
      <c r="A28" s="1" t="s">
        <v>35</v>
      </c>
      <c r="B28" s="6">
        <v>2635</v>
      </c>
      <c r="C28" s="6">
        <v>50</v>
      </c>
      <c r="D28" s="6">
        <v>296</v>
      </c>
      <c r="E28" s="6">
        <v>63</v>
      </c>
      <c r="F28" s="6">
        <v>38</v>
      </c>
    </row>
    <row r="29" spans="1:6" ht="15.75">
      <c r="A29" s="1" t="s">
        <v>36</v>
      </c>
      <c r="B29" s="6" t="s">
        <v>8</v>
      </c>
      <c r="C29" s="6"/>
      <c r="D29" s="6" t="s">
        <v>8</v>
      </c>
      <c r="E29" s="6"/>
      <c r="F29" s="6"/>
    </row>
    <row r="30" spans="1:6" ht="15.75">
      <c r="A30" s="1" t="s">
        <v>37</v>
      </c>
      <c r="B30" s="6">
        <v>17819</v>
      </c>
      <c r="C30" s="6">
        <v>149</v>
      </c>
      <c r="D30" s="6">
        <v>288</v>
      </c>
      <c r="E30" s="6">
        <v>337</v>
      </c>
      <c r="F30" s="6">
        <v>96</v>
      </c>
    </row>
    <row r="31" spans="1:6" ht="15.75">
      <c r="A31" s="1"/>
      <c r="B31" s="6"/>
      <c r="C31" s="6"/>
      <c r="D31" s="6"/>
      <c r="E31" s="6"/>
      <c r="F31" s="6"/>
    </row>
    <row r="32" spans="1:6" ht="15.75">
      <c r="A32" s="1" t="s">
        <v>38</v>
      </c>
      <c r="B32" s="6"/>
      <c r="C32" s="6"/>
      <c r="D32" s="6"/>
      <c r="E32" s="6"/>
      <c r="F32" s="6"/>
    </row>
    <row r="33" spans="1:6" ht="15.75">
      <c r="A33" s="1" t="s">
        <v>39</v>
      </c>
      <c r="B33" s="6">
        <v>2024499</v>
      </c>
      <c r="C33" s="7" t="s">
        <v>31</v>
      </c>
      <c r="D33" s="6">
        <v>146474</v>
      </c>
      <c r="E33" s="6">
        <v>35092</v>
      </c>
      <c r="F33" s="6">
        <v>50450</v>
      </c>
    </row>
    <row r="34" spans="1:6" ht="15.75">
      <c r="A34" s="1" t="s">
        <v>40</v>
      </c>
      <c r="B34" s="6">
        <v>3771</v>
      </c>
      <c r="C34" s="7" t="s">
        <v>31</v>
      </c>
      <c r="D34" s="6">
        <v>7714</v>
      </c>
      <c r="E34" s="6">
        <v>2354</v>
      </c>
      <c r="F34" s="6">
        <v>5973</v>
      </c>
    </row>
    <row r="35" spans="1:6" ht="15.75">
      <c r="A35" s="1"/>
      <c r="B35" s="6"/>
      <c r="C35" s="6"/>
      <c r="D35" s="6"/>
      <c r="E35" s="6"/>
      <c r="F35" s="6"/>
    </row>
    <row r="36" spans="1:6" ht="15.75">
      <c r="A36" s="4" t="s">
        <v>41</v>
      </c>
      <c r="B36" s="6"/>
      <c r="C36" s="6"/>
      <c r="D36" s="6"/>
      <c r="E36" s="6"/>
      <c r="F36" s="6"/>
    </row>
    <row r="37" spans="1:6" ht="15.75">
      <c r="A37" s="1" t="s">
        <v>42</v>
      </c>
      <c r="B37" s="6">
        <v>171832</v>
      </c>
      <c r="C37" s="6">
        <v>5727</v>
      </c>
      <c r="D37" s="6">
        <v>2742</v>
      </c>
      <c r="E37" s="6">
        <v>1172</v>
      </c>
      <c r="F37" s="6">
        <v>1080</v>
      </c>
    </row>
    <row r="38" spans="1:6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  <c r="F38" s="3" t="s">
        <v>7</v>
      </c>
    </row>
    <row r="39" spans="1:6" ht="15.75">
      <c r="A39" s="1" t="s">
        <v>8</v>
      </c>
      <c r="B39" s="1"/>
      <c r="C39" s="1"/>
      <c r="D39" s="1"/>
      <c r="E39" s="1"/>
      <c r="F39" s="1"/>
    </row>
    <row r="40" spans="1:6" ht="15.75">
      <c r="A40" s="1" t="s">
        <v>43</v>
      </c>
      <c r="B40" s="1"/>
      <c r="C40" s="1"/>
      <c r="D40" s="1"/>
      <c r="E40" s="1"/>
      <c r="F40" s="1"/>
    </row>
    <row r="41" spans="1:6" ht="15.75">
      <c r="A41" s="1" t="s">
        <v>44</v>
      </c>
      <c r="B41" s="1"/>
      <c r="C41" s="1"/>
      <c r="D41" s="1"/>
      <c r="E41" s="1"/>
      <c r="F41" s="1"/>
    </row>
    <row r="42" spans="1:6" ht="15.75">
      <c r="A42" s="1" t="s">
        <v>45</v>
      </c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 t="s">
        <v>46</v>
      </c>
      <c r="B44" s="1"/>
      <c r="C44" s="1"/>
      <c r="D44" s="1"/>
      <c r="E44" s="1"/>
      <c r="F44" s="1"/>
    </row>
    <row r="45" spans="1:6" ht="15.75">
      <c r="A45" s="1" t="s">
        <v>47</v>
      </c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 t="s">
        <v>50</v>
      </c>
      <c r="B47" s="1"/>
      <c r="C47" s="1"/>
      <c r="D47" s="1"/>
      <c r="E47" s="1"/>
      <c r="F47" s="1"/>
    </row>
  </sheetData>
  <printOptions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OutlineSymbols="0" zoomScale="87" zoomScaleNormal="87" workbookViewId="0" topLeftCell="A1">
      <selection activeCell="A1" sqref="B3"/>
    </sheetView>
  </sheetViews>
  <sheetFormatPr defaultColWidth="8.796875" defaultRowHeight="15.75"/>
  <cols>
    <col min="1" max="1" width="35.69921875" style="0" customWidth="1"/>
    <col min="2" max="6" width="10.69921875" style="0" customWidth="1"/>
    <col min="7" max="16384" width="9.69921875" style="0" customWidth="1"/>
  </cols>
  <sheetData>
    <row r="1" spans="1:6" ht="15.75">
      <c r="A1" s="1" t="s">
        <v>118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 t="s">
        <v>1</v>
      </c>
      <c r="B3" s="1"/>
      <c r="C3" s="1"/>
      <c r="D3" s="1"/>
      <c r="E3" s="1"/>
      <c r="F3" s="1"/>
    </row>
    <row r="4" spans="1:6" ht="15.75">
      <c r="A4" s="1" t="s">
        <v>119</v>
      </c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7</v>
      </c>
      <c r="B6" s="3" t="s">
        <v>7</v>
      </c>
      <c r="C6" s="3" t="s">
        <v>7</v>
      </c>
      <c r="D6" s="3" t="s">
        <v>7</v>
      </c>
      <c r="E6" s="3" t="s">
        <v>7</v>
      </c>
      <c r="F6" s="3" t="s">
        <v>7</v>
      </c>
    </row>
    <row r="7" spans="1:6" ht="15.75">
      <c r="A7" s="1"/>
      <c r="B7" s="1"/>
      <c r="C7" s="1"/>
      <c r="D7" s="4" t="s">
        <v>120</v>
      </c>
      <c r="E7" s="1"/>
      <c r="F7" s="1"/>
    </row>
    <row r="8" spans="1:6" ht="15.75">
      <c r="A8" s="1"/>
      <c r="B8" s="1"/>
      <c r="C8" s="1"/>
      <c r="D8" s="1" t="s">
        <v>8</v>
      </c>
      <c r="E8" s="1"/>
      <c r="F8" s="1"/>
    </row>
    <row r="9" spans="1:6" ht="15.75">
      <c r="A9" s="4" t="s">
        <v>3</v>
      </c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</row>
    <row r="10" spans="1:6" ht="15.75">
      <c r="A10" s="1"/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</row>
    <row r="11" spans="1:6" ht="15.75">
      <c r="A11" s="1" t="s">
        <v>14</v>
      </c>
      <c r="B11" s="5" t="s">
        <v>15</v>
      </c>
      <c r="C11" s="1"/>
      <c r="D11" s="5" t="s">
        <v>16</v>
      </c>
      <c r="E11" s="5" t="s">
        <v>17</v>
      </c>
      <c r="F11" s="5" t="s">
        <v>18</v>
      </c>
    </row>
    <row r="12" spans="1:6" ht="15.75">
      <c r="A12" s="3" t="s">
        <v>7</v>
      </c>
      <c r="B12" s="3" t="s">
        <v>7</v>
      </c>
      <c r="C12" s="3" t="s">
        <v>7</v>
      </c>
      <c r="D12" s="3" t="s">
        <v>7</v>
      </c>
      <c r="E12" s="3" t="s">
        <v>7</v>
      </c>
      <c r="F12" s="3" t="s">
        <v>7</v>
      </c>
    </row>
    <row r="13" spans="1:6" ht="15.75">
      <c r="A13" s="4" t="s">
        <v>21</v>
      </c>
      <c r="B13" s="1"/>
      <c r="C13" s="1"/>
      <c r="D13" s="1"/>
      <c r="E13" s="1"/>
      <c r="F13" s="1"/>
    </row>
    <row r="14" spans="1:6" ht="15.75">
      <c r="A14" s="4" t="s">
        <v>22</v>
      </c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1" t="s">
        <v>23</v>
      </c>
      <c r="B16" s="6">
        <v>613862</v>
      </c>
      <c r="C16" s="6">
        <v>32222</v>
      </c>
      <c r="D16" s="6">
        <v>20976</v>
      </c>
      <c r="E16" s="6">
        <v>15372</v>
      </c>
      <c r="F16" s="6">
        <v>9498</v>
      </c>
    </row>
    <row r="17" spans="1:6" ht="15.75">
      <c r="A17" s="1" t="s">
        <v>24</v>
      </c>
      <c r="B17" s="6"/>
      <c r="C17" s="6"/>
      <c r="D17" s="6"/>
      <c r="E17" s="6"/>
      <c r="F17" s="6"/>
    </row>
    <row r="18" spans="1:6" ht="15.75">
      <c r="A18" s="1" t="s">
        <v>25</v>
      </c>
      <c r="B18" s="6"/>
      <c r="C18" s="6"/>
      <c r="D18" s="6"/>
      <c r="E18" s="6"/>
      <c r="F18" s="6"/>
    </row>
    <row r="19" spans="1:6" ht="15.75">
      <c r="A19" s="1" t="s">
        <v>26</v>
      </c>
      <c r="B19" s="6">
        <v>451944</v>
      </c>
      <c r="C19" s="6">
        <v>23858</v>
      </c>
      <c r="D19" s="6">
        <v>15198</v>
      </c>
      <c r="E19" s="6">
        <v>11806</v>
      </c>
      <c r="F19" s="6">
        <v>7420</v>
      </c>
    </row>
    <row r="20" spans="1:6" ht="15.75">
      <c r="A20" s="1" t="s">
        <v>27</v>
      </c>
      <c r="B20" s="6"/>
      <c r="C20" s="6"/>
      <c r="D20" s="6"/>
      <c r="E20" s="6"/>
      <c r="F20" s="6"/>
    </row>
    <row r="21" spans="1:6" ht="15.75">
      <c r="A21" s="1" t="s">
        <v>28</v>
      </c>
      <c r="B21" s="6"/>
      <c r="C21" s="6"/>
      <c r="D21" s="6"/>
      <c r="E21" s="6"/>
      <c r="F21" s="6"/>
    </row>
    <row r="22" spans="1:6" ht="15.75">
      <c r="A22" s="1" t="s">
        <v>29</v>
      </c>
      <c r="B22" s="6">
        <v>161918</v>
      </c>
      <c r="C22" s="6">
        <v>8364</v>
      </c>
      <c r="D22" s="6">
        <v>5778</v>
      </c>
      <c r="E22" s="6">
        <v>3566</v>
      </c>
      <c r="F22" s="6">
        <v>2078</v>
      </c>
    </row>
    <row r="23" spans="1:6" ht="15.75">
      <c r="A23" s="1"/>
      <c r="B23" s="6"/>
      <c r="C23" s="6"/>
      <c r="D23" s="6"/>
      <c r="E23" s="6"/>
      <c r="F23" s="6"/>
    </row>
    <row r="24" spans="1:6" ht="15.75">
      <c r="A24" s="1" t="s">
        <v>30</v>
      </c>
      <c r="B24" s="6">
        <f>B25+B26+B28+B30</f>
        <v>68834</v>
      </c>
      <c r="C24" s="6">
        <f>C25+C26+C28+C30</f>
        <v>3073</v>
      </c>
      <c r="D24" s="6">
        <f>D25+D26+D28+D30</f>
        <v>3055</v>
      </c>
      <c r="E24" s="6">
        <f>E25+E26+E28+E30</f>
        <v>1524</v>
      </c>
      <c r="F24" s="6">
        <f>F25+F26+F28+F30</f>
        <v>1041</v>
      </c>
    </row>
    <row r="25" spans="1:6" ht="15.75">
      <c r="A25" s="1" t="s">
        <v>32</v>
      </c>
      <c r="B25" s="6">
        <f>1329+216+422</f>
        <v>1967</v>
      </c>
      <c r="C25" s="6">
        <f>24+210+83</f>
        <v>317</v>
      </c>
      <c r="D25" s="6">
        <f>71+161+19</f>
        <v>251</v>
      </c>
      <c r="E25" s="6">
        <f>35+47+48</f>
        <v>130</v>
      </c>
      <c r="F25" s="6">
        <f>15+102+10</f>
        <v>127</v>
      </c>
    </row>
    <row r="26" spans="1:6" ht="15.75">
      <c r="A26" s="1" t="s">
        <v>33</v>
      </c>
      <c r="B26" s="6">
        <v>46911</v>
      </c>
      <c r="C26" s="6">
        <f>52+662+1052+685+45+23</f>
        <v>2519</v>
      </c>
      <c r="D26" s="6">
        <f>88+92+1567+327+82+37</f>
        <v>2193</v>
      </c>
      <c r="E26" s="6">
        <f>67+93+764+115+34+6</f>
        <v>1079</v>
      </c>
      <c r="F26" s="6">
        <f>32+46+496+159+20+2</f>
        <v>755</v>
      </c>
    </row>
    <row r="27" spans="1:6" ht="15.75">
      <c r="A27" s="1" t="s">
        <v>34</v>
      </c>
      <c r="B27" s="6">
        <v>39781</v>
      </c>
      <c r="C27" s="6">
        <v>1052</v>
      </c>
      <c r="D27" s="6">
        <v>1567</v>
      </c>
      <c r="E27" s="6">
        <v>764</v>
      </c>
      <c r="F27" s="6">
        <v>496</v>
      </c>
    </row>
    <row r="28" spans="1:6" ht="15.75">
      <c r="A28" s="1" t="s">
        <v>35</v>
      </c>
      <c r="B28" s="6">
        <v>2551</v>
      </c>
      <c r="C28" s="6">
        <v>54</v>
      </c>
      <c r="D28" s="6">
        <v>297</v>
      </c>
      <c r="E28" s="6">
        <v>59</v>
      </c>
      <c r="F28" s="6">
        <v>45</v>
      </c>
    </row>
    <row r="29" spans="1:6" ht="15.75">
      <c r="A29" s="1" t="s">
        <v>36</v>
      </c>
      <c r="B29" s="6"/>
      <c r="C29" s="6"/>
      <c r="D29" s="6"/>
      <c r="E29" s="6"/>
      <c r="F29" s="6"/>
    </row>
    <row r="30" spans="1:6" ht="15.75">
      <c r="A30" s="1" t="s">
        <v>37</v>
      </c>
      <c r="B30" s="6">
        <v>17405</v>
      </c>
      <c r="C30" s="6">
        <v>183</v>
      </c>
      <c r="D30" s="6">
        <v>314</v>
      </c>
      <c r="E30" s="6">
        <v>256</v>
      </c>
      <c r="F30" s="6">
        <v>114</v>
      </c>
    </row>
    <row r="31" spans="1:6" ht="15.75">
      <c r="A31" s="1"/>
      <c r="B31" s="6"/>
      <c r="C31" s="6"/>
      <c r="D31" s="6"/>
      <c r="E31" s="6"/>
      <c r="F31" s="6"/>
    </row>
    <row r="32" spans="1:6" ht="15.75">
      <c r="A32" s="1" t="s">
        <v>38</v>
      </c>
      <c r="B32" s="6"/>
      <c r="C32" s="6"/>
      <c r="D32" s="6"/>
      <c r="E32" s="6"/>
      <c r="F32" s="6"/>
    </row>
    <row r="33" spans="1:6" ht="15.75">
      <c r="A33" s="1" t="s">
        <v>39</v>
      </c>
      <c r="B33" s="6">
        <v>1981603</v>
      </c>
      <c r="C33" s="6">
        <v>168716</v>
      </c>
      <c r="D33" s="6">
        <v>131315</v>
      </c>
      <c r="E33" s="6">
        <v>33088</v>
      </c>
      <c r="F33" s="6">
        <v>56514</v>
      </c>
    </row>
    <row r="34" spans="1:6" ht="15.75">
      <c r="A34" s="1" t="s">
        <v>40</v>
      </c>
      <c r="B34" s="6">
        <v>3211</v>
      </c>
      <c r="C34" s="6">
        <v>5200</v>
      </c>
      <c r="D34" s="6">
        <v>5932</v>
      </c>
      <c r="E34" s="6">
        <v>2175</v>
      </c>
      <c r="F34" s="6">
        <v>6112</v>
      </c>
    </row>
    <row r="35" spans="1:6" ht="15.75">
      <c r="A35" s="1"/>
      <c r="B35" s="6"/>
      <c r="C35" s="6"/>
      <c r="D35" s="6"/>
      <c r="E35" s="6"/>
      <c r="F35" s="6"/>
    </row>
    <row r="36" spans="1:6" ht="15.75">
      <c r="A36" s="4" t="s">
        <v>41</v>
      </c>
      <c r="B36" s="6"/>
      <c r="C36" s="6"/>
      <c r="D36" s="6"/>
      <c r="E36" s="6"/>
      <c r="F36" s="6"/>
    </row>
    <row r="37" spans="1:6" ht="15.75">
      <c r="A37" s="1" t="s">
        <v>42</v>
      </c>
      <c r="B37" s="7">
        <v>168983</v>
      </c>
      <c r="C37" s="7">
        <v>5758</v>
      </c>
      <c r="D37" s="7">
        <v>2646</v>
      </c>
      <c r="E37" s="7">
        <v>909</v>
      </c>
      <c r="F37" s="7">
        <v>1239</v>
      </c>
    </row>
    <row r="38" spans="1:6" ht="15.75">
      <c r="A38" s="3" t="s">
        <v>7</v>
      </c>
      <c r="B38" s="3" t="s">
        <v>7</v>
      </c>
      <c r="C38" s="3" t="s">
        <v>7</v>
      </c>
      <c r="D38" s="3" t="s">
        <v>7</v>
      </c>
      <c r="E38" s="3" t="s">
        <v>7</v>
      </c>
      <c r="F38" s="3" t="s">
        <v>7</v>
      </c>
    </row>
    <row r="39" spans="1:6" ht="15.75">
      <c r="A39" s="1" t="s">
        <v>8</v>
      </c>
      <c r="B39" s="1"/>
      <c r="C39" s="1"/>
      <c r="D39" s="1"/>
      <c r="E39" s="1"/>
      <c r="F39" s="1"/>
    </row>
    <row r="40" spans="1:6" ht="15.75">
      <c r="A40" s="1" t="s">
        <v>43</v>
      </c>
      <c r="B40" s="1"/>
      <c r="C40" s="1"/>
      <c r="D40" s="1"/>
      <c r="E40" s="1"/>
      <c r="F40" s="1"/>
    </row>
    <row r="41" spans="1:6" ht="15.75">
      <c r="A41" s="1" t="s">
        <v>44</v>
      </c>
      <c r="B41" s="1"/>
      <c r="C41" s="1"/>
      <c r="D41" s="1"/>
      <c r="E41" s="1"/>
      <c r="F41" s="1"/>
    </row>
    <row r="42" spans="1:6" ht="15.75">
      <c r="A42" s="1" t="s">
        <v>45</v>
      </c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 t="s">
        <v>46</v>
      </c>
      <c r="B44" s="1"/>
      <c r="C44" s="1"/>
      <c r="D44" s="1"/>
      <c r="E44" s="1"/>
      <c r="F44" s="1"/>
    </row>
    <row r="45" spans="1:6" ht="15.75">
      <c r="A45" s="1" t="s">
        <v>47</v>
      </c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 t="s">
        <v>50</v>
      </c>
      <c r="B47" s="1"/>
      <c r="C47" s="1"/>
      <c r="D47" s="1"/>
      <c r="E47" s="1"/>
      <c r="F47" s="1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Elementary and Secondary Schools by Area</dc:title>
  <dc:subject/>
  <dc:creator>US Census Bureau</dc:creator>
  <cp:keywords/>
  <dc:description/>
  <cp:lastModifiedBy>selln001</cp:lastModifiedBy>
  <cp:lastPrinted>2008-07-16T19:18:16Z</cp:lastPrinted>
  <dcterms:created xsi:type="dcterms:W3CDTF">2005-06-29T13:02:46Z</dcterms:created>
  <dcterms:modified xsi:type="dcterms:W3CDTF">2008-11-17T16:26:30Z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