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16" sheetId="1" r:id="rId1"/>
  </sheets>
  <definedNames>
    <definedName name="INTERNET">'HS-16'!#REF!</definedName>
    <definedName name="_xlnm.Print_Area" localSheetId="0">'HS-16'!$A$1:$P$129</definedName>
    <definedName name="SOURCE">'HS-16'!$A$127:$A$131</definedName>
    <definedName name="TITLE">'HS-16'!$A$1:$A$1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<sst xmlns="http://schemas.openxmlformats.org/spreadsheetml/2006/main" count="368" uniqueCount="128">
  <si>
    <t>hide</t>
  </si>
  <si>
    <t>All races</t>
  </si>
  <si>
    <t>White</t>
  </si>
  <si>
    <t xml:space="preserve">      Black and other</t>
  </si>
  <si>
    <t>Black</t>
  </si>
  <si>
    <t>Year</t>
  </si>
  <si>
    <t>Both</t>
  </si>
  <si>
    <t>Male</t>
  </si>
  <si>
    <t>Female</t>
  </si>
  <si>
    <t>sexes</t>
  </si>
  <si>
    <t xml:space="preserve">DEATH-REGISTRATION STATES </t>
  </si>
  <si>
    <t>1900</t>
  </si>
  <si>
    <t>(NA)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</si>
  <si>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</si>
  <si>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</si>
  <si>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</si>
  <si>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</si>
  <si>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</si>
  <si>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</si>
  <si>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</si>
  <si>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</si>
  <si>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</si>
  <si>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</si>
  <si>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</si>
  <si>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</si>
  <si>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</si>
  <si>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</si>
  <si>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</si>
  <si>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</si>
  <si>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</si>
  <si>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</si>
  <si>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</si>
  <si>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</si>
  <si>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</si>
  <si>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</si>
  <si>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</si>
  <si>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</si>
  <si>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</si>
  <si>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</si>
  <si>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</si>
  <si>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</si>
  <si>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 xml:space="preserve">UNITED STATES \1 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</si>
  <si>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</si>
  <si>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</si>
  <si>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</si>
  <si>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</si>
  <si>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</si>
  <si>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</si>
  <si>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</si>
  <si>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</si>
  <si>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</si>
  <si>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</si>
  <si>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</si>
  <si>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</si>
  <si>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</si>
  <si>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</si>
  <si>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</si>
  <si>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</si>
  <si>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</si>
  <si>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</si>
  <si>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</si>
  <si>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</si>
  <si>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</si>
  <si>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</si>
  <si>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</si>
  <si>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</si>
  <si>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</si>
  <si>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</si>
  <si>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</si>
  <si>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</si>
  <si>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</si>
  <si>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</si>
  <si>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1961</t>
  </si>
  <si>
    <t>1964</t>
  </si>
  <si>
    <t>1965</t>
  </si>
  <si>
    <t>1966</t>
  </si>
  <si>
    <t>1967</t>
  </si>
  <si>
    <t>1968</t>
  </si>
  <si>
    <t>1969</t>
  </si>
  <si>
    <t>1970</t>
  </si>
  <si>
    <t>1971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</si>
  <si>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</si>
  <si>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</si>
  <si>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</si>
  <si>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</si>
  <si>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</si>
  <si>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</si>
  <si>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</si>
  <si>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</si>
  <si>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</si>
  <si>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</si>
  <si>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</si>
  <si>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</si>
  <si>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</si>
  <si>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</si>
  <si>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</si>
  <si>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</si>
  <si>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</si>
  <si>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</si>
  <si>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</si>
  <si>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</si>
  <si>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</si>
  <si>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</si>
  <si>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</si>
  <si>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</si>
  <si>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</si>
  <si>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</si>
  <si>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</si>
  <si>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</si>
  <si>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</si>
  <si>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Highest value</t>
  </si>
  <si>
    <t>Lowest value</t>
  </si>
  <si>
    <t>SYMBOL</t>
  </si>
  <si>
    <t>NA Not available.</t>
  </si>
  <si>
    <t>FOOTNOTE</t>
  </si>
  <si>
    <t>\1 Begining in 1959 includes Alaska and beginning 1960 includes Hawaii.</t>
  </si>
  <si>
    <t>Source: Except as noted, U.S. National Center for Health Statistics,</t>
  </si>
  <si>
    <t>Vital Statistics of the United States, annual, and National Vital</t>
  </si>
  <si>
    <t>Statistics Reports (NVSR)(formerly Monthly Vital Statistics Reports). See also</t>
  </si>
  <si>
    <t xml:space="preserve">&lt;http://www.cdc.gov/nchs/data/dvs/nvsr51_03t12.pdf&gt; (released 14 March 2003). </t>
  </si>
  <si>
    <t>&lt;http://www.cdc.gov/nchs/data/nvsr/nvsr52/nvsr52_03.pdf&gt; (released 18 September 2003).</t>
  </si>
  <si>
    <t>INTERNET LINK</t>
  </si>
  <si>
    <t>No. HS--16. Expectation of Life at Birth by Race and Sex: 1900 to 2001</t>
  </si>
  <si>
    <r>
      <t>[</t>
    </r>
    <r>
      <rPr>
        <b/>
        <sz val="12"/>
        <rFont val="Courier New"/>
        <family val="3"/>
      </rPr>
      <t>In years.</t>
    </r>
    <r>
      <rPr>
        <sz val="12"/>
        <rFont val="Courier New"/>
        <family val="0"/>
      </rPr>
      <t xml:space="preserve"> Beginning 1970, excludes deaths of nonresidents of the United States]</t>
    </r>
  </si>
  <si>
    <t>1959 \1</t>
  </si>
  <si>
    <t>1960 \1</t>
  </si>
  <si>
    <t>http://www.cdc.gov/nchs/about/major/dvs/mortdata.htm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</si>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</sst>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9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Alignment="1">
      <alignment/>
    </xf>
    <xf numFmtId="0" fontId="0" fillId="0" borderId="2" xfId="0" applyFont="1" applyAlignment="1">
      <alignment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0" xfId="0" applyFont="1" applyAlignment="1">
      <alignment/>
    </xf>
    <xf numFmtId="172" fontId="0" fillId="0" borderId="4" xfId="0" applyNumberFormat="1" applyFont="1" applyAlignment="1">
      <alignment/>
    </xf>
    <xf numFmtId="0" fontId="0" fillId="0" borderId="4" xfId="0" applyFont="1" applyAlignment="1">
      <alignment/>
    </xf>
    <xf numFmtId="172" fontId="0" fillId="0" borderId="4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5" xfId="0" applyFont="1" applyAlignment="1">
      <alignment/>
    </xf>
    <xf numFmtId="0" fontId="0" fillId="0" borderId="6" xfId="0" applyFont="1" applyAlignment="1">
      <alignment/>
    </xf>
    <xf numFmtId="0" fontId="0" fillId="0" borderId="7" xfId="0" applyNumberFormat="1" applyFont="1" applyAlignment="1">
      <alignment/>
    </xf>
    <xf numFmtId="172" fontId="0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4" xfId="0" applyNumberFormat="1" applyFont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4" xfId="0" applyFont="1" applyAlignment="1">
      <alignment horizontal="right"/>
    </xf>
    <xf numFmtId="0" fontId="0" fillId="0" borderId="4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2" borderId="2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4" xfId="0" applyNumberFormat="1" applyFont="1" applyFill="1" applyAlignment="1">
      <alignment/>
    </xf>
    <xf numFmtId="0" fontId="0" fillId="2" borderId="6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3" borderId="0" xfId="0" applyNumberFormat="1" applyFont="1" applyFill="1" applyAlignment="1">
      <alignment/>
    </xf>
    <xf numFmtId="172" fontId="0" fillId="3" borderId="4" xfId="0" applyNumberFormat="1" applyFont="1" applyFill="1" applyAlignment="1">
      <alignment/>
    </xf>
    <xf numFmtId="172" fontId="0" fillId="3" borderId="0" xfId="0" applyNumberFormat="1" applyFont="1" applyFill="1" applyAlignment="1">
      <alignment/>
    </xf>
    <xf numFmtId="172" fontId="0" fillId="3" borderId="0" xfId="0" applyNumberFormat="1" applyFont="1" applyFill="1" applyAlignment="1">
      <alignment/>
    </xf>
    <xf numFmtId="0" fontId="0" fillId="3" borderId="4" xfId="0" applyNumberFormat="1" applyFont="1" applyFill="1" applyAlignment="1">
      <alignment horizontal="right"/>
    </xf>
    <xf numFmtId="172" fontId="0" fillId="3" borderId="0" xfId="0" applyNumberFormat="1" applyFont="1" applyFill="1" applyAlignment="1">
      <alignment horizontal="right"/>
    </xf>
    <xf numFmtId="0" fontId="0" fillId="3" borderId="0" xfId="0" applyNumberFormat="1" applyFont="1" applyFill="1" applyAlignment="1">
      <alignment horizontal="right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4" xfId="0" applyNumberFormat="1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Alignment="1">
      <alignment/>
    </xf>
    <xf numFmtId="0" fontId="0" fillId="0" borderId="0" xfId="0" applyNumberFormat="1" applyFont="1" applyAlignment="1">
      <alignment horizontal="left"/>
    </xf>
    <xf numFmtId="0" fontId="0" fillId="0" borderId="5" xfId="0" applyFont="1" applyAlignment="1">
      <alignment horizontal="right"/>
    </xf>
    <xf numFmtId="0" fontId="0" fillId="0" borderId="1" xfId="0" applyFont="1" applyAlignment="1">
      <alignment horizontal="right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about/major/dvs/mortdata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2"/>
  <sheetViews>
    <sheetView tabSelected="1" showOutlineSymbols="0" zoomScale="87" zoomScaleNormal="87" workbookViewId="0" topLeftCell="A1">
      <selection activeCell="A2" sqref="A2"/>
    </sheetView>
  </sheetViews>
  <sheetFormatPr defaultColWidth="8.796875" defaultRowHeight="15.75"/>
  <cols>
    <col min="1" max="1" width="30.69921875" style="0" customWidth="1"/>
    <col min="2" max="4" width="9.69921875" style="0" customWidth="1"/>
    <col min="5" max="5" width="1.69921875" style="0" customWidth="1"/>
    <col min="6" max="8" width="9.69921875" style="0" customWidth="1"/>
    <col min="9" max="9" width="1.69921875" style="0" customWidth="1"/>
    <col min="10" max="13" width="0" style="0" hidden="1" customWidth="1"/>
    <col min="14" max="16384" width="9.69921875" style="0" customWidth="1"/>
  </cols>
  <sheetData>
    <row r="1" spans="1:30" ht="16.5">
      <c r="A1" s="16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6.5">
      <c r="A3" s="2" t="s">
        <v>123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>
      <c r="A4" s="41"/>
      <c r="B4" s="2"/>
      <c r="C4" s="2"/>
      <c r="D4" s="2"/>
      <c r="E4" s="2"/>
      <c r="F4" s="2"/>
      <c r="G4" s="2"/>
      <c r="H4" s="2"/>
      <c r="I4" s="2"/>
      <c r="J4" s="2" t="s">
        <v>0</v>
      </c>
      <c r="K4" s="2" t="s">
        <v>0</v>
      </c>
      <c r="L4" s="2" t="s"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>
      <c r="A5" s="4"/>
      <c r="B5" s="13"/>
      <c r="C5" s="4"/>
      <c r="D5" s="4"/>
      <c r="E5" s="13"/>
      <c r="F5" s="4"/>
      <c r="G5" s="4"/>
      <c r="H5" s="4"/>
      <c r="I5" s="13"/>
      <c r="J5" s="13"/>
      <c r="K5" s="4"/>
      <c r="L5" s="4"/>
      <c r="M5" s="4"/>
      <c r="N5" s="4"/>
      <c r="O5" s="4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75">
      <c r="A6" s="7"/>
      <c r="B6" s="9"/>
      <c r="C6" s="7" t="s">
        <v>1</v>
      </c>
      <c r="D6" s="7"/>
      <c r="E6" s="9"/>
      <c r="F6" s="7"/>
      <c r="G6" s="19" t="s">
        <v>2</v>
      </c>
      <c r="H6" s="7"/>
      <c r="I6" s="9"/>
      <c r="J6" s="9" t="s">
        <v>3</v>
      </c>
      <c r="K6" s="7"/>
      <c r="L6" s="7"/>
      <c r="M6" s="7"/>
      <c r="N6" s="7"/>
      <c r="O6" s="19" t="s">
        <v>4</v>
      </c>
      <c r="P6" s="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75">
      <c r="A7" s="19" t="s">
        <v>5</v>
      </c>
      <c r="B7" s="44" t="s">
        <v>127</v>
      </c>
      <c r="C7" s="3"/>
      <c r="D7" s="3"/>
      <c r="E7" s="9"/>
      <c r="F7" s="45" t="s">
        <v>127</v>
      </c>
      <c r="G7" s="3"/>
      <c r="H7" s="3"/>
      <c r="I7" s="9"/>
      <c r="J7" s="12"/>
      <c r="K7" s="3"/>
      <c r="L7" s="3"/>
      <c r="M7" s="3"/>
      <c r="N7" s="45" t="s">
        <v>127</v>
      </c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>
      <c r="A8" s="7"/>
      <c r="B8" s="21" t="s">
        <v>6</v>
      </c>
      <c r="C8" s="23" t="s">
        <v>7</v>
      </c>
      <c r="D8" s="23" t="s">
        <v>8</v>
      </c>
      <c r="E8" s="9"/>
      <c r="F8" s="23" t="s">
        <v>6</v>
      </c>
      <c r="G8" s="23" t="s">
        <v>7</v>
      </c>
      <c r="H8" s="23" t="s">
        <v>8</v>
      </c>
      <c r="I8" s="9"/>
      <c r="J8" s="21" t="s">
        <v>6</v>
      </c>
      <c r="K8" s="23" t="s">
        <v>7</v>
      </c>
      <c r="L8" s="23" t="s">
        <v>8</v>
      </c>
      <c r="M8" s="23"/>
      <c r="N8" s="23" t="s">
        <v>6</v>
      </c>
      <c r="O8" s="23" t="s">
        <v>7</v>
      </c>
      <c r="P8" s="23" t="s">
        <v>8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>
      <c r="A9" s="7"/>
      <c r="B9" s="21" t="s">
        <v>9</v>
      </c>
      <c r="C9" s="7"/>
      <c r="D9" s="7"/>
      <c r="E9" s="9"/>
      <c r="F9" s="23" t="s">
        <v>9</v>
      </c>
      <c r="G9" s="7"/>
      <c r="H9" s="7"/>
      <c r="I9" s="9"/>
      <c r="J9" s="21" t="s">
        <v>9</v>
      </c>
      <c r="K9" s="7"/>
      <c r="L9" s="7"/>
      <c r="M9" s="7"/>
      <c r="N9" s="23" t="s">
        <v>9</v>
      </c>
      <c r="O9" s="7"/>
      <c r="P9" s="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>
      <c r="A10" s="25"/>
      <c r="B10" s="28"/>
      <c r="C10" s="25"/>
      <c r="D10" s="25"/>
      <c r="E10" s="28"/>
      <c r="F10" s="25"/>
      <c r="G10" s="25"/>
      <c r="H10" s="25"/>
      <c r="I10" s="28"/>
      <c r="J10" s="28"/>
      <c r="K10" s="25"/>
      <c r="L10" s="25"/>
      <c r="M10" s="25"/>
      <c r="N10" s="25"/>
      <c r="O10" s="25"/>
      <c r="P10" s="2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>
      <c r="A11" s="29" t="s">
        <v>10</v>
      </c>
      <c r="B11" s="27"/>
      <c r="C11" s="26"/>
      <c r="D11" s="26"/>
      <c r="E11" s="27"/>
      <c r="F11" s="26"/>
      <c r="G11" s="26"/>
      <c r="H11" s="26"/>
      <c r="I11" s="27"/>
      <c r="J11" s="27"/>
      <c r="K11" s="26"/>
      <c r="L11" s="26"/>
      <c r="M11" s="26"/>
      <c r="N11" s="26"/>
      <c r="O11" s="26"/>
      <c r="P11" s="26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>
      <c r="A12" s="26"/>
      <c r="B12" s="27"/>
      <c r="C12" s="26"/>
      <c r="D12" s="26"/>
      <c r="E12" s="27"/>
      <c r="F12" s="26"/>
      <c r="G12" s="26"/>
      <c r="H12" s="26"/>
      <c r="I12" s="27"/>
      <c r="J12" s="27"/>
      <c r="K12" s="26"/>
      <c r="L12" s="26"/>
      <c r="M12" s="26"/>
      <c r="N12" s="26"/>
      <c r="O12" s="26"/>
      <c r="P12" s="2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>
      <c r="A13" s="2" t="s">
        <v>11</v>
      </c>
      <c r="B13" s="10">
        <v>47.3</v>
      </c>
      <c r="C13" s="1">
        <v>46.3</v>
      </c>
      <c r="D13" s="1">
        <v>48.3</v>
      </c>
      <c r="E13" s="10"/>
      <c r="F13" s="1">
        <v>47.6</v>
      </c>
      <c r="G13" s="1">
        <v>46.6</v>
      </c>
      <c r="H13" s="1">
        <v>48.7</v>
      </c>
      <c r="I13" s="10"/>
      <c r="J13" s="10">
        <f>33</f>
        <v>33</v>
      </c>
      <c r="K13" s="1">
        <f>32.5</f>
        <v>32.5</v>
      </c>
      <c r="L13" s="1">
        <f>33.5</f>
        <v>33.5</v>
      </c>
      <c r="M13" s="1"/>
      <c r="N13" s="20" t="s">
        <v>12</v>
      </c>
      <c r="O13" s="20" t="s">
        <v>12</v>
      </c>
      <c r="P13" s="20" t="s">
        <v>12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>
      <c r="A14" s="2" t="s">
        <v>13</v>
      </c>
      <c r="B14" s="10">
        <v>49.1</v>
      </c>
      <c r="C14" s="1">
        <v>47.6</v>
      </c>
      <c r="D14" s="1">
        <v>50.6</v>
      </c>
      <c r="E14" s="10"/>
      <c r="F14" s="1">
        <v>49.4</v>
      </c>
      <c r="G14" s="1">
        <v>48</v>
      </c>
      <c r="H14" s="1">
        <v>51</v>
      </c>
      <c r="I14" s="10"/>
      <c r="J14" s="10">
        <f>33.7</f>
        <v>33.7</v>
      </c>
      <c r="K14" s="1">
        <f>32.2</f>
        <v>32.2</v>
      </c>
      <c r="L14" s="1">
        <f>35.3</f>
        <v>35.3</v>
      </c>
      <c r="M14" s="1"/>
      <c r="N14" s="20" t="s">
        <v>12</v>
      </c>
      <c r="O14" s="20" t="s">
        <v>12</v>
      </c>
      <c r="P14" s="20" t="s">
        <v>12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>
      <c r="A15" s="2" t="s">
        <v>14</v>
      </c>
      <c r="B15" s="10">
        <v>51.5</v>
      </c>
      <c r="C15" s="1">
        <v>49.8</v>
      </c>
      <c r="D15" s="1">
        <v>53.4</v>
      </c>
      <c r="E15" s="10"/>
      <c r="F15" s="1">
        <v>51.9</v>
      </c>
      <c r="G15" s="1">
        <v>50.2</v>
      </c>
      <c r="H15" s="1">
        <v>53.8</v>
      </c>
      <c r="I15" s="10"/>
      <c r="J15" s="10">
        <f>34.6</f>
        <v>34.6</v>
      </c>
      <c r="K15" s="1">
        <f>32.9</f>
        <v>32.9</v>
      </c>
      <c r="L15" s="1">
        <f>36.4</f>
        <v>36.4</v>
      </c>
      <c r="M15" s="1"/>
      <c r="N15" s="20" t="s">
        <v>12</v>
      </c>
      <c r="O15" s="20" t="s">
        <v>12</v>
      </c>
      <c r="P15" s="20" t="s">
        <v>12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>
      <c r="A16" s="2" t="s">
        <v>15</v>
      </c>
      <c r="B16" s="10">
        <v>50.5</v>
      </c>
      <c r="C16" s="1">
        <v>49.1</v>
      </c>
      <c r="D16" s="1">
        <v>52</v>
      </c>
      <c r="E16" s="10"/>
      <c r="F16" s="1">
        <v>50.9</v>
      </c>
      <c r="G16" s="1">
        <v>49.5</v>
      </c>
      <c r="H16" s="1">
        <v>52.5</v>
      </c>
      <c r="I16" s="10"/>
      <c r="J16" s="10">
        <f>33.1</f>
        <v>33.1</v>
      </c>
      <c r="K16" s="1">
        <f>31.7</f>
        <v>31.7</v>
      </c>
      <c r="L16" s="1">
        <f>34.6</f>
        <v>34.6</v>
      </c>
      <c r="M16" s="1"/>
      <c r="N16" s="20" t="s">
        <v>12</v>
      </c>
      <c r="O16" s="20" t="s">
        <v>12</v>
      </c>
      <c r="P16" s="20" t="s">
        <v>12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>
      <c r="A17" s="2" t="s">
        <v>16</v>
      </c>
      <c r="B17" s="10">
        <v>47.6</v>
      </c>
      <c r="C17" s="1">
        <v>46.2</v>
      </c>
      <c r="D17" s="1">
        <v>49.1</v>
      </c>
      <c r="E17" s="10"/>
      <c r="F17" s="1">
        <v>48</v>
      </c>
      <c r="G17" s="1">
        <v>46.6</v>
      </c>
      <c r="H17" s="1">
        <v>49.5</v>
      </c>
      <c r="I17" s="10"/>
      <c r="J17" s="10">
        <f>30.8</f>
        <v>30.8</v>
      </c>
      <c r="K17" s="1">
        <f>29.1</f>
        <v>29.1</v>
      </c>
      <c r="L17" s="1">
        <f>32.7</f>
        <v>32.7</v>
      </c>
      <c r="M17" s="1"/>
      <c r="N17" s="20" t="s">
        <v>12</v>
      </c>
      <c r="O17" s="20" t="s">
        <v>12</v>
      </c>
      <c r="P17" s="20" t="s">
        <v>12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>
      <c r="A18" s="2" t="s">
        <v>17</v>
      </c>
      <c r="B18" s="10">
        <v>48.7</v>
      </c>
      <c r="C18" s="1">
        <v>47.3</v>
      </c>
      <c r="D18" s="1">
        <v>50.2</v>
      </c>
      <c r="E18" s="10"/>
      <c r="F18" s="1">
        <v>49.1</v>
      </c>
      <c r="G18" s="1">
        <v>47.6</v>
      </c>
      <c r="H18" s="1">
        <v>50.6</v>
      </c>
      <c r="I18" s="10"/>
      <c r="J18" s="10">
        <f>31.3</f>
        <v>31.3</v>
      </c>
      <c r="K18" s="1">
        <f>29.6</f>
        <v>29.6</v>
      </c>
      <c r="L18" s="1">
        <f>33.1</f>
        <v>33.1</v>
      </c>
      <c r="M18" s="1"/>
      <c r="N18" s="20" t="s">
        <v>12</v>
      </c>
      <c r="O18" s="20" t="s">
        <v>12</v>
      </c>
      <c r="P18" s="20" t="s">
        <v>12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>
      <c r="A19" s="2" t="s">
        <v>18</v>
      </c>
      <c r="B19" s="10">
        <v>48.7</v>
      </c>
      <c r="C19" s="1">
        <v>46.9</v>
      </c>
      <c r="D19" s="1">
        <v>50.8</v>
      </c>
      <c r="E19" s="10"/>
      <c r="F19" s="1">
        <v>49.3</v>
      </c>
      <c r="G19" s="1">
        <v>47.3</v>
      </c>
      <c r="H19" s="1">
        <v>51.4</v>
      </c>
      <c r="I19" s="10"/>
      <c r="J19" s="10">
        <f>32.9</f>
        <v>32.9</v>
      </c>
      <c r="K19" s="1">
        <f>31.8</f>
        <v>31.8</v>
      </c>
      <c r="L19" s="1">
        <f>33.9</f>
        <v>33.9</v>
      </c>
      <c r="M19" s="1"/>
      <c r="N19" s="20" t="s">
        <v>12</v>
      </c>
      <c r="O19" s="20" t="s">
        <v>12</v>
      </c>
      <c r="P19" s="20" t="s">
        <v>12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>
      <c r="A20" s="2" t="s">
        <v>19</v>
      </c>
      <c r="B20" s="10">
        <v>47.6</v>
      </c>
      <c r="C20" s="1">
        <v>45.6</v>
      </c>
      <c r="D20" s="1">
        <v>49.9</v>
      </c>
      <c r="E20" s="10"/>
      <c r="F20" s="1">
        <v>48.1</v>
      </c>
      <c r="G20" s="1">
        <v>46</v>
      </c>
      <c r="H20" s="1">
        <v>50.4</v>
      </c>
      <c r="I20" s="10"/>
      <c r="J20" s="10">
        <f>32.5</f>
        <v>32.5</v>
      </c>
      <c r="K20" s="1">
        <f>31.1</f>
        <v>31.1</v>
      </c>
      <c r="L20" s="1">
        <f>34</f>
        <v>34</v>
      </c>
      <c r="M20" s="1"/>
      <c r="N20" s="20" t="s">
        <v>12</v>
      </c>
      <c r="O20" s="20" t="s">
        <v>12</v>
      </c>
      <c r="P20" s="20" t="s">
        <v>12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>
      <c r="A21" s="2" t="s">
        <v>20</v>
      </c>
      <c r="B21" s="10">
        <v>51.1</v>
      </c>
      <c r="C21" s="1">
        <v>49.5</v>
      </c>
      <c r="D21" s="1">
        <v>52.8</v>
      </c>
      <c r="E21" s="10"/>
      <c r="F21" s="1">
        <v>51.5</v>
      </c>
      <c r="G21" s="1">
        <v>49.9</v>
      </c>
      <c r="H21" s="1">
        <v>53.3</v>
      </c>
      <c r="I21" s="10"/>
      <c r="J21" s="10">
        <f>34.9</f>
        <v>34.9</v>
      </c>
      <c r="K21" s="1">
        <f>33.8</f>
        <v>33.8</v>
      </c>
      <c r="L21" s="1">
        <f>36</f>
        <v>36</v>
      </c>
      <c r="M21" s="1"/>
      <c r="N21" s="20" t="s">
        <v>12</v>
      </c>
      <c r="O21" s="20" t="s">
        <v>12</v>
      </c>
      <c r="P21" s="20" t="s">
        <v>12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>
      <c r="A22" s="2" t="s">
        <v>21</v>
      </c>
      <c r="B22" s="10">
        <v>52.1</v>
      </c>
      <c r="C22" s="1">
        <v>50.5</v>
      </c>
      <c r="D22" s="1">
        <v>53.8</v>
      </c>
      <c r="E22" s="10"/>
      <c r="F22" s="1">
        <v>52.5</v>
      </c>
      <c r="G22" s="1">
        <v>50.9</v>
      </c>
      <c r="H22" s="1">
        <v>54.2</v>
      </c>
      <c r="I22" s="10"/>
      <c r="J22" s="10">
        <f>35.7</f>
        <v>35.7</v>
      </c>
      <c r="K22" s="1">
        <f>34.2</f>
        <v>34.2</v>
      </c>
      <c r="L22" s="1">
        <f>37.3</f>
        <v>37.3</v>
      </c>
      <c r="M22" s="1"/>
      <c r="N22" s="20" t="s">
        <v>12</v>
      </c>
      <c r="O22" s="20" t="s">
        <v>12</v>
      </c>
      <c r="P22" s="20" t="s">
        <v>12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>
      <c r="A23" s="30" t="s">
        <v>22</v>
      </c>
      <c r="B23" s="31">
        <v>50</v>
      </c>
      <c r="C23" s="33">
        <v>48.4</v>
      </c>
      <c r="D23" s="33">
        <v>51.8</v>
      </c>
      <c r="E23" s="31"/>
      <c r="F23" s="33">
        <v>50.3</v>
      </c>
      <c r="G23" s="33">
        <v>48.6</v>
      </c>
      <c r="H23" s="33">
        <v>52</v>
      </c>
      <c r="I23" s="31"/>
      <c r="J23" s="31">
        <f>35.6</f>
        <v>35.6</v>
      </c>
      <c r="K23" s="33">
        <f>33.8</f>
        <v>33.8</v>
      </c>
      <c r="L23" s="33">
        <f>37.5</f>
        <v>37.5</v>
      </c>
      <c r="M23" s="33"/>
      <c r="N23" s="35" t="s">
        <v>12</v>
      </c>
      <c r="O23" s="35" t="s">
        <v>12</v>
      </c>
      <c r="P23" s="35" t="s">
        <v>12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>
      <c r="A24" s="2" t="s">
        <v>23</v>
      </c>
      <c r="B24" s="10">
        <v>52.6</v>
      </c>
      <c r="C24" s="1">
        <v>50.9</v>
      </c>
      <c r="D24" s="1">
        <v>54.4</v>
      </c>
      <c r="E24" s="10"/>
      <c r="F24" s="1">
        <v>53</v>
      </c>
      <c r="G24" s="1">
        <v>51.3</v>
      </c>
      <c r="H24" s="1">
        <v>54.9</v>
      </c>
      <c r="I24" s="10"/>
      <c r="J24" s="10">
        <f>36.4</f>
        <v>36.4</v>
      </c>
      <c r="K24" s="1">
        <f>34.6</f>
        <v>34.6</v>
      </c>
      <c r="L24" s="1">
        <f>38.2</f>
        <v>38.2</v>
      </c>
      <c r="M24" s="1"/>
      <c r="N24" s="20" t="s">
        <v>12</v>
      </c>
      <c r="O24" s="20" t="s">
        <v>12</v>
      </c>
      <c r="P24" s="20" t="s">
        <v>12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>
      <c r="A25" s="2" t="s">
        <v>24</v>
      </c>
      <c r="B25" s="10">
        <v>53.5</v>
      </c>
      <c r="C25" s="1">
        <v>51.5</v>
      </c>
      <c r="D25" s="1">
        <v>55.9</v>
      </c>
      <c r="E25" s="10"/>
      <c r="F25" s="1">
        <v>53.9</v>
      </c>
      <c r="G25" s="1">
        <v>51.9</v>
      </c>
      <c r="H25" s="1">
        <v>56.2</v>
      </c>
      <c r="I25" s="10"/>
      <c r="J25" s="10">
        <f>37.9</f>
        <v>37.9</v>
      </c>
      <c r="K25" s="1">
        <f>35.9</f>
        <v>35.9</v>
      </c>
      <c r="L25" s="1">
        <f>40</f>
        <v>40</v>
      </c>
      <c r="M25" s="1"/>
      <c r="N25" s="20" t="s">
        <v>12</v>
      </c>
      <c r="O25" s="20" t="s">
        <v>12</v>
      </c>
      <c r="P25" s="20" t="s">
        <v>12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>
      <c r="A26" s="2" t="s">
        <v>25</v>
      </c>
      <c r="B26" s="10">
        <v>52.5</v>
      </c>
      <c r="C26" s="1">
        <v>50.3</v>
      </c>
      <c r="D26" s="1">
        <v>55</v>
      </c>
      <c r="E26" s="10"/>
      <c r="F26" s="1">
        <v>53</v>
      </c>
      <c r="G26" s="1">
        <v>50.8</v>
      </c>
      <c r="H26" s="1">
        <v>55.7</v>
      </c>
      <c r="I26" s="10"/>
      <c r="J26" s="10">
        <f>38.4</f>
        <v>38.4</v>
      </c>
      <c r="K26" s="1">
        <f>36.7</f>
        <v>36.7</v>
      </c>
      <c r="L26" s="1">
        <f>40.3</f>
        <v>40.3</v>
      </c>
      <c r="M26" s="1"/>
      <c r="N26" s="20" t="s">
        <v>12</v>
      </c>
      <c r="O26" s="20" t="s">
        <v>12</v>
      </c>
      <c r="P26" s="20" t="s">
        <v>12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>
      <c r="A27" s="2" t="s">
        <v>26</v>
      </c>
      <c r="B27" s="10">
        <v>54.2</v>
      </c>
      <c r="C27" s="1">
        <v>52</v>
      </c>
      <c r="D27" s="1">
        <v>56.8</v>
      </c>
      <c r="E27" s="10"/>
      <c r="F27" s="1">
        <v>54.9</v>
      </c>
      <c r="G27" s="1">
        <v>52.7</v>
      </c>
      <c r="H27" s="1">
        <v>57.5</v>
      </c>
      <c r="I27" s="10"/>
      <c r="J27" s="10">
        <f>38.9</f>
        <v>38.9</v>
      </c>
      <c r="K27" s="1">
        <f>37.1</f>
        <v>37.1</v>
      </c>
      <c r="L27" s="1">
        <f>40.8</f>
        <v>40.8</v>
      </c>
      <c r="M27" s="1"/>
      <c r="N27" s="20" t="s">
        <v>12</v>
      </c>
      <c r="O27" s="20" t="s">
        <v>12</v>
      </c>
      <c r="P27" s="20" t="s">
        <v>12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>
      <c r="A28" s="2" t="s">
        <v>27</v>
      </c>
      <c r="B28" s="10">
        <v>54.5</v>
      </c>
      <c r="C28" s="1">
        <v>52.5</v>
      </c>
      <c r="D28" s="1">
        <v>56.8</v>
      </c>
      <c r="E28" s="10"/>
      <c r="F28" s="1">
        <v>55.1</v>
      </c>
      <c r="G28" s="1">
        <v>53.1</v>
      </c>
      <c r="H28" s="1">
        <v>57.5</v>
      </c>
      <c r="I28" s="10"/>
      <c r="J28" s="10">
        <f>38.9</f>
        <v>38.9</v>
      </c>
      <c r="K28" s="1">
        <f>37.5</f>
        <v>37.5</v>
      </c>
      <c r="L28" s="1">
        <f>40.5</f>
        <v>40.5</v>
      </c>
      <c r="M28" s="1"/>
      <c r="N28" s="20" t="s">
        <v>12</v>
      </c>
      <c r="O28" s="20" t="s">
        <v>12</v>
      </c>
      <c r="P28" s="20" t="s">
        <v>12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>
      <c r="A29" s="2" t="s">
        <v>28</v>
      </c>
      <c r="B29" s="10">
        <v>51.7</v>
      </c>
      <c r="C29" s="1">
        <v>49.6</v>
      </c>
      <c r="D29" s="1">
        <v>54.3</v>
      </c>
      <c r="E29" s="10"/>
      <c r="F29" s="1">
        <v>52.5</v>
      </c>
      <c r="G29" s="1">
        <v>50.2</v>
      </c>
      <c r="H29" s="1">
        <v>55.2</v>
      </c>
      <c r="I29" s="10"/>
      <c r="J29" s="10">
        <f>41.3</f>
        <v>41.3</v>
      </c>
      <c r="K29" s="1">
        <f>39.6</f>
        <v>39.6</v>
      </c>
      <c r="L29" s="1">
        <f>43.1</f>
        <v>43.1</v>
      </c>
      <c r="M29" s="1"/>
      <c r="N29" s="20" t="s">
        <v>12</v>
      </c>
      <c r="O29" s="20" t="s">
        <v>12</v>
      </c>
      <c r="P29" s="20" t="s">
        <v>12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>
      <c r="A30" s="2" t="s">
        <v>29</v>
      </c>
      <c r="B30" s="10">
        <v>50.9</v>
      </c>
      <c r="C30" s="1">
        <v>48.4</v>
      </c>
      <c r="D30" s="1">
        <v>54</v>
      </c>
      <c r="E30" s="10"/>
      <c r="F30" s="1">
        <v>52</v>
      </c>
      <c r="G30" s="1">
        <v>49.3</v>
      </c>
      <c r="H30" s="1">
        <v>55.3</v>
      </c>
      <c r="I30" s="10"/>
      <c r="J30" s="10">
        <f>38.8</f>
        <v>38.8</v>
      </c>
      <c r="K30" s="1">
        <f>37</f>
        <v>37</v>
      </c>
      <c r="L30" s="1">
        <f>40.8</f>
        <v>40.8</v>
      </c>
      <c r="M30" s="1"/>
      <c r="N30" s="20" t="s">
        <v>12</v>
      </c>
      <c r="O30" s="20" t="s">
        <v>12</v>
      </c>
      <c r="P30" s="20" t="s">
        <v>12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6.5">
      <c r="A31" s="2" t="s">
        <v>30</v>
      </c>
      <c r="B31" s="17">
        <v>39.1</v>
      </c>
      <c r="C31" s="18">
        <v>36.6</v>
      </c>
      <c r="D31" s="18">
        <v>42.2</v>
      </c>
      <c r="E31" s="17"/>
      <c r="F31" s="18">
        <v>39.8</v>
      </c>
      <c r="G31" s="18">
        <v>37.1</v>
      </c>
      <c r="H31" s="18">
        <v>43.2</v>
      </c>
      <c r="I31" s="8"/>
      <c r="J31" s="8">
        <f>31.1</f>
        <v>31.1</v>
      </c>
      <c r="K31" s="15">
        <f>29.9</f>
        <v>29.9</v>
      </c>
      <c r="L31" s="15">
        <f>32.5</f>
        <v>32.5</v>
      </c>
      <c r="M31" s="15"/>
      <c r="N31" s="20" t="s">
        <v>12</v>
      </c>
      <c r="O31" s="20" t="s">
        <v>12</v>
      </c>
      <c r="P31" s="20" t="s">
        <v>12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.75">
      <c r="A32" s="2" t="s">
        <v>31</v>
      </c>
      <c r="B32" s="10">
        <v>54.7</v>
      </c>
      <c r="C32" s="1">
        <v>53.5</v>
      </c>
      <c r="D32" s="1">
        <v>56</v>
      </c>
      <c r="E32" s="10"/>
      <c r="F32" s="1">
        <v>55.8</v>
      </c>
      <c r="G32" s="1">
        <v>54.5</v>
      </c>
      <c r="H32" s="1">
        <v>57.4</v>
      </c>
      <c r="I32" s="10"/>
      <c r="J32" s="10">
        <f>44.5</f>
        <v>44.5</v>
      </c>
      <c r="K32" s="1">
        <f>44.5</f>
        <v>44.5</v>
      </c>
      <c r="L32" s="1">
        <f>44.4</f>
        <v>44.4</v>
      </c>
      <c r="M32" s="1"/>
      <c r="N32" s="20" t="s">
        <v>12</v>
      </c>
      <c r="O32" s="20" t="s">
        <v>12</v>
      </c>
      <c r="P32" s="20" t="s">
        <v>12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.75">
      <c r="A33" s="30" t="s">
        <v>32</v>
      </c>
      <c r="B33" s="31">
        <v>54.1</v>
      </c>
      <c r="C33" s="33">
        <v>53.6</v>
      </c>
      <c r="D33" s="33">
        <v>54.6</v>
      </c>
      <c r="E33" s="31"/>
      <c r="F33" s="33">
        <v>54.9</v>
      </c>
      <c r="G33" s="33">
        <v>54.4</v>
      </c>
      <c r="H33" s="33">
        <v>55.6</v>
      </c>
      <c r="I33" s="31"/>
      <c r="J33" s="31">
        <f>45.3</f>
        <v>45.3</v>
      </c>
      <c r="K33" s="33">
        <f>45.5</f>
        <v>45.5</v>
      </c>
      <c r="L33" s="33">
        <f>45.2</f>
        <v>45.2</v>
      </c>
      <c r="M33" s="33"/>
      <c r="N33" s="35" t="s">
        <v>12</v>
      </c>
      <c r="O33" s="35" t="s">
        <v>12</v>
      </c>
      <c r="P33" s="35" t="s">
        <v>12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>
      <c r="A34" s="2" t="s">
        <v>33</v>
      </c>
      <c r="B34" s="10">
        <v>60.8</v>
      </c>
      <c r="C34" s="1">
        <v>60</v>
      </c>
      <c r="D34" s="1">
        <v>61.8</v>
      </c>
      <c r="E34" s="10"/>
      <c r="F34" s="1">
        <v>61.8</v>
      </c>
      <c r="G34" s="1">
        <v>60.8</v>
      </c>
      <c r="H34" s="1">
        <v>62.9</v>
      </c>
      <c r="I34" s="10"/>
      <c r="J34" s="10">
        <f>51.5</f>
        <v>51.5</v>
      </c>
      <c r="K34" s="1">
        <f>51.6</f>
        <v>51.6</v>
      </c>
      <c r="L34" s="1">
        <f>51.3</f>
        <v>51.3</v>
      </c>
      <c r="M34" s="1"/>
      <c r="N34" s="20" t="s">
        <v>12</v>
      </c>
      <c r="O34" s="20" t="s">
        <v>12</v>
      </c>
      <c r="P34" s="20" t="s">
        <v>12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>
      <c r="A35" s="2" t="s">
        <v>34</v>
      </c>
      <c r="B35" s="10">
        <v>59.6</v>
      </c>
      <c r="C35" s="1">
        <v>58.4</v>
      </c>
      <c r="D35" s="1">
        <v>61</v>
      </c>
      <c r="E35" s="10"/>
      <c r="F35" s="1">
        <v>60.4</v>
      </c>
      <c r="G35" s="1">
        <v>59.1</v>
      </c>
      <c r="H35" s="1">
        <v>61.9</v>
      </c>
      <c r="I35" s="10"/>
      <c r="J35" s="10">
        <f>52.4</f>
        <v>52.4</v>
      </c>
      <c r="K35" s="1">
        <f>51.8</f>
        <v>51.8</v>
      </c>
      <c r="L35" s="1">
        <f>53</f>
        <v>53</v>
      </c>
      <c r="M35" s="1"/>
      <c r="N35" s="20" t="s">
        <v>12</v>
      </c>
      <c r="O35" s="20" t="s">
        <v>12</v>
      </c>
      <c r="P35" s="20" t="s">
        <v>12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>
      <c r="A36" s="2" t="s">
        <v>35</v>
      </c>
      <c r="B36" s="10">
        <v>57.2</v>
      </c>
      <c r="C36" s="1">
        <v>56.1</v>
      </c>
      <c r="D36" s="1">
        <v>58.5</v>
      </c>
      <c r="E36" s="10"/>
      <c r="F36" s="1">
        <v>58.3</v>
      </c>
      <c r="G36" s="1">
        <v>57.1</v>
      </c>
      <c r="H36" s="1">
        <v>59.6</v>
      </c>
      <c r="I36" s="10"/>
      <c r="J36" s="10">
        <f>48.3</f>
        <v>48.3</v>
      </c>
      <c r="K36" s="1">
        <f>47.7</f>
        <v>47.7</v>
      </c>
      <c r="L36" s="1">
        <f>48.9</f>
        <v>48.9</v>
      </c>
      <c r="M36" s="1"/>
      <c r="N36" s="20" t="s">
        <v>12</v>
      </c>
      <c r="O36" s="20" t="s">
        <v>12</v>
      </c>
      <c r="P36" s="20" t="s">
        <v>12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>
      <c r="A37" s="2" t="s">
        <v>36</v>
      </c>
      <c r="B37" s="10">
        <v>59.7</v>
      </c>
      <c r="C37" s="1">
        <v>58.1</v>
      </c>
      <c r="D37" s="1">
        <v>61.5</v>
      </c>
      <c r="E37" s="10"/>
      <c r="F37" s="1">
        <v>61.4</v>
      </c>
      <c r="G37" s="1">
        <v>59.8</v>
      </c>
      <c r="H37" s="1">
        <v>63.4</v>
      </c>
      <c r="I37" s="10"/>
      <c r="J37" s="10">
        <f>46.6</f>
        <v>46.6</v>
      </c>
      <c r="K37" s="1">
        <f>45.5</f>
        <v>45.5</v>
      </c>
      <c r="L37" s="1">
        <f>47.8</f>
        <v>47.8</v>
      </c>
      <c r="M37" s="1"/>
      <c r="N37" s="20" t="s">
        <v>12</v>
      </c>
      <c r="O37" s="20" t="s">
        <v>12</v>
      </c>
      <c r="P37" s="20" t="s">
        <v>12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>
      <c r="A38" s="2" t="s">
        <v>37</v>
      </c>
      <c r="B38" s="10">
        <v>59</v>
      </c>
      <c r="C38" s="1">
        <v>57.6</v>
      </c>
      <c r="D38" s="1">
        <v>60.6</v>
      </c>
      <c r="E38" s="10"/>
      <c r="F38" s="1">
        <v>60.7</v>
      </c>
      <c r="G38" s="1">
        <v>59.3</v>
      </c>
      <c r="H38" s="1">
        <v>62.4</v>
      </c>
      <c r="I38" s="10"/>
      <c r="J38" s="10">
        <f>45.7</f>
        <v>45.7</v>
      </c>
      <c r="K38" s="1">
        <f>44.9</f>
        <v>44.9</v>
      </c>
      <c r="L38" s="1">
        <f>46.7</f>
        <v>46.7</v>
      </c>
      <c r="M38" s="1"/>
      <c r="N38" s="20" t="s">
        <v>12</v>
      </c>
      <c r="O38" s="20" t="s">
        <v>12</v>
      </c>
      <c r="P38" s="20" t="s">
        <v>12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>
      <c r="A39" s="2" t="s">
        <v>38</v>
      </c>
      <c r="B39" s="10">
        <v>56.7</v>
      </c>
      <c r="C39" s="1">
        <v>55.5</v>
      </c>
      <c r="D39" s="1">
        <v>58</v>
      </c>
      <c r="E39" s="10"/>
      <c r="F39" s="1">
        <v>58.2</v>
      </c>
      <c r="G39" s="1">
        <v>57</v>
      </c>
      <c r="H39" s="1">
        <v>59.6</v>
      </c>
      <c r="I39" s="10"/>
      <c r="J39" s="10">
        <f>44.6</f>
        <v>44.6</v>
      </c>
      <c r="K39" s="1">
        <f>43.7</f>
        <v>43.7</v>
      </c>
      <c r="L39" s="1">
        <f>45.6</f>
        <v>45.6</v>
      </c>
      <c r="M39" s="1"/>
      <c r="N39" s="20" t="s">
        <v>12</v>
      </c>
      <c r="O39" s="20" t="s">
        <v>12</v>
      </c>
      <c r="P39" s="20" t="s">
        <v>12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>
      <c r="A40" s="2" t="s">
        <v>39</v>
      </c>
      <c r="B40" s="10">
        <v>60.4</v>
      </c>
      <c r="C40" s="1">
        <v>59</v>
      </c>
      <c r="D40" s="1">
        <v>62.1</v>
      </c>
      <c r="E40" s="10"/>
      <c r="F40" s="1">
        <v>62</v>
      </c>
      <c r="G40" s="1">
        <v>60.5</v>
      </c>
      <c r="H40" s="1">
        <v>63.9</v>
      </c>
      <c r="I40" s="10"/>
      <c r="J40" s="10">
        <f>48.2</f>
        <v>48.2</v>
      </c>
      <c r="K40" s="1">
        <f>47.6</f>
        <v>47.6</v>
      </c>
      <c r="L40" s="1">
        <f>48.9</f>
        <v>48.9</v>
      </c>
      <c r="M40" s="1"/>
      <c r="N40" s="20" t="s">
        <v>12</v>
      </c>
      <c r="O40" s="20" t="s">
        <v>12</v>
      </c>
      <c r="P40" s="20" t="s">
        <v>12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>
      <c r="A41" s="2" t="s">
        <v>40</v>
      </c>
      <c r="B41" s="10">
        <v>56.8</v>
      </c>
      <c r="C41" s="1">
        <v>55.6</v>
      </c>
      <c r="D41" s="1">
        <v>58.3</v>
      </c>
      <c r="E41" s="10"/>
      <c r="F41" s="1">
        <v>58.4</v>
      </c>
      <c r="G41" s="1">
        <v>57</v>
      </c>
      <c r="H41" s="1">
        <v>60</v>
      </c>
      <c r="I41" s="10"/>
      <c r="J41" s="10">
        <f>46.3</f>
        <v>46.3</v>
      </c>
      <c r="K41" s="1">
        <f>45.6</f>
        <v>45.6</v>
      </c>
      <c r="L41" s="1">
        <f>47</f>
        <v>47</v>
      </c>
      <c r="M41" s="1"/>
      <c r="N41" s="20" t="s">
        <v>12</v>
      </c>
      <c r="O41" s="20" t="s">
        <v>12</v>
      </c>
      <c r="P41" s="20" t="s">
        <v>12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>
      <c r="A42" s="26"/>
      <c r="B42" s="27"/>
      <c r="C42" s="26"/>
      <c r="D42" s="26"/>
      <c r="E42" s="27"/>
      <c r="F42" s="26"/>
      <c r="G42" s="26"/>
      <c r="H42" s="26"/>
      <c r="I42" s="27"/>
      <c r="J42" s="27"/>
      <c r="K42" s="26"/>
      <c r="L42" s="26"/>
      <c r="M42" s="26"/>
      <c r="N42" s="26"/>
      <c r="O42" s="26"/>
      <c r="P42" s="26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>
      <c r="A43" s="29" t="s">
        <v>41</v>
      </c>
      <c r="B43" s="27"/>
      <c r="C43" s="26"/>
      <c r="D43" s="26"/>
      <c r="E43" s="27"/>
      <c r="F43" s="26"/>
      <c r="G43" s="26"/>
      <c r="H43" s="26"/>
      <c r="I43" s="27"/>
      <c r="J43" s="27"/>
      <c r="K43" s="26"/>
      <c r="L43" s="26"/>
      <c r="M43" s="26"/>
      <c r="N43" s="26"/>
      <c r="O43" s="26"/>
      <c r="P43" s="26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>
      <c r="A44" s="26"/>
      <c r="B44" s="27"/>
      <c r="C44" s="26"/>
      <c r="D44" s="26"/>
      <c r="E44" s="27"/>
      <c r="F44" s="26"/>
      <c r="G44" s="26"/>
      <c r="H44" s="26"/>
      <c r="I44" s="27"/>
      <c r="J44" s="27"/>
      <c r="K44" s="26"/>
      <c r="L44" s="26"/>
      <c r="M44" s="26"/>
      <c r="N44" s="26"/>
      <c r="O44" s="26"/>
      <c r="P44" s="26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>
      <c r="A45" s="2" t="s">
        <v>42</v>
      </c>
      <c r="B45" s="10">
        <v>57.1</v>
      </c>
      <c r="C45" s="1">
        <v>55.8</v>
      </c>
      <c r="D45" s="1">
        <v>58.7</v>
      </c>
      <c r="E45" s="10"/>
      <c r="F45" s="1">
        <v>58.6</v>
      </c>
      <c r="G45" s="1">
        <v>57.2</v>
      </c>
      <c r="H45" s="1">
        <v>60.3</v>
      </c>
      <c r="I45" s="10"/>
      <c r="J45" s="10">
        <f>46.7</f>
        <v>46.7</v>
      </c>
      <c r="K45" s="1">
        <f>45.7</f>
        <v>45.7</v>
      </c>
      <c r="L45" s="1">
        <f>47.8</f>
        <v>47.8</v>
      </c>
      <c r="M45" s="1"/>
      <c r="N45" s="20" t="s">
        <v>12</v>
      </c>
      <c r="O45" s="20" t="s">
        <v>12</v>
      </c>
      <c r="P45" s="20" t="s">
        <v>12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>
      <c r="A46" s="30" t="s">
        <v>43</v>
      </c>
      <c r="B46" s="31">
        <v>59.7</v>
      </c>
      <c r="C46" s="33">
        <v>58.1</v>
      </c>
      <c r="D46" s="33">
        <v>61.6</v>
      </c>
      <c r="E46" s="31"/>
      <c r="F46" s="33">
        <v>61.4</v>
      </c>
      <c r="G46" s="33">
        <v>59.7</v>
      </c>
      <c r="H46" s="33">
        <v>63.5</v>
      </c>
      <c r="I46" s="31"/>
      <c r="J46" s="31">
        <f>48.1</f>
        <v>48.1</v>
      </c>
      <c r="K46" s="33">
        <f>47.3</f>
        <v>47.3</v>
      </c>
      <c r="L46" s="33">
        <f>49.2</f>
        <v>49.2</v>
      </c>
      <c r="M46" s="33"/>
      <c r="N46" s="35" t="s">
        <v>12</v>
      </c>
      <c r="O46" s="35" t="s">
        <v>12</v>
      </c>
      <c r="P46" s="35" t="s">
        <v>12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>
      <c r="A47" s="2" t="s">
        <v>44</v>
      </c>
      <c r="B47" s="10">
        <v>61.1</v>
      </c>
      <c r="C47" s="1">
        <v>59.4</v>
      </c>
      <c r="D47" s="1">
        <v>63.1</v>
      </c>
      <c r="E47" s="10"/>
      <c r="F47" s="1">
        <v>62.6</v>
      </c>
      <c r="G47" s="1">
        <v>60.8</v>
      </c>
      <c r="H47" s="1">
        <v>64.7</v>
      </c>
      <c r="I47" s="10"/>
      <c r="J47" s="10">
        <f>50.4</f>
        <v>50.4</v>
      </c>
      <c r="K47" s="1">
        <f>49.5</f>
        <v>49.5</v>
      </c>
      <c r="L47" s="1">
        <f>51.5</f>
        <v>51.5</v>
      </c>
      <c r="M47" s="1"/>
      <c r="N47" s="20" t="s">
        <v>12</v>
      </c>
      <c r="O47" s="20" t="s">
        <v>12</v>
      </c>
      <c r="P47" s="20" t="s">
        <v>12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>
      <c r="A48" s="2" t="s">
        <v>45</v>
      </c>
      <c r="B48" s="10">
        <v>62.1</v>
      </c>
      <c r="C48" s="1">
        <v>61</v>
      </c>
      <c r="D48" s="1">
        <v>63.5</v>
      </c>
      <c r="E48" s="10"/>
      <c r="F48" s="1">
        <v>63.2</v>
      </c>
      <c r="G48" s="1">
        <v>62</v>
      </c>
      <c r="H48" s="1">
        <v>64.5</v>
      </c>
      <c r="I48" s="10"/>
      <c r="J48" s="10">
        <f>53.7</f>
        <v>53.7</v>
      </c>
      <c r="K48" s="1">
        <f>52.8</f>
        <v>52.8</v>
      </c>
      <c r="L48" s="1">
        <f>54.6</f>
        <v>54.6</v>
      </c>
      <c r="M48" s="1"/>
      <c r="N48" s="20" t="s">
        <v>12</v>
      </c>
      <c r="O48" s="20" t="s">
        <v>12</v>
      </c>
      <c r="P48" s="20" t="s">
        <v>12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.75">
      <c r="A49" s="2" t="s">
        <v>46</v>
      </c>
      <c r="B49" s="10">
        <v>63.3</v>
      </c>
      <c r="C49" s="1">
        <v>61.7</v>
      </c>
      <c r="D49" s="1">
        <v>65.1</v>
      </c>
      <c r="E49" s="10"/>
      <c r="F49" s="1">
        <v>64.3</v>
      </c>
      <c r="G49" s="1">
        <v>62.7</v>
      </c>
      <c r="H49" s="1">
        <v>66.3</v>
      </c>
      <c r="I49" s="10"/>
      <c r="J49" s="10">
        <f>54.7</f>
        <v>54.7</v>
      </c>
      <c r="K49" s="1">
        <f>53.5</f>
        <v>53.5</v>
      </c>
      <c r="L49" s="1">
        <f>56</f>
        <v>56</v>
      </c>
      <c r="M49" s="1"/>
      <c r="N49" s="20" t="s">
        <v>12</v>
      </c>
      <c r="O49" s="20" t="s">
        <v>12</v>
      </c>
      <c r="P49" s="20" t="s">
        <v>12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.75">
      <c r="A50" s="2" t="s">
        <v>47</v>
      </c>
      <c r="B50" s="10">
        <v>61.1</v>
      </c>
      <c r="C50" s="1">
        <v>59.3</v>
      </c>
      <c r="D50" s="1">
        <v>63.3</v>
      </c>
      <c r="E50" s="10"/>
      <c r="F50" s="1">
        <v>62.4</v>
      </c>
      <c r="G50" s="1">
        <v>60.5</v>
      </c>
      <c r="H50" s="1">
        <v>64.6</v>
      </c>
      <c r="I50" s="10"/>
      <c r="J50" s="10">
        <f>51.8</f>
        <v>51.8</v>
      </c>
      <c r="K50" s="1">
        <f>50.2</f>
        <v>50.2</v>
      </c>
      <c r="L50" s="1">
        <f>53.7</f>
        <v>53.7</v>
      </c>
      <c r="M50" s="1"/>
      <c r="N50" s="20" t="s">
        <v>12</v>
      </c>
      <c r="O50" s="20" t="s">
        <v>12</v>
      </c>
      <c r="P50" s="20" t="s">
        <v>12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>
      <c r="A51" s="2" t="s">
        <v>48</v>
      </c>
      <c r="B51" s="10">
        <v>61.7</v>
      </c>
      <c r="C51" s="1">
        <v>59.9</v>
      </c>
      <c r="D51" s="1">
        <v>63.9</v>
      </c>
      <c r="E51" s="10"/>
      <c r="F51" s="1">
        <v>62.9</v>
      </c>
      <c r="G51" s="1">
        <v>61</v>
      </c>
      <c r="H51" s="1">
        <v>65</v>
      </c>
      <c r="I51" s="10"/>
      <c r="J51" s="10">
        <f>53.1</f>
        <v>53.1</v>
      </c>
      <c r="K51" s="1">
        <f>51.3</f>
        <v>51.3</v>
      </c>
      <c r="L51" s="1">
        <f>55.2</f>
        <v>55.2</v>
      </c>
      <c r="M51" s="1"/>
      <c r="N51" s="20" t="s">
        <v>12</v>
      </c>
      <c r="O51" s="20" t="s">
        <v>12</v>
      </c>
      <c r="P51" s="20" t="s">
        <v>12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>
      <c r="A52" s="2" t="s">
        <v>49</v>
      </c>
      <c r="B52" s="10">
        <v>58.5</v>
      </c>
      <c r="C52" s="1">
        <v>56.6</v>
      </c>
      <c r="D52" s="1">
        <v>60.6</v>
      </c>
      <c r="E52" s="10"/>
      <c r="F52" s="1">
        <v>59.8</v>
      </c>
      <c r="G52" s="1">
        <v>58</v>
      </c>
      <c r="H52" s="1">
        <v>61.9</v>
      </c>
      <c r="I52" s="10"/>
      <c r="J52" s="10">
        <f>49</f>
        <v>49</v>
      </c>
      <c r="K52" s="1">
        <f>47</f>
        <v>47</v>
      </c>
      <c r="L52" s="1">
        <f>51.4</f>
        <v>51.4</v>
      </c>
      <c r="M52" s="1"/>
      <c r="N52" s="20" t="s">
        <v>12</v>
      </c>
      <c r="O52" s="20" t="s">
        <v>12</v>
      </c>
      <c r="P52" s="20" t="s">
        <v>12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>
      <c r="A53" s="2" t="s">
        <v>50</v>
      </c>
      <c r="B53" s="10">
        <v>60</v>
      </c>
      <c r="C53" s="1">
        <v>58</v>
      </c>
      <c r="D53" s="1">
        <v>62.4</v>
      </c>
      <c r="E53" s="10"/>
      <c r="F53" s="1">
        <v>61.4</v>
      </c>
      <c r="G53" s="1">
        <v>59.3</v>
      </c>
      <c r="H53" s="1">
        <v>63.8</v>
      </c>
      <c r="I53" s="10"/>
      <c r="J53" s="10">
        <f>50.3</f>
        <v>50.3</v>
      </c>
      <c r="K53" s="1">
        <f>48.3</f>
        <v>48.3</v>
      </c>
      <c r="L53" s="1">
        <f>52.5</f>
        <v>52.5</v>
      </c>
      <c r="M53" s="1"/>
      <c r="N53" s="20" t="s">
        <v>12</v>
      </c>
      <c r="O53" s="20" t="s">
        <v>12</v>
      </c>
      <c r="P53" s="20" t="s">
        <v>12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>
      <c r="A54" s="2" t="s">
        <v>51</v>
      </c>
      <c r="B54" s="10">
        <v>63.5</v>
      </c>
      <c r="C54" s="1">
        <v>61.9</v>
      </c>
      <c r="D54" s="1">
        <v>65.3</v>
      </c>
      <c r="E54" s="10"/>
      <c r="F54" s="1">
        <v>65</v>
      </c>
      <c r="G54" s="1">
        <v>63.2</v>
      </c>
      <c r="H54" s="1">
        <v>66.8</v>
      </c>
      <c r="I54" s="10"/>
      <c r="J54" s="10">
        <f>52.9</f>
        <v>52.9</v>
      </c>
      <c r="K54" s="1">
        <f>51.7</f>
        <v>51.7</v>
      </c>
      <c r="L54" s="1">
        <f>54.3</f>
        <v>54.3</v>
      </c>
      <c r="M54" s="1"/>
      <c r="N54" s="20" t="s">
        <v>12</v>
      </c>
      <c r="O54" s="20" t="s">
        <v>12</v>
      </c>
      <c r="P54" s="20" t="s">
        <v>12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.75">
      <c r="A55" s="2" t="s">
        <v>52</v>
      </c>
      <c r="B55" s="10">
        <v>63.7</v>
      </c>
      <c r="C55" s="1">
        <v>62.1</v>
      </c>
      <c r="D55" s="1">
        <v>65.4</v>
      </c>
      <c r="E55" s="10"/>
      <c r="F55" s="1">
        <v>64.9</v>
      </c>
      <c r="G55" s="1">
        <v>63.3</v>
      </c>
      <c r="H55" s="1">
        <v>66.6</v>
      </c>
      <c r="I55" s="10"/>
      <c r="J55" s="10">
        <f>54.5</f>
        <v>54.5</v>
      </c>
      <c r="K55" s="1">
        <f>53.2</f>
        <v>53.2</v>
      </c>
      <c r="L55" s="1">
        <f>56</f>
        <v>56</v>
      </c>
      <c r="M55" s="1"/>
      <c r="N55" s="20" t="s">
        <v>12</v>
      </c>
      <c r="O55" s="20" t="s">
        <v>12</v>
      </c>
      <c r="P55" s="20" t="s">
        <v>12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>
      <c r="A56" s="30" t="s">
        <v>53</v>
      </c>
      <c r="B56" s="31">
        <v>62.9</v>
      </c>
      <c r="C56" s="33">
        <v>60.8</v>
      </c>
      <c r="D56" s="33">
        <v>65.2</v>
      </c>
      <c r="E56" s="31"/>
      <c r="F56" s="33">
        <v>64.2</v>
      </c>
      <c r="G56" s="33">
        <v>62.1</v>
      </c>
      <c r="H56" s="33">
        <v>66.6</v>
      </c>
      <c r="I56" s="31"/>
      <c r="J56" s="31">
        <f>53.1</f>
        <v>53.1</v>
      </c>
      <c r="K56" s="33">
        <f>51.5</f>
        <v>51.5</v>
      </c>
      <c r="L56" s="33">
        <f>54.9</f>
        <v>54.9</v>
      </c>
      <c r="M56" s="33"/>
      <c r="N56" s="35" t="s">
        <v>12</v>
      </c>
      <c r="O56" s="35" t="s">
        <v>12</v>
      </c>
      <c r="P56" s="35" t="s">
        <v>12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>
      <c r="A57" s="2" t="s">
        <v>54</v>
      </c>
      <c r="B57" s="10">
        <v>64.8</v>
      </c>
      <c r="C57" s="1">
        <v>63.1</v>
      </c>
      <c r="D57" s="1">
        <v>66.8</v>
      </c>
      <c r="E57" s="10"/>
      <c r="F57" s="1">
        <v>66.2</v>
      </c>
      <c r="G57" s="1">
        <v>64.4</v>
      </c>
      <c r="H57" s="1">
        <v>68.5</v>
      </c>
      <c r="I57" s="10"/>
      <c r="J57" s="10">
        <f>53.8</f>
        <v>53.8</v>
      </c>
      <c r="K57" s="1">
        <f>52.5</f>
        <v>52.5</v>
      </c>
      <c r="L57" s="1">
        <f>55.3</f>
        <v>55.3</v>
      </c>
      <c r="M57" s="1"/>
      <c r="N57" s="20" t="s">
        <v>12</v>
      </c>
      <c r="O57" s="20" t="s">
        <v>12</v>
      </c>
      <c r="P57" s="20" t="s">
        <v>12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>
      <c r="A58" s="2" t="s">
        <v>55</v>
      </c>
      <c r="B58" s="10">
        <v>66.2</v>
      </c>
      <c r="C58" s="1">
        <v>64.7</v>
      </c>
      <c r="D58" s="1">
        <v>67.9</v>
      </c>
      <c r="E58" s="10"/>
      <c r="F58" s="1">
        <v>67.3</v>
      </c>
      <c r="G58" s="1">
        <v>65.9</v>
      </c>
      <c r="H58" s="1">
        <v>69.4</v>
      </c>
      <c r="I58" s="10"/>
      <c r="J58" s="10">
        <f>56.6</f>
        <v>56.6</v>
      </c>
      <c r="K58" s="1">
        <f>55.4</f>
        <v>55.4</v>
      </c>
      <c r="L58" s="1">
        <f>58.2</f>
        <v>58.2</v>
      </c>
      <c r="M58" s="1"/>
      <c r="N58" s="20" t="s">
        <v>12</v>
      </c>
      <c r="O58" s="20" t="s">
        <v>12</v>
      </c>
      <c r="P58" s="20" t="s">
        <v>12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>
      <c r="A59" s="2" t="s">
        <v>56</v>
      </c>
      <c r="B59" s="10">
        <v>63.3</v>
      </c>
      <c r="C59" s="1">
        <v>62.4</v>
      </c>
      <c r="D59" s="1">
        <v>64.4</v>
      </c>
      <c r="E59" s="10"/>
      <c r="F59" s="1">
        <v>64.2</v>
      </c>
      <c r="G59" s="1">
        <v>63.2</v>
      </c>
      <c r="H59" s="1">
        <v>65.7</v>
      </c>
      <c r="I59" s="10"/>
      <c r="J59" s="10">
        <f>55.6</f>
        <v>55.6</v>
      </c>
      <c r="K59" s="1">
        <f>55.4</f>
        <v>55.4</v>
      </c>
      <c r="L59" s="1">
        <f>56.1</f>
        <v>56.1</v>
      </c>
      <c r="M59" s="1"/>
      <c r="N59" s="20" t="s">
        <v>12</v>
      </c>
      <c r="O59" s="20" t="s">
        <v>12</v>
      </c>
      <c r="P59" s="20" t="s">
        <v>12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>
      <c r="A60" s="2" t="s">
        <v>57</v>
      </c>
      <c r="B60" s="10">
        <v>65.2</v>
      </c>
      <c r="C60" s="1">
        <v>63.6</v>
      </c>
      <c r="D60" s="1">
        <v>66.8</v>
      </c>
      <c r="E60" s="10"/>
      <c r="F60" s="1">
        <v>66.2</v>
      </c>
      <c r="G60" s="1">
        <v>64.5</v>
      </c>
      <c r="H60" s="1">
        <v>68.4</v>
      </c>
      <c r="I60" s="10"/>
      <c r="J60" s="10">
        <f>56.6</f>
        <v>56.6</v>
      </c>
      <c r="K60" s="1">
        <f>55.8</f>
        <v>55.8</v>
      </c>
      <c r="L60" s="1">
        <f>57.7</f>
        <v>57.7</v>
      </c>
      <c r="M60" s="1"/>
      <c r="N60" s="20" t="s">
        <v>12</v>
      </c>
      <c r="O60" s="20" t="s">
        <v>12</v>
      </c>
      <c r="P60" s="20" t="s">
        <v>12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>
      <c r="A61" s="2" t="s">
        <v>58</v>
      </c>
      <c r="B61" s="10">
        <v>65.9</v>
      </c>
      <c r="C61" s="1">
        <v>63.6</v>
      </c>
      <c r="D61" s="1">
        <v>67.9</v>
      </c>
      <c r="E61" s="10"/>
      <c r="F61" s="1">
        <v>66.8</v>
      </c>
      <c r="G61" s="1">
        <v>64.4</v>
      </c>
      <c r="H61" s="1">
        <v>69.5</v>
      </c>
      <c r="I61" s="10"/>
      <c r="J61" s="10">
        <f>57.7</f>
        <v>57.7</v>
      </c>
      <c r="K61" s="1">
        <f>56.1</f>
        <v>56.1</v>
      </c>
      <c r="L61" s="1">
        <f>59.6</f>
        <v>59.6</v>
      </c>
      <c r="M61" s="1"/>
      <c r="N61" s="20" t="s">
        <v>12</v>
      </c>
      <c r="O61" s="20" t="s">
        <v>12</v>
      </c>
      <c r="P61" s="20" t="s">
        <v>12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5.75">
      <c r="A62" s="2" t="s">
        <v>59</v>
      </c>
      <c r="B62" s="10">
        <v>66.7</v>
      </c>
      <c r="C62" s="1">
        <v>64.4</v>
      </c>
      <c r="D62" s="1">
        <v>69.4</v>
      </c>
      <c r="E62" s="10"/>
      <c r="F62" s="1">
        <v>67.5</v>
      </c>
      <c r="G62" s="1">
        <v>65.1</v>
      </c>
      <c r="H62" s="1">
        <v>70.3</v>
      </c>
      <c r="I62" s="10"/>
      <c r="J62" s="10">
        <f>59.1</f>
        <v>59.1</v>
      </c>
      <c r="K62" s="1">
        <f>57.5</f>
        <v>57.5</v>
      </c>
      <c r="L62" s="1">
        <f>61</f>
        <v>61</v>
      </c>
      <c r="M62" s="1"/>
      <c r="N62" s="20" t="s">
        <v>12</v>
      </c>
      <c r="O62" s="20" t="s">
        <v>12</v>
      </c>
      <c r="P62" s="20" t="s">
        <v>12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5.75">
      <c r="A63" s="2" t="s">
        <v>60</v>
      </c>
      <c r="B63" s="10">
        <v>66.8</v>
      </c>
      <c r="C63" s="1">
        <v>64.4</v>
      </c>
      <c r="D63" s="1">
        <v>69.7</v>
      </c>
      <c r="E63" s="10"/>
      <c r="F63" s="1">
        <v>67.6</v>
      </c>
      <c r="G63" s="1">
        <v>65.2</v>
      </c>
      <c r="H63" s="1">
        <v>70.5</v>
      </c>
      <c r="I63" s="10"/>
      <c r="J63" s="10">
        <f>59.7</f>
        <v>59.7</v>
      </c>
      <c r="K63" s="1">
        <f>57.9</f>
        <v>57.9</v>
      </c>
      <c r="L63" s="1">
        <f>61.9</f>
        <v>61.9</v>
      </c>
      <c r="M63" s="1"/>
      <c r="N63" s="20" t="s">
        <v>12</v>
      </c>
      <c r="O63" s="20" t="s">
        <v>12</v>
      </c>
      <c r="P63" s="20" t="s">
        <v>12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>
      <c r="A64" s="2" t="s">
        <v>61</v>
      </c>
      <c r="B64" s="10">
        <v>67.2</v>
      </c>
      <c r="C64" s="1">
        <v>64.6</v>
      </c>
      <c r="D64" s="1">
        <v>69.9</v>
      </c>
      <c r="E64" s="10"/>
      <c r="F64" s="1">
        <v>68</v>
      </c>
      <c r="G64" s="1">
        <v>65.5</v>
      </c>
      <c r="H64" s="1">
        <v>71</v>
      </c>
      <c r="I64" s="10"/>
      <c r="J64" s="10">
        <f>60</f>
        <v>60</v>
      </c>
      <c r="K64" s="1">
        <f>58.1</f>
        <v>58.1</v>
      </c>
      <c r="L64" s="1">
        <f>62.5</f>
        <v>62.5</v>
      </c>
      <c r="M64" s="1"/>
      <c r="N64" s="20" t="s">
        <v>12</v>
      </c>
      <c r="O64" s="20" t="s">
        <v>12</v>
      </c>
      <c r="P64" s="20" t="s">
        <v>12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>
      <c r="A65" s="2" t="s">
        <v>62</v>
      </c>
      <c r="B65" s="10">
        <v>68</v>
      </c>
      <c r="C65" s="1">
        <v>65.2</v>
      </c>
      <c r="D65" s="1">
        <v>70.7</v>
      </c>
      <c r="E65" s="10"/>
      <c r="F65" s="1">
        <v>68.8</v>
      </c>
      <c r="G65" s="1">
        <v>66.2</v>
      </c>
      <c r="H65" s="1">
        <v>71.9</v>
      </c>
      <c r="I65" s="10"/>
      <c r="J65" s="10">
        <f>60.6</f>
        <v>60.6</v>
      </c>
      <c r="K65" s="1">
        <f>58.9</f>
        <v>58.9</v>
      </c>
      <c r="L65" s="1">
        <f>62.7</f>
        <v>62.7</v>
      </c>
      <c r="M65" s="1"/>
      <c r="N65" s="20" t="s">
        <v>12</v>
      </c>
      <c r="O65" s="20" t="s">
        <v>12</v>
      </c>
      <c r="P65" s="20" t="s">
        <v>12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>
      <c r="A66" s="30" t="s">
        <v>63</v>
      </c>
      <c r="B66" s="31">
        <v>68.2</v>
      </c>
      <c r="C66" s="33">
        <v>65.6</v>
      </c>
      <c r="D66" s="33">
        <v>71.1</v>
      </c>
      <c r="E66" s="31"/>
      <c r="F66" s="33">
        <v>69.1</v>
      </c>
      <c r="G66" s="33">
        <v>66.5</v>
      </c>
      <c r="H66" s="33">
        <v>72.2</v>
      </c>
      <c r="I66" s="31"/>
      <c r="J66" s="31">
        <f>60.8</f>
        <v>60.8</v>
      </c>
      <c r="K66" s="33">
        <f>59.1</f>
        <v>59.1</v>
      </c>
      <c r="L66" s="33">
        <f>62.9</f>
        <v>62.9</v>
      </c>
      <c r="M66" s="33"/>
      <c r="N66" s="35" t="s">
        <v>12</v>
      </c>
      <c r="O66" s="35" t="s">
        <v>12</v>
      </c>
      <c r="P66" s="35" t="s">
        <v>12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>
      <c r="A67" s="2" t="s">
        <v>64</v>
      </c>
      <c r="B67" s="10">
        <v>68.4</v>
      </c>
      <c r="C67" s="1">
        <v>65.6</v>
      </c>
      <c r="D67" s="1">
        <v>71.4</v>
      </c>
      <c r="E67" s="10"/>
      <c r="F67" s="1">
        <v>69.3</v>
      </c>
      <c r="G67" s="1">
        <v>66.5</v>
      </c>
      <c r="H67" s="1">
        <v>72.4</v>
      </c>
      <c r="I67" s="10"/>
      <c r="J67" s="10">
        <f>61.2</f>
        <v>61.2</v>
      </c>
      <c r="K67" s="1">
        <f>59.2</f>
        <v>59.2</v>
      </c>
      <c r="L67" s="1">
        <f>63.4</f>
        <v>63.4</v>
      </c>
      <c r="M67" s="1"/>
      <c r="N67" s="20" t="s">
        <v>12</v>
      </c>
      <c r="O67" s="20" t="s">
        <v>12</v>
      </c>
      <c r="P67" s="20" t="s">
        <v>12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>
      <c r="A68" s="2" t="s">
        <v>65</v>
      </c>
      <c r="B68" s="10">
        <v>68.6</v>
      </c>
      <c r="C68" s="1">
        <v>65.8</v>
      </c>
      <c r="D68" s="1">
        <v>71.6</v>
      </c>
      <c r="E68" s="10"/>
      <c r="F68" s="1">
        <v>69.5</v>
      </c>
      <c r="G68" s="1">
        <v>66.6</v>
      </c>
      <c r="H68" s="1">
        <v>72.6</v>
      </c>
      <c r="I68" s="10"/>
      <c r="J68" s="10">
        <f>61.4</f>
        <v>61.4</v>
      </c>
      <c r="K68" s="1">
        <f>59.1</f>
        <v>59.1</v>
      </c>
      <c r="L68" s="1">
        <f>63.8</f>
        <v>63.8</v>
      </c>
      <c r="M68" s="1"/>
      <c r="N68" s="20" t="s">
        <v>12</v>
      </c>
      <c r="O68" s="20" t="s">
        <v>12</v>
      </c>
      <c r="P68" s="20" t="s">
        <v>12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>
      <c r="A69" s="2" t="s">
        <v>66</v>
      </c>
      <c r="B69" s="10">
        <v>68.8</v>
      </c>
      <c r="C69" s="1">
        <v>66</v>
      </c>
      <c r="D69" s="1">
        <v>72</v>
      </c>
      <c r="E69" s="10"/>
      <c r="F69" s="1">
        <v>69.7</v>
      </c>
      <c r="G69" s="1">
        <v>66.8</v>
      </c>
      <c r="H69" s="1">
        <v>73</v>
      </c>
      <c r="I69" s="10"/>
      <c r="J69" s="10">
        <f>62</f>
        <v>62</v>
      </c>
      <c r="K69" s="1">
        <f>59.7</f>
        <v>59.7</v>
      </c>
      <c r="L69" s="1">
        <f>64.5</f>
        <v>64.5</v>
      </c>
      <c r="M69" s="1"/>
      <c r="N69" s="20" t="s">
        <v>12</v>
      </c>
      <c r="O69" s="20" t="s">
        <v>12</v>
      </c>
      <c r="P69" s="20" t="s">
        <v>12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>
      <c r="A70" s="2" t="s">
        <v>67</v>
      </c>
      <c r="B70" s="10">
        <v>69.6</v>
      </c>
      <c r="C70" s="1">
        <v>66.7</v>
      </c>
      <c r="D70" s="1">
        <v>72.8</v>
      </c>
      <c r="E70" s="10"/>
      <c r="F70" s="1">
        <v>70.5</v>
      </c>
      <c r="G70" s="1">
        <v>67.5</v>
      </c>
      <c r="H70" s="1">
        <v>73.7</v>
      </c>
      <c r="I70" s="10"/>
      <c r="J70" s="10">
        <f>63.4</f>
        <v>63.4</v>
      </c>
      <c r="K70" s="1">
        <f>61.1</f>
        <v>61.1</v>
      </c>
      <c r="L70" s="1">
        <f>65.9</f>
        <v>65.9</v>
      </c>
      <c r="M70" s="1"/>
      <c r="N70" s="20" t="s">
        <v>12</v>
      </c>
      <c r="O70" s="20" t="s">
        <v>12</v>
      </c>
      <c r="P70" s="20" t="s">
        <v>12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>
      <c r="A71" s="2" t="s">
        <v>68</v>
      </c>
      <c r="B71" s="10">
        <v>69.6</v>
      </c>
      <c r="C71" s="1">
        <v>66.7</v>
      </c>
      <c r="D71" s="1">
        <v>72.8</v>
      </c>
      <c r="E71" s="10"/>
      <c r="F71" s="1">
        <v>70.5</v>
      </c>
      <c r="G71" s="1">
        <v>67.4</v>
      </c>
      <c r="H71" s="1">
        <v>73.7</v>
      </c>
      <c r="I71" s="10"/>
      <c r="J71" s="10">
        <f>63.7</f>
        <v>63.7</v>
      </c>
      <c r="K71" s="1">
        <f>61.4</f>
        <v>61.4</v>
      </c>
      <c r="L71" s="1">
        <f>66.1</f>
        <v>66.1</v>
      </c>
      <c r="M71" s="1"/>
      <c r="N71" s="20" t="s">
        <v>12</v>
      </c>
      <c r="O71" s="20" t="s">
        <v>12</v>
      </c>
      <c r="P71" s="20" t="s">
        <v>12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>
      <c r="A72" s="2" t="s">
        <v>69</v>
      </c>
      <c r="B72" s="10">
        <v>69.7</v>
      </c>
      <c r="C72" s="1">
        <v>66.7</v>
      </c>
      <c r="D72" s="1">
        <v>72.9</v>
      </c>
      <c r="E72" s="10"/>
      <c r="F72" s="1">
        <v>70.5</v>
      </c>
      <c r="G72" s="1">
        <v>67.5</v>
      </c>
      <c r="H72" s="1">
        <v>73.9</v>
      </c>
      <c r="I72" s="10"/>
      <c r="J72" s="10">
        <f>63.6</f>
        <v>63.6</v>
      </c>
      <c r="K72" s="1">
        <f>61.3</f>
        <v>61.3</v>
      </c>
      <c r="L72" s="1">
        <f>66.1</f>
        <v>66.1</v>
      </c>
      <c r="M72" s="1"/>
      <c r="N72" s="20" t="s">
        <v>12</v>
      </c>
      <c r="O72" s="20" t="s">
        <v>12</v>
      </c>
      <c r="P72" s="20" t="s">
        <v>12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>
      <c r="A73" s="2" t="s">
        <v>70</v>
      </c>
      <c r="B73" s="10">
        <v>69.5</v>
      </c>
      <c r="C73" s="1">
        <v>66.4</v>
      </c>
      <c r="D73" s="1">
        <v>72.7</v>
      </c>
      <c r="E73" s="10"/>
      <c r="F73" s="1">
        <v>70.3</v>
      </c>
      <c r="G73" s="1">
        <v>67.2</v>
      </c>
      <c r="H73" s="1">
        <v>73.7</v>
      </c>
      <c r="I73" s="10"/>
      <c r="J73" s="10">
        <f>63</f>
        <v>63</v>
      </c>
      <c r="K73" s="1">
        <f>60.7</f>
        <v>60.7</v>
      </c>
      <c r="L73" s="1">
        <f>65.5</f>
        <v>65.5</v>
      </c>
      <c r="M73" s="1"/>
      <c r="N73" s="20" t="s">
        <v>12</v>
      </c>
      <c r="O73" s="20" t="s">
        <v>12</v>
      </c>
      <c r="P73" s="20" t="s">
        <v>12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>
      <c r="A74" s="2" t="s">
        <v>71</v>
      </c>
      <c r="B74" s="10">
        <v>69.6</v>
      </c>
      <c r="C74" s="1">
        <v>66.6</v>
      </c>
      <c r="D74" s="1">
        <v>72.9</v>
      </c>
      <c r="E74" s="10"/>
      <c r="F74" s="1">
        <v>70.5</v>
      </c>
      <c r="G74" s="1">
        <v>67.4</v>
      </c>
      <c r="H74" s="1">
        <v>73.9</v>
      </c>
      <c r="I74" s="10"/>
      <c r="J74" s="10">
        <f>63.4</f>
        <v>63.4</v>
      </c>
      <c r="K74" s="1">
        <f>61</f>
        <v>61</v>
      </c>
      <c r="L74" s="1">
        <f>65.8</f>
        <v>65.8</v>
      </c>
      <c r="M74" s="1"/>
      <c r="N74" s="20" t="s">
        <v>12</v>
      </c>
      <c r="O74" s="20" t="s">
        <v>12</v>
      </c>
      <c r="P74" s="20" t="s">
        <v>12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>
      <c r="A75" s="2" t="s">
        <v>124</v>
      </c>
      <c r="B75" s="10">
        <v>69.9</v>
      </c>
      <c r="C75" s="1">
        <v>66.8</v>
      </c>
      <c r="D75" s="1">
        <v>73.2</v>
      </c>
      <c r="E75" s="10"/>
      <c r="F75" s="1">
        <v>70.7</v>
      </c>
      <c r="G75" s="1">
        <v>67.5</v>
      </c>
      <c r="H75" s="1">
        <v>74.2</v>
      </c>
      <c r="I75" s="10"/>
      <c r="J75" s="10">
        <f>63.9</f>
        <v>63.9</v>
      </c>
      <c r="K75" s="1">
        <f>61.3</f>
        <v>61.3</v>
      </c>
      <c r="L75" s="1">
        <f>66.5</f>
        <v>66.5</v>
      </c>
      <c r="M75" s="1"/>
      <c r="N75" s="20" t="s">
        <v>12</v>
      </c>
      <c r="O75" s="20" t="s">
        <v>12</v>
      </c>
      <c r="P75" s="20" t="s">
        <v>12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>
      <c r="A76" s="30" t="s">
        <v>125</v>
      </c>
      <c r="B76" s="31">
        <v>69.7</v>
      </c>
      <c r="C76" s="33">
        <v>66.6</v>
      </c>
      <c r="D76" s="33">
        <v>73.1</v>
      </c>
      <c r="E76" s="31"/>
      <c r="F76" s="33">
        <v>70.6</v>
      </c>
      <c r="G76" s="33">
        <v>67.4</v>
      </c>
      <c r="H76" s="33">
        <v>74.1</v>
      </c>
      <c r="I76" s="31"/>
      <c r="J76" s="31">
        <f>63.6</f>
        <v>63.6</v>
      </c>
      <c r="K76" s="33">
        <f>61.1</f>
        <v>61.1</v>
      </c>
      <c r="L76" s="33">
        <f>66.3</f>
        <v>66.3</v>
      </c>
      <c r="M76" s="33"/>
      <c r="N76" s="35" t="s">
        <v>12</v>
      </c>
      <c r="O76" s="35" t="s">
        <v>12</v>
      </c>
      <c r="P76" s="35" t="s">
        <v>12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>
      <c r="A77" s="2" t="s">
        <v>72</v>
      </c>
      <c r="B77" s="10">
        <v>70.2</v>
      </c>
      <c r="C77" s="1">
        <v>67.1</v>
      </c>
      <c r="D77" s="1">
        <v>73.6</v>
      </c>
      <c r="E77" s="10"/>
      <c r="F77" s="1">
        <v>71</v>
      </c>
      <c r="G77" s="1">
        <v>67.8</v>
      </c>
      <c r="H77" s="1">
        <v>74.6</v>
      </c>
      <c r="I77" s="10"/>
      <c r="J77" s="10">
        <f>64.5</f>
        <v>64.5</v>
      </c>
      <c r="K77" s="1">
        <f>62</f>
        <v>62</v>
      </c>
      <c r="L77" s="1">
        <f>67.1</f>
        <v>67.1</v>
      </c>
      <c r="M77" s="1"/>
      <c r="N77" s="20" t="s">
        <v>12</v>
      </c>
      <c r="O77" s="20" t="s">
        <v>12</v>
      </c>
      <c r="P77" s="20" t="s">
        <v>12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>
      <c r="A78" s="43">
        <v>1962</v>
      </c>
      <c r="B78" s="10">
        <v>70.1</v>
      </c>
      <c r="C78" s="1">
        <v>66.9</v>
      </c>
      <c r="D78" s="1">
        <v>73.5</v>
      </c>
      <c r="E78" s="10"/>
      <c r="F78" s="1">
        <v>70.9</v>
      </c>
      <c r="G78" s="1">
        <v>67.7</v>
      </c>
      <c r="H78" s="1">
        <v>74.5</v>
      </c>
      <c r="I78" s="10"/>
      <c r="J78" s="10">
        <f>64.2</f>
        <v>64.2</v>
      </c>
      <c r="K78" s="1">
        <f>61.6</f>
        <v>61.6</v>
      </c>
      <c r="L78" s="1">
        <f>66.9</f>
        <v>66.9</v>
      </c>
      <c r="M78" s="1"/>
      <c r="N78" s="20" t="s">
        <v>12</v>
      </c>
      <c r="O78" s="20" t="s">
        <v>12</v>
      </c>
      <c r="P78" s="20" t="s">
        <v>12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>
      <c r="A79" s="43">
        <v>1963</v>
      </c>
      <c r="B79" s="10">
        <v>69.9</v>
      </c>
      <c r="C79" s="1">
        <v>66.6</v>
      </c>
      <c r="D79" s="1">
        <v>73.4</v>
      </c>
      <c r="E79" s="10"/>
      <c r="F79" s="1">
        <v>70.8</v>
      </c>
      <c r="G79" s="1">
        <v>67.4</v>
      </c>
      <c r="H79" s="1">
        <v>74.4</v>
      </c>
      <c r="I79" s="10"/>
      <c r="J79" s="10">
        <f>63.7</f>
        <v>63.7</v>
      </c>
      <c r="K79" s="1">
        <f>61</f>
        <v>61</v>
      </c>
      <c r="L79" s="1">
        <f>66.6</f>
        <v>66.6</v>
      </c>
      <c r="M79" s="1"/>
      <c r="N79" s="20" t="s">
        <v>12</v>
      </c>
      <c r="O79" s="20" t="s">
        <v>12</v>
      </c>
      <c r="P79" s="20" t="s">
        <v>12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>
      <c r="A80" s="2" t="s">
        <v>73</v>
      </c>
      <c r="B80" s="10">
        <v>70.2</v>
      </c>
      <c r="C80" s="1">
        <v>66.8</v>
      </c>
      <c r="D80" s="1">
        <v>73.7</v>
      </c>
      <c r="E80" s="10"/>
      <c r="F80" s="1">
        <v>71</v>
      </c>
      <c r="G80" s="1">
        <v>67.7</v>
      </c>
      <c r="H80" s="1">
        <v>74.7</v>
      </c>
      <c r="I80" s="10"/>
      <c r="J80" s="10">
        <f>64.2</f>
        <v>64.2</v>
      </c>
      <c r="K80" s="1">
        <f>61.3</f>
        <v>61.3</v>
      </c>
      <c r="L80" s="1">
        <f>67.3</f>
        <v>67.3</v>
      </c>
      <c r="M80" s="1"/>
      <c r="N80" s="20" t="s">
        <v>12</v>
      </c>
      <c r="O80" s="20" t="s">
        <v>12</v>
      </c>
      <c r="P80" s="20" t="s">
        <v>12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>
      <c r="A81" s="2" t="s">
        <v>74</v>
      </c>
      <c r="B81" s="10">
        <v>70.2</v>
      </c>
      <c r="C81" s="1">
        <v>66.8</v>
      </c>
      <c r="D81" s="1">
        <v>73.8</v>
      </c>
      <c r="E81" s="10"/>
      <c r="F81" s="1">
        <v>71.1</v>
      </c>
      <c r="G81" s="1">
        <v>67.6</v>
      </c>
      <c r="H81" s="1">
        <v>74.8</v>
      </c>
      <c r="I81" s="10"/>
      <c r="J81" s="10">
        <f>64.3</f>
        <v>64.3</v>
      </c>
      <c r="K81" s="1">
        <f>61.2</f>
        <v>61.2</v>
      </c>
      <c r="L81" s="1">
        <f>67.6</f>
        <v>67.6</v>
      </c>
      <c r="M81" s="1"/>
      <c r="N81" s="20" t="s">
        <v>12</v>
      </c>
      <c r="O81" s="20" t="s">
        <v>12</v>
      </c>
      <c r="P81" s="20" t="s">
        <v>12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>
      <c r="A82" s="2" t="s">
        <v>75</v>
      </c>
      <c r="B82" s="10">
        <v>70.2</v>
      </c>
      <c r="C82" s="1">
        <v>66.7</v>
      </c>
      <c r="D82" s="1">
        <v>73.9</v>
      </c>
      <c r="E82" s="10"/>
      <c r="F82" s="1">
        <v>71.1</v>
      </c>
      <c r="G82" s="1">
        <v>67.5</v>
      </c>
      <c r="H82" s="1">
        <v>74.8</v>
      </c>
      <c r="I82" s="10"/>
      <c r="J82" s="10">
        <f>64.2</f>
        <v>64.2</v>
      </c>
      <c r="K82" s="1">
        <f>60.9</f>
        <v>60.9</v>
      </c>
      <c r="L82" s="1">
        <f>67.6</f>
        <v>67.6</v>
      </c>
      <c r="M82" s="1"/>
      <c r="N82" s="20" t="s">
        <v>12</v>
      </c>
      <c r="O82" s="20" t="s">
        <v>12</v>
      </c>
      <c r="P82" s="20" t="s">
        <v>12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>
      <c r="A83" s="2" t="s">
        <v>76</v>
      </c>
      <c r="B83" s="10">
        <v>70.5</v>
      </c>
      <c r="C83" s="1">
        <v>67</v>
      </c>
      <c r="D83" s="1">
        <v>74.3</v>
      </c>
      <c r="E83" s="10"/>
      <c r="F83" s="1">
        <v>71.4</v>
      </c>
      <c r="G83" s="1">
        <v>67.8</v>
      </c>
      <c r="H83" s="1">
        <v>75.2</v>
      </c>
      <c r="I83" s="10"/>
      <c r="J83" s="10">
        <f>64.9</f>
        <v>64.9</v>
      </c>
      <c r="K83" s="1">
        <f>61.4</f>
        <v>61.4</v>
      </c>
      <c r="L83" s="1">
        <f>68.5</f>
        <v>68.5</v>
      </c>
      <c r="M83" s="1"/>
      <c r="N83" s="20" t="s">
        <v>12</v>
      </c>
      <c r="O83" s="20" t="s">
        <v>12</v>
      </c>
      <c r="P83" s="20" t="s">
        <v>12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.75">
      <c r="A84" s="2" t="s">
        <v>77</v>
      </c>
      <c r="B84" s="10">
        <v>70.2</v>
      </c>
      <c r="C84" s="1">
        <v>66.6</v>
      </c>
      <c r="D84" s="1">
        <v>74.1</v>
      </c>
      <c r="E84" s="10"/>
      <c r="F84" s="1">
        <v>71.1</v>
      </c>
      <c r="G84" s="1">
        <v>67.5</v>
      </c>
      <c r="H84" s="1">
        <v>75</v>
      </c>
      <c r="I84" s="10"/>
      <c r="J84" s="10">
        <f>64.1</f>
        <v>64.1</v>
      </c>
      <c r="K84" s="1">
        <f>60.4</f>
        <v>60.4</v>
      </c>
      <c r="L84" s="1">
        <f>67.9</f>
        <v>67.9</v>
      </c>
      <c r="M84" s="1"/>
      <c r="N84" s="20" t="s">
        <v>12</v>
      </c>
      <c r="O84" s="20" t="s">
        <v>12</v>
      </c>
      <c r="P84" s="20" t="s">
        <v>12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.75">
      <c r="A85" s="2" t="s">
        <v>78</v>
      </c>
      <c r="B85" s="10">
        <v>70.5</v>
      </c>
      <c r="C85" s="1">
        <v>66.8</v>
      </c>
      <c r="D85" s="1">
        <v>74.4</v>
      </c>
      <c r="E85" s="10"/>
      <c r="F85" s="1">
        <v>71.4</v>
      </c>
      <c r="G85" s="1">
        <v>67.7</v>
      </c>
      <c r="H85" s="1">
        <v>75.3</v>
      </c>
      <c r="I85" s="10"/>
      <c r="J85" s="10">
        <f>64.5</f>
        <v>64.5</v>
      </c>
      <c r="K85" s="1">
        <f>60.6</f>
        <v>60.6</v>
      </c>
      <c r="L85" s="1">
        <f>68.6</f>
        <v>68.6</v>
      </c>
      <c r="M85" s="1"/>
      <c r="N85" s="20" t="s">
        <v>12</v>
      </c>
      <c r="O85" s="20" t="s">
        <v>12</v>
      </c>
      <c r="P85" s="20" t="s">
        <v>12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.75">
      <c r="A86" s="30" t="s">
        <v>79</v>
      </c>
      <c r="B86" s="31">
        <v>70.8</v>
      </c>
      <c r="C86" s="33">
        <v>67.1</v>
      </c>
      <c r="D86" s="33">
        <v>74.7</v>
      </c>
      <c r="E86" s="31"/>
      <c r="F86" s="33">
        <v>71.7</v>
      </c>
      <c r="G86" s="33">
        <v>68</v>
      </c>
      <c r="H86" s="33">
        <v>75.6</v>
      </c>
      <c r="I86" s="31"/>
      <c r="J86" s="31">
        <f>65.3</f>
        <v>65.3</v>
      </c>
      <c r="K86" s="33">
        <f>61.3</f>
        <v>61.3</v>
      </c>
      <c r="L86" s="33">
        <f>69.4</f>
        <v>69.4</v>
      </c>
      <c r="M86" s="33"/>
      <c r="N86" s="32">
        <v>64.1</v>
      </c>
      <c r="O86" s="32">
        <v>60</v>
      </c>
      <c r="P86" s="32">
        <v>68.3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.75">
      <c r="A87" s="2" t="s">
        <v>80</v>
      </c>
      <c r="B87" s="10">
        <v>71.1</v>
      </c>
      <c r="C87" s="1">
        <v>67.4</v>
      </c>
      <c r="D87" s="1">
        <v>75</v>
      </c>
      <c r="E87" s="10"/>
      <c r="F87" s="1">
        <v>72</v>
      </c>
      <c r="G87" s="1">
        <v>68.3</v>
      </c>
      <c r="H87" s="1">
        <v>75.8</v>
      </c>
      <c r="I87" s="10"/>
      <c r="J87" s="10">
        <f>65.6</f>
        <v>65.6</v>
      </c>
      <c r="K87" s="1">
        <f>61.6</f>
        <v>61.6</v>
      </c>
      <c r="L87" s="1">
        <f>69.8</f>
        <v>69.8</v>
      </c>
      <c r="M87" s="1"/>
      <c r="N87" s="1">
        <v>64.6</v>
      </c>
      <c r="O87" s="1">
        <v>60.5</v>
      </c>
      <c r="P87" s="1">
        <v>68.9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.75">
      <c r="A88" s="43">
        <v>1972</v>
      </c>
      <c r="B88" s="10">
        <v>71.2</v>
      </c>
      <c r="C88" s="1">
        <v>67.4</v>
      </c>
      <c r="D88" s="1">
        <v>75.1</v>
      </c>
      <c r="E88" s="10"/>
      <c r="F88" s="1">
        <v>72</v>
      </c>
      <c r="G88" s="1">
        <v>68.3</v>
      </c>
      <c r="H88" s="1">
        <v>75.9</v>
      </c>
      <c r="I88" s="10"/>
      <c r="J88" s="10">
        <f>65.7</f>
        <v>65.7</v>
      </c>
      <c r="K88" s="1">
        <f>61.5</f>
        <v>61.5</v>
      </c>
      <c r="L88" s="1">
        <f>70.1</f>
        <v>70.1</v>
      </c>
      <c r="M88" s="1"/>
      <c r="N88" s="1">
        <v>64.7</v>
      </c>
      <c r="O88" s="1">
        <v>60.4</v>
      </c>
      <c r="P88" s="1">
        <v>69.1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.75">
      <c r="A89" s="2" t="s">
        <v>81</v>
      </c>
      <c r="B89" s="10">
        <v>71.4</v>
      </c>
      <c r="C89" s="1">
        <v>67.6</v>
      </c>
      <c r="D89" s="1">
        <v>75.3</v>
      </c>
      <c r="E89" s="10"/>
      <c r="F89" s="1">
        <v>72.2</v>
      </c>
      <c r="G89" s="1">
        <v>68.5</v>
      </c>
      <c r="H89" s="1">
        <v>76.1</v>
      </c>
      <c r="I89" s="10"/>
      <c r="J89" s="10">
        <f>66.1</f>
        <v>66.1</v>
      </c>
      <c r="K89" s="1">
        <f>62</f>
        <v>62</v>
      </c>
      <c r="L89" s="1">
        <f>70.3</f>
        <v>70.3</v>
      </c>
      <c r="M89" s="1"/>
      <c r="N89" s="1">
        <v>65</v>
      </c>
      <c r="O89" s="1">
        <v>60.9</v>
      </c>
      <c r="P89" s="1">
        <v>69.3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.75">
      <c r="A90" s="2" t="s">
        <v>82</v>
      </c>
      <c r="B90" s="10">
        <v>72</v>
      </c>
      <c r="C90" s="1">
        <v>68.2</v>
      </c>
      <c r="D90" s="1">
        <v>75.9</v>
      </c>
      <c r="E90" s="10"/>
      <c r="F90" s="1">
        <v>72.8</v>
      </c>
      <c r="G90" s="1">
        <v>69</v>
      </c>
      <c r="H90" s="1">
        <v>76.7</v>
      </c>
      <c r="I90" s="10"/>
      <c r="J90" s="10">
        <f>67.1</f>
        <v>67.1</v>
      </c>
      <c r="K90" s="1">
        <f>62.9</f>
        <v>62.9</v>
      </c>
      <c r="L90" s="1">
        <f>71.3</f>
        <v>71.3</v>
      </c>
      <c r="M90" s="1"/>
      <c r="N90" s="1">
        <v>66</v>
      </c>
      <c r="O90" s="1">
        <v>61.7</v>
      </c>
      <c r="P90" s="1">
        <v>70.3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.75">
      <c r="A91" s="2" t="s">
        <v>83</v>
      </c>
      <c r="B91" s="10">
        <v>72.6</v>
      </c>
      <c r="C91" s="1">
        <v>68.8</v>
      </c>
      <c r="D91" s="1">
        <v>76.6</v>
      </c>
      <c r="E91" s="10"/>
      <c r="F91" s="1">
        <v>73.4</v>
      </c>
      <c r="G91" s="1">
        <v>69.5</v>
      </c>
      <c r="H91" s="1">
        <v>77.3</v>
      </c>
      <c r="I91" s="10"/>
      <c r="J91" s="10">
        <f>68</f>
        <v>68</v>
      </c>
      <c r="K91" s="1">
        <f>63.7</f>
        <v>63.7</v>
      </c>
      <c r="L91" s="1">
        <f>72.4</f>
        <v>72.4</v>
      </c>
      <c r="M91" s="1"/>
      <c r="N91" s="1">
        <v>66.8</v>
      </c>
      <c r="O91" s="1">
        <v>62.4</v>
      </c>
      <c r="P91" s="1">
        <v>71.3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.75">
      <c r="A92" s="2" t="s">
        <v>84</v>
      </c>
      <c r="B92" s="10">
        <v>72.9</v>
      </c>
      <c r="C92" s="1">
        <v>69.1</v>
      </c>
      <c r="D92" s="1">
        <v>76.8</v>
      </c>
      <c r="E92" s="10"/>
      <c r="F92" s="1">
        <v>73.6</v>
      </c>
      <c r="G92" s="1">
        <v>69.9</v>
      </c>
      <c r="H92" s="1">
        <v>77.5</v>
      </c>
      <c r="I92" s="10"/>
      <c r="J92" s="10">
        <f>68.4</f>
        <v>68.4</v>
      </c>
      <c r="K92" s="1">
        <f>64.2</f>
        <v>64.2</v>
      </c>
      <c r="L92" s="1">
        <f>72.7</f>
        <v>72.7</v>
      </c>
      <c r="M92" s="1"/>
      <c r="N92" s="1">
        <v>67.2</v>
      </c>
      <c r="O92" s="1">
        <v>62.9</v>
      </c>
      <c r="P92" s="1">
        <v>71.6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.75">
      <c r="A93" s="2" t="s">
        <v>85</v>
      </c>
      <c r="B93" s="10">
        <v>73.3</v>
      </c>
      <c r="C93" s="1">
        <v>69.5</v>
      </c>
      <c r="D93" s="1">
        <v>77.2</v>
      </c>
      <c r="E93" s="10"/>
      <c r="F93" s="1">
        <v>74</v>
      </c>
      <c r="G93" s="1">
        <v>70.2</v>
      </c>
      <c r="H93" s="1">
        <v>77.9</v>
      </c>
      <c r="I93" s="10"/>
      <c r="J93" s="10">
        <f>68.9</f>
        <v>68.9</v>
      </c>
      <c r="K93" s="1">
        <f>64.7</f>
        <v>64.7</v>
      </c>
      <c r="L93" s="1">
        <f>73.2</f>
        <v>73.2</v>
      </c>
      <c r="M93" s="1"/>
      <c r="N93" s="1">
        <v>67.7</v>
      </c>
      <c r="O93" s="1">
        <v>63.4</v>
      </c>
      <c r="P93" s="1">
        <v>72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.75">
      <c r="A94" s="2" t="s">
        <v>86</v>
      </c>
      <c r="B94" s="10">
        <v>73.5</v>
      </c>
      <c r="C94" s="1">
        <v>69.6</v>
      </c>
      <c r="D94" s="1">
        <v>77.3</v>
      </c>
      <c r="E94" s="10"/>
      <c r="F94" s="1">
        <v>74.1</v>
      </c>
      <c r="G94" s="1">
        <v>70.4</v>
      </c>
      <c r="H94" s="1">
        <v>78</v>
      </c>
      <c r="I94" s="10"/>
      <c r="J94" s="10">
        <f>69.3</f>
        <v>69.3</v>
      </c>
      <c r="K94" s="1">
        <f>65</f>
        <v>65</v>
      </c>
      <c r="L94" s="1">
        <f>73.5</f>
        <v>73.5</v>
      </c>
      <c r="M94" s="1"/>
      <c r="N94" s="1">
        <v>68.1</v>
      </c>
      <c r="O94" s="1">
        <v>63.7</v>
      </c>
      <c r="P94" s="1">
        <v>72.4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>
      <c r="A95" s="2" t="s">
        <v>87</v>
      </c>
      <c r="B95" s="10">
        <v>73.9</v>
      </c>
      <c r="C95" s="1">
        <v>70</v>
      </c>
      <c r="D95" s="1">
        <v>77.8</v>
      </c>
      <c r="E95" s="10"/>
      <c r="F95" s="1">
        <v>74.6</v>
      </c>
      <c r="G95" s="1">
        <v>70.8</v>
      </c>
      <c r="H95" s="1">
        <v>78.4</v>
      </c>
      <c r="I95" s="10"/>
      <c r="J95" s="10">
        <f>69.8</f>
        <v>69.8</v>
      </c>
      <c r="K95" s="1">
        <f>65.4</f>
        <v>65.4</v>
      </c>
      <c r="L95" s="1">
        <f>74.1</f>
        <v>74.1</v>
      </c>
      <c r="M95" s="1"/>
      <c r="N95" s="1">
        <v>68.5</v>
      </c>
      <c r="O95" s="1">
        <v>64</v>
      </c>
      <c r="P95" s="1">
        <v>72.9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>
      <c r="A96" s="30" t="s">
        <v>88</v>
      </c>
      <c r="B96" s="31">
        <v>73.7</v>
      </c>
      <c r="C96" s="33">
        <v>70</v>
      </c>
      <c r="D96" s="33">
        <v>77.4</v>
      </c>
      <c r="E96" s="31"/>
      <c r="F96" s="33">
        <v>74.4</v>
      </c>
      <c r="G96" s="33">
        <v>70.7</v>
      </c>
      <c r="H96" s="33">
        <v>78.1</v>
      </c>
      <c r="I96" s="31"/>
      <c r="J96" s="31">
        <f>69.5</f>
        <v>69.5</v>
      </c>
      <c r="K96" s="33">
        <f>65.3</f>
        <v>65.3</v>
      </c>
      <c r="L96" s="33">
        <f>73.6</f>
        <v>73.6</v>
      </c>
      <c r="M96" s="33"/>
      <c r="N96" s="33">
        <v>68.1</v>
      </c>
      <c r="O96" s="33">
        <v>63.8</v>
      </c>
      <c r="P96" s="33">
        <v>72.5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>
      <c r="A97" s="2" t="s">
        <v>89</v>
      </c>
      <c r="B97" s="10">
        <v>74.1</v>
      </c>
      <c r="C97" s="1">
        <v>70.4</v>
      </c>
      <c r="D97" s="1">
        <v>77.8</v>
      </c>
      <c r="E97" s="10"/>
      <c r="F97" s="1">
        <v>74.8</v>
      </c>
      <c r="G97" s="1">
        <v>71.1</v>
      </c>
      <c r="H97" s="1">
        <v>78.4</v>
      </c>
      <c r="I97" s="10"/>
      <c r="J97" s="10">
        <f>70.3</f>
        <v>70.3</v>
      </c>
      <c r="K97" s="1">
        <f>66.2</f>
        <v>66.2</v>
      </c>
      <c r="L97" s="1">
        <f>74.4</f>
        <v>74.4</v>
      </c>
      <c r="M97" s="1"/>
      <c r="N97" s="1">
        <v>68.9</v>
      </c>
      <c r="O97" s="1">
        <v>64.5</v>
      </c>
      <c r="P97" s="1">
        <v>73.2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>
      <c r="A98" s="2" t="s">
        <v>90</v>
      </c>
      <c r="B98" s="10">
        <v>74.5</v>
      </c>
      <c r="C98" s="1">
        <v>70.8</v>
      </c>
      <c r="D98" s="1">
        <v>78.1</v>
      </c>
      <c r="E98" s="10"/>
      <c r="F98" s="1">
        <v>75.1</v>
      </c>
      <c r="G98" s="1">
        <v>71.5</v>
      </c>
      <c r="H98" s="1">
        <v>78.7</v>
      </c>
      <c r="I98" s="10"/>
      <c r="J98" s="10">
        <f>70.9</f>
        <v>70.9</v>
      </c>
      <c r="K98" s="1">
        <f>66.8</f>
        <v>66.8</v>
      </c>
      <c r="L98" s="1">
        <f>74.9</f>
        <v>74.9</v>
      </c>
      <c r="M98" s="1"/>
      <c r="N98" s="1">
        <v>69.4</v>
      </c>
      <c r="O98" s="1">
        <v>65.1</v>
      </c>
      <c r="P98" s="1">
        <v>73.6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>
      <c r="A99" s="2" t="s">
        <v>91</v>
      </c>
      <c r="B99" s="10">
        <v>74.6</v>
      </c>
      <c r="C99" s="1">
        <v>71</v>
      </c>
      <c r="D99" s="1">
        <v>78.1</v>
      </c>
      <c r="E99" s="10"/>
      <c r="F99" s="1">
        <v>75.2</v>
      </c>
      <c r="G99" s="1">
        <v>71.6</v>
      </c>
      <c r="H99" s="1">
        <v>78.7</v>
      </c>
      <c r="I99" s="10"/>
      <c r="J99" s="10">
        <f>70.9</f>
        <v>70.9</v>
      </c>
      <c r="K99" s="1">
        <f>67</f>
        <v>67</v>
      </c>
      <c r="L99" s="1">
        <f>74.7</f>
        <v>74.7</v>
      </c>
      <c r="M99" s="1"/>
      <c r="N99" s="1">
        <v>69.4</v>
      </c>
      <c r="O99" s="1">
        <v>65.2</v>
      </c>
      <c r="P99" s="1">
        <v>73.5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>
      <c r="A100" s="2" t="s">
        <v>92</v>
      </c>
      <c r="B100" s="10">
        <v>74.7</v>
      </c>
      <c r="C100" s="1">
        <v>71.1</v>
      </c>
      <c r="D100" s="1">
        <v>78.2</v>
      </c>
      <c r="E100" s="10"/>
      <c r="F100" s="1">
        <v>75.3</v>
      </c>
      <c r="G100" s="1">
        <v>71.8</v>
      </c>
      <c r="H100" s="1">
        <v>78.7</v>
      </c>
      <c r="I100" s="10"/>
      <c r="J100" s="10">
        <f>71.1</f>
        <v>71.1</v>
      </c>
      <c r="K100" s="1">
        <f>67.2</f>
        <v>67.2</v>
      </c>
      <c r="L100" s="1">
        <f>74.9</f>
        <v>74.9</v>
      </c>
      <c r="M100" s="1"/>
      <c r="N100" s="1">
        <v>69.5</v>
      </c>
      <c r="O100" s="1">
        <v>65.3</v>
      </c>
      <c r="P100" s="1">
        <v>73.6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>
      <c r="A101" s="2" t="s">
        <v>93</v>
      </c>
      <c r="B101" s="10">
        <v>74.7</v>
      </c>
      <c r="C101" s="1">
        <v>71.1</v>
      </c>
      <c r="D101" s="1">
        <v>78.2</v>
      </c>
      <c r="E101" s="10"/>
      <c r="F101" s="1">
        <v>75.3</v>
      </c>
      <c r="G101" s="1">
        <v>71.8</v>
      </c>
      <c r="H101" s="1">
        <v>78.7</v>
      </c>
      <c r="I101" s="10"/>
      <c r="J101" s="10">
        <f>71</f>
        <v>71</v>
      </c>
      <c r="K101" s="1">
        <f>67</f>
        <v>67</v>
      </c>
      <c r="L101" s="1">
        <f>74.8</f>
        <v>74.8</v>
      </c>
      <c r="M101" s="1"/>
      <c r="N101" s="1">
        <v>69.3</v>
      </c>
      <c r="O101" s="1">
        <v>65</v>
      </c>
      <c r="P101" s="1">
        <v>73.4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>
      <c r="A102" s="2" t="s">
        <v>94</v>
      </c>
      <c r="B102" s="10">
        <v>74.7</v>
      </c>
      <c r="C102" s="1">
        <v>71.2</v>
      </c>
      <c r="D102" s="1">
        <v>78.2</v>
      </c>
      <c r="E102" s="10"/>
      <c r="F102" s="1">
        <v>75.4</v>
      </c>
      <c r="G102" s="1">
        <v>71.9</v>
      </c>
      <c r="H102" s="1">
        <v>78.8</v>
      </c>
      <c r="I102" s="10"/>
      <c r="J102" s="10">
        <f>70.9</f>
        <v>70.9</v>
      </c>
      <c r="K102" s="1">
        <f>66.8</f>
        <v>66.8</v>
      </c>
      <c r="L102" s="1">
        <f>74.9</f>
        <v>74.9</v>
      </c>
      <c r="M102" s="1"/>
      <c r="N102" s="1">
        <v>69.1</v>
      </c>
      <c r="O102" s="1">
        <v>64.8</v>
      </c>
      <c r="P102" s="1">
        <v>73.4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>
      <c r="A103" s="2" t="s">
        <v>95</v>
      </c>
      <c r="B103" s="10">
        <v>74.9</v>
      </c>
      <c r="C103" s="1">
        <v>71.4</v>
      </c>
      <c r="D103" s="1">
        <v>78.3</v>
      </c>
      <c r="E103" s="10"/>
      <c r="F103" s="1">
        <v>75.6</v>
      </c>
      <c r="G103" s="1">
        <v>72.1</v>
      </c>
      <c r="H103" s="1">
        <v>78.9</v>
      </c>
      <c r="I103" s="10"/>
      <c r="J103" s="10">
        <f>71</f>
        <v>71</v>
      </c>
      <c r="K103" s="1">
        <f>66.9</f>
        <v>66.9</v>
      </c>
      <c r="L103" s="1">
        <f>75</f>
        <v>75</v>
      </c>
      <c r="M103" s="1"/>
      <c r="N103" s="1">
        <v>69.1</v>
      </c>
      <c r="O103" s="1">
        <v>64.7</v>
      </c>
      <c r="P103" s="1">
        <v>73.4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>
      <c r="A104" s="2" t="s">
        <v>96</v>
      </c>
      <c r="B104" s="10">
        <v>74.9</v>
      </c>
      <c r="C104" s="1">
        <v>71.4</v>
      </c>
      <c r="D104" s="1">
        <v>78.3</v>
      </c>
      <c r="E104" s="10"/>
      <c r="F104" s="1">
        <v>75.6</v>
      </c>
      <c r="G104" s="1">
        <v>72.2</v>
      </c>
      <c r="H104" s="1">
        <v>78.9</v>
      </c>
      <c r="I104" s="10"/>
      <c r="J104" s="10">
        <f>70.8</f>
        <v>70.8</v>
      </c>
      <c r="K104" s="1">
        <f>66.7</f>
        <v>66.7</v>
      </c>
      <c r="L104" s="1">
        <f>74.8</f>
        <v>74.8</v>
      </c>
      <c r="M104" s="1"/>
      <c r="N104" s="1">
        <v>68.9</v>
      </c>
      <c r="O104" s="1">
        <v>64.4</v>
      </c>
      <c r="P104" s="1">
        <v>73.2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>
      <c r="A105" s="2" t="s">
        <v>97</v>
      </c>
      <c r="B105" s="10">
        <v>75.1</v>
      </c>
      <c r="C105" s="1">
        <v>71.7</v>
      </c>
      <c r="D105" s="1">
        <v>78.5</v>
      </c>
      <c r="E105" s="10"/>
      <c r="F105" s="1">
        <v>75.9</v>
      </c>
      <c r="G105" s="1">
        <v>72.5</v>
      </c>
      <c r="H105" s="1">
        <v>79.2</v>
      </c>
      <c r="I105" s="10"/>
      <c r="J105" s="10">
        <f>70.9</f>
        <v>70.9</v>
      </c>
      <c r="K105" s="1">
        <f>66.7</f>
        <v>66.7</v>
      </c>
      <c r="L105" s="1">
        <f>74.9</f>
        <v>74.9</v>
      </c>
      <c r="M105" s="1"/>
      <c r="N105" s="1">
        <v>68.8</v>
      </c>
      <c r="O105" s="1">
        <v>64.3</v>
      </c>
      <c r="P105" s="1">
        <v>73.3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.75">
      <c r="A106" s="30" t="s">
        <v>98</v>
      </c>
      <c r="B106" s="31">
        <v>75.4</v>
      </c>
      <c r="C106" s="33">
        <v>71.8</v>
      </c>
      <c r="D106" s="33">
        <v>78.8</v>
      </c>
      <c r="E106" s="31"/>
      <c r="F106" s="33">
        <v>76.1</v>
      </c>
      <c r="G106" s="33">
        <v>72.7</v>
      </c>
      <c r="H106" s="33">
        <v>79.4</v>
      </c>
      <c r="I106" s="31"/>
      <c r="J106" s="31">
        <f>71.2</f>
        <v>71.2</v>
      </c>
      <c r="K106" s="33">
        <f>67</f>
        <v>67</v>
      </c>
      <c r="L106" s="33">
        <f>75.2</f>
        <v>75.2</v>
      </c>
      <c r="M106" s="33"/>
      <c r="N106" s="33">
        <v>69.1</v>
      </c>
      <c r="O106" s="33">
        <v>64.5</v>
      </c>
      <c r="P106" s="33">
        <v>73.6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.75">
      <c r="A107" s="2" t="s">
        <v>99</v>
      </c>
      <c r="B107" s="10">
        <v>75.5</v>
      </c>
      <c r="C107" s="1">
        <v>72</v>
      </c>
      <c r="D107" s="1">
        <v>78.9</v>
      </c>
      <c r="E107" s="10"/>
      <c r="F107" s="1">
        <v>76.3</v>
      </c>
      <c r="G107" s="1">
        <v>72.9</v>
      </c>
      <c r="H107" s="1">
        <v>79.6</v>
      </c>
      <c r="I107" s="10"/>
      <c r="J107" s="10">
        <f>71.5</f>
        <v>71.5</v>
      </c>
      <c r="K107" s="1">
        <f>67.3</f>
        <v>67.3</v>
      </c>
      <c r="L107" s="1">
        <f>75.5</f>
        <v>75.5</v>
      </c>
      <c r="M107" s="1"/>
      <c r="N107" s="1">
        <v>69.3</v>
      </c>
      <c r="O107" s="1">
        <v>64.6</v>
      </c>
      <c r="P107" s="1">
        <v>73.8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.75">
      <c r="A108" s="2" t="s">
        <v>100</v>
      </c>
      <c r="B108" s="10">
        <v>75.8</v>
      </c>
      <c r="C108" s="1">
        <v>72.3</v>
      </c>
      <c r="D108" s="1">
        <v>79.1</v>
      </c>
      <c r="E108" s="10"/>
      <c r="F108" s="1">
        <v>76.5</v>
      </c>
      <c r="G108" s="1">
        <v>73.2</v>
      </c>
      <c r="H108" s="1">
        <v>79.8</v>
      </c>
      <c r="I108" s="10"/>
      <c r="J108" s="10">
        <f>71.8</f>
        <v>71.8</v>
      </c>
      <c r="K108" s="1">
        <f>67.7</f>
        <v>67.7</v>
      </c>
      <c r="L108" s="1">
        <f>75.7</f>
        <v>75.7</v>
      </c>
      <c r="M108" s="1"/>
      <c r="N108" s="1">
        <v>69.6</v>
      </c>
      <c r="O108" s="1">
        <v>65</v>
      </c>
      <c r="P108" s="1">
        <v>73.9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.75">
      <c r="A109" s="2" t="s">
        <v>101</v>
      </c>
      <c r="B109" s="10">
        <v>75.5</v>
      </c>
      <c r="C109" s="1">
        <v>72.2</v>
      </c>
      <c r="D109" s="1">
        <v>78.8</v>
      </c>
      <c r="E109" s="10"/>
      <c r="F109" s="1">
        <v>76.3</v>
      </c>
      <c r="G109" s="1">
        <v>73.1</v>
      </c>
      <c r="H109" s="1">
        <v>79.5</v>
      </c>
      <c r="I109" s="10"/>
      <c r="J109" s="10">
        <f>71.5</f>
        <v>71.5</v>
      </c>
      <c r="K109" s="1">
        <f>67.3</f>
        <v>67.3</v>
      </c>
      <c r="L109" s="1">
        <f>75.5</f>
        <v>75.5</v>
      </c>
      <c r="M109" s="1"/>
      <c r="N109" s="1">
        <v>69.2</v>
      </c>
      <c r="O109" s="1">
        <v>64.6</v>
      </c>
      <c r="P109" s="1">
        <v>73.7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5.75">
      <c r="A110" s="2" t="s">
        <v>102</v>
      </c>
      <c r="B110" s="10">
        <v>75.7</v>
      </c>
      <c r="C110" s="1">
        <v>72.4</v>
      </c>
      <c r="D110" s="1">
        <v>79</v>
      </c>
      <c r="E110" s="10"/>
      <c r="F110" s="1">
        <v>76.5</v>
      </c>
      <c r="G110" s="1">
        <v>73.3</v>
      </c>
      <c r="H110" s="1">
        <v>79.6</v>
      </c>
      <c r="I110" s="10"/>
      <c r="J110" s="10">
        <f>71.7</f>
        <v>71.7</v>
      </c>
      <c r="K110" s="1">
        <f>67.6</f>
        <v>67.6</v>
      </c>
      <c r="L110" s="1">
        <f>75.7</f>
        <v>75.7</v>
      </c>
      <c r="M110" s="1"/>
      <c r="N110" s="1">
        <v>69.5</v>
      </c>
      <c r="O110" s="1">
        <v>64.9</v>
      </c>
      <c r="P110" s="1">
        <v>73.9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5.75">
      <c r="A111" s="2" t="s">
        <v>103</v>
      </c>
      <c r="B111" s="10">
        <v>75.8</v>
      </c>
      <c r="C111" s="1">
        <v>72.5</v>
      </c>
      <c r="D111" s="1">
        <v>78.9</v>
      </c>
      <c r="E111" s="10"/>
      <c r="F111" s="1">
        <v>76.5</v>
      </c>
      <c r="G111" s="1">
        <v>73.4</v>
      </c>
      <c r="H111" s="1">
        <v>79.6</v>
      </c>
      <c r="I111" s="10"/>
      <c r="J111" s="10">
        <f>71.9</f>
        <v>71.9</v>
      </c>
      <c r="K111" s="1">
        <f>67.9</f>
        <v>67.9</v>
      </c>
      <c r="L111" s="1">
        <f>75.7</f>
        <v>75.7</v>
      </c>
      <c r="M111" s="1"/>
      <c r="N111" s="1">
        <v>69.6</v>
      </c>
      <c r="O111" s="1">
        <v>65.2</v>
      </c>
      <c r="P111" s="1">
        <v>73.9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5.75">
      <c r="A112" s="2" t="s">
        <v>104</v>
      </c>
      <c r="B112" s="10">
        <v>76.1</v>
      </c>
      <c r="C112" s="1">
        <v>73.1</v>
      </c>
      <c r="D112" s="1">
        <v>79.1</v>
      </c>
      <c r="E112" s="10"/>
      <c r="F112" s="1">
        <v>76.8</v>
      </c>
      <c r="G112" s="1">
        <v>73.9</v>
      </c>
      <c r="H112" s="1">
        <v>79.7</v>
      </c>
      <c r="I112" s="10"/>
      <c r="J112" s="10">
        <f>72.6</f>
        <v>72.6</v>
      </c>
      <c r="K112" s="1">
        <f>68.9</f>
        <v>68.9</v>
      </c>
      <c r="L112" s="1">
        <f>76.1</f>
        <v>76.1</v>
      </c>
      <c r="M112" s="1"/>
      <c r="N112" s="1">
        <v>70.2</v>
      </c>
      <c r="O112" s="1">
        <v>66.1</v>
      </c>
      <c r="P112" s="1">
        <v>74.2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5.75">
      <c r="A113" s="2" t="s">
        <v>105</v>
      </c>
      <c r="B113" s="11">
        <v>76.5</v>
      </c>
      <c r="C113" s="2">
        <v>73.6</v>
      </c>
      <c r="D113" s="2">
        <v>79.4</v>
      </c>
      <c r="E113" s="11"/>
      <c r="F113" s="2">
        <v>77.1</v>
      </c>
      <c r="G113" s="2">
        <v>74.3</v>
      </c>
      <c r="H113" s="2">
        <v>79.9</v>
      </c>
      <c r="I113" s="11"/>
      <c r="J113" s="22" t="s">
        <v>12</v>
      </c>
      <c r="K113" s="24" t="s">
        <v>12</v>
      </c>
      <c r="L113" s="24" t="s">
        <v>12</v>
      </c>
      <c r="M113" s="24"/>
      <c r="N113" s="2">
        <v>71.1</v>
      </c>
      <c r="O113" s="2">
        <v>67.2</v>
      </c>
      <c r="P113" s="2">
        <v>74.7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.75">
      <c r="A114" s="2" t="s">
        <v>106</v>
      </c>
      <c r="B114" s="10">
        <v>76.7</v>
      </c>
      <c r="C114" s="1">
        <v>73.8</v>
      </c>
      <c r="D114" s="1">
        <v>79.5</v>
      </c>
      <c r="E114" s="10"/>
      <c r="F114" s="1">
        <v>77.3</v>
      </c>
      <c r="G114" s="1">
        <v>74.5</v>
      </c>
      <c r="H114" s="1">
        <v>80</v>
      </c>
      <c r="I114" s="10"/>
      <c r="J114" s="22" t="s">
        <v>12</v>
      </c>
      <c r="K114" s="24" t="s">
        <v>12</v>
      </c>
      <c r="L114" s="24" t="s">
        <v>12</v>
      </c>
      <c r="M114" s="24"/>
      <c r="N114" s="1">
        <v>71.3</v>
      </c>
      <c r="O114" s="1">
        <v>67.6</v>
      </c>
      <c r="P114" s="1">
        <v>74.8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5.75">
      <c r="A115" s="2" t="s">
        <v>107</v>
      </c>
      <c r="B115" s="10">
        <v>76.7</v>
      </c>
      <c r="C115" s="1">
        <v>73.9</v>
      </c>
      <c r="D115" s="1">
        <v>79.4</v>
      </c>
      <c r="E115" s="10"/>
      <c r="F115" s="1">
        <v>77.3</v>
      </c>
      <c r="G115" s="1">
        <v>74.6</v>
      </c>
      <c r="H115" s="1">
        <v>79.9</v>
      </c>
      <c r="I115" s="10"/>
      <c r="J115" s="22" t="s">
        <v>12</v>
      </c>
      <c r="K115" s="24" t="s">
        <v>12</v>
      </c>
      <c r="L115" s="24" t="s">
        <v>12</v>
      </c>
      <c r="M115" s="24"/>
      <c r="N115" s="1">
        <v>71.4</v>
      </c>
      <c r="O115" s="1">
        <v>67.8</v>
      </c>
      <c r="P115" s="1">
        <v>74.7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5.75">
      <c r="A116" s="30" t="s">
        <v>108</v>
      </c>
      <c r="B116" s="31">
        <v>77</v>
      </c>
      <c r="C116" s="33">
        <v>74.3</v>
      </c>
      <c r="D116" s="33">
        <v>79.7</v>
      </c>
      <c r="E116" s="31"/>
      <c r="F116" s="33">
        <v>77.6</v>
      </c>
      <c r="G116" s="33">
        <v>74.9</v>
      </c>
      <c r="H116" s="33">
        <v>80.1</v>
      </c>
      <c r="I116" s="31"/>
      <c r="J116" s="34" t="s">
        <v>12</v>
      </c>
      <c r="K116" s="36" t="s">
        <v>12</v>
      </c>
      <c r="L116" s="36" t="s">
        <v>12</v>
      </c>
      <c r="M116" s="36"/>
      <c r="N116" s="33">
        <v>71.9</v>
      </c>
      <c r="O116" s="33">
        <v>68.3</v>
      </c>
      <c r="P116" s="33">
        <v>75.2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5.75">
      <c r="A117" s="2" t="s">
        <v>109</v>
      </c>
      <c r="B117" s="10">
        <v>77.2</v>
      </c>
      <c r="C117" s="1">
        <v>74.4</v>
      </c>
      <c r="D117" s="1">
        <v>79.8</v>
      </c>
      <c r="E117" s="10"/>
      <c r="F117" s="1">
        <v>77.7</v>
      </c>
      <c r="G117" s="1">
        <v>75</v>
      </c>
      <c r="H117" s="1">
        <v>80.2</v>
      </c>
      <c r="I117" s="10"/>
      <c r="J117" s="22" t="s">
        <v>12</v>
      </c>
      <c r="K117" s="24" t="s">
        <v>12</v>
      </c>
      <c r="L117" s="24" t="s">
        <v>12</v>
      </c>
      <c r="M117" s="24"/>
      <c r="N117" s="1">
        <v>72.2</v>
      </c>
      <c r="O117" s="1">
        <v>68.6</v>
      </c>
      <c r="P117" s="1">
        <v>75.2</v>
      </c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5.75">
      <c r="A118" s="2"/>
      <c r="B118" s="10"/>
      <c r="C118" s="1"/>
      <c r="D118" s="1"/>
      <c r="E118" s="10"/>
      <c r="F118" s="1"/>
      <c r="G118" s="1"/>
      <c r="H118" s="1"/>
      <c r="I118" s="10"/>
      <c r="J118" s="10"/>
      <c r="K118" s="1"/>
      <c r="L118" s="1"/>
      <c r="M118" s="1"/>
      <c r="N118" s="1"/>
      <c r="O118" s="1"/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6.5">
      <c r="A119" s="38" t="s">
        <v>110</v>
      </c>
      <c r="B119" s="39">
        <v>77.2</v>
      </c>
      <c r="C119" s="40">
        <v>74.4</v>
      </c>
      <c r="D119" s="40">
        <v>79.8</v>
      </c>
      <c r="E119" s="39"/>
      <c r="F119" s="40">
        <v>77.7</v>
      </c>
      <c r="G119" s="40">
        <v>75</v>
      </c>
      <c r="H119" s="40">
        <v>80.2</v>
      </c>
      <c r="I119" s="39"/>
      <c r="J119" s="39">
        <v>72.6</v>
      </c>
      <c r="K119" s="40">
        <v>68.9</v>
      </c>
      <c r="L119" s="40">
        <v>76.1</v>
      </c>
      <c r="M119" s="40"/>
      <c r="N119" s="40">
        <v>72.2</v>
      </c>
      <c r="O119" s="40">
        <v>68.6</v>
      </c>
      <c r="P119" s="40">
        <v>75.2</v>
      </c>
      <c r="Q119" s="38"/>
      <c r="R119" s="38"/>
      <c r="S119" s="38"/>
      <c r="T119" s="38"/>
      <c r="U119" s="38"/>
      <c r="V119" s="7"/>
      <c r="W119" s="7"/>
      <c r="X119" s="7"/>
      <c r="Y119" s="2"/>
      <c r="Z119" s="2"/>
      <c r="AA119" s="2"/>
      <c r="AB119" s="2"/>
      <c r="AC119" s="2"/>
      <c r="AD119" s="2"/>
    </row>
    <row r="120" spans="1:30" ht="16.5">
      <c r="A120" s="38" t="s">
        <v>111</v>
      </c>
      <c r="B120" s="39">
        <v>39.1</v>
      </c>
      <c r="C120" s="40">
        <v>36.6</v>
      </c>
      <c r="D120" s="40">
        <v>42.2</v>
      </c>
      <c r="E120" s="39"/>
      <c r="F120" s="40">
        <v>39.8</v>
      </c>
      <c r="G120" s="40">
        <v>37.1</v>
      </c>
      <c r="H120" s="40">
        <v>43.2</v>
      </c>
      <c r="I120" s="39"/>
      <c r="J120" s="39">
        <v>30.8</v>
      </c>
      <c r="K120" s="40">
        <v>29.1</v>
      </c>
      <c r="L120" s="40">
        <v>32.5</v>
      </c>
      <c r="M120" s="40"/>
      <c r="N120" s="40">
        <v>64.1</v>
      </c>
      <c r="O120" s="40">
        <v>60</v>
      </c>
      <c r="P120" s="40">
        <v>68.3</v>
      </c>
      <c r="Q120" s="38"/>
      <c r="R120" s="38"/>
      <c r="S120" s="38"/>
      <c r="T120" s="38"/>
      <c r="U120" s="38"/>
      <c r="V120" s="7"/>
      <c r="W120" s="7"/>
      <c r="X120" s="7"/>
      <c r="Y120" s="2"/>
      <c r="Z120" s="2"/>
      <c r="AA120" s="2"/>
      <c r="AB120" s="2"/>
      <c r="AC120" s="2"/>
      <c r="AD120" s="2"/>
    </row>
    <row r="121" spans="1:30" ht="15.75">
      <c r="A121" s="5"/>
      <c r="B121" s="14"/>
      <c r="C121" s="5"/>
      <c r="D121" s="5"/>
      <c r="E121" s="14"/>
      <c r="F121" s="5"/>
      <c r="G121" s="5"/>
      <c r="H121" s="5"/>
      <c r="I121" s="14"/>
      <c r="J121" s="14"/>
      <c r="K121" s="5"/>
      <c r="L121" s="5"/>
      <c r="M121" s="5"/>
      <c r="N121" s="5"/>
      <c r="O121" s="5"/>
      <c r="P121" s="5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5.75">
      <c r="A122" s="6" t="s">
        <v>112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5.75">
      <c r="A123" s="2" t="s">
        <v>113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5.75">
      <c r="A124" s="2" t="s">
        <v>114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.75">
      <c r="A125" s="2" t="s">
        <v>115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.7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6.5">
      <c r="A127" s="37" t="s">
        <v>116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6.5">
      <c r="A128" s="37" t="s">
        <v>117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6.5">
      <c r="A129" s="37" t="s">
        <v>118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6.5">
      <c r="A130" s="37" t="s">
        <v>119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6.5">
      <c r="A131" s="37" t="s">
        <v>120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6.5">
      <c r="A132" s="3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5.75">
      <c r="A133" s="2" t="s">
        <v>121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5.75">
      <c r="A134" s="42" t="s">
        <v>126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.7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7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5.7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5.7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5.7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5.7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5.7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5.7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5.7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5.7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5.7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5.7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5.7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5.7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5.7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5.7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5.7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5.7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5.7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5.7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5.7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5.7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5.7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5.7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5.7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5.7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5.7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5.7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5.7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5.7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5.7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5.7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5.7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5.7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5.7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5.7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5.7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5.7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5.7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5.7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5.7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5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5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5.7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5.7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5.7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5.7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5.7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5.7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5.7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5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5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5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5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5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5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5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5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5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5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5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5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5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5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5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5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5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5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5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5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5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5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5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5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5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5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5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5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5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5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5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5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5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5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5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5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5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5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5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5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5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5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5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5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5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5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5.7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5.7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5.7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5.7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5.7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5.7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5.7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5.7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5.7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5.7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5.7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5.7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5.7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5.7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5.7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5.7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5.7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5.7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5.7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5.7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5.7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5.7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5.7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5.7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5.7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5.7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5.7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</sheetData>
  <hyperlinks>
    <hyperlink ref="A134" r:id="rId1" display="http://www.cdc.gov/nchs/about/major/dvs/mortdata.htm"/>
  </hyperlinks>
  <printOptions/>
  <pageMargins left="0.5" right="0.5" top="0.5" bottom="0.5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ADNET</cp:lastModifiedBy>
  <dcterms:created xsi:type="dcterms:W3CDTF">2004-01-15T16:36:41Z</dcterms:created>
  <dcterms:modified xsi:type="dcterms:W3CDTF">2004-02-24T19:04:12Z</dcterms:modified>
  <cp:category/>
  <cp:version/>
  <cp:contentType/>
  <cp:contentStatus/>
</cp:coreProperties>
</file>