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  <sheet name="historical" sheetId="3" r:id="rId3"/>
  </sheets>
  <definedNames>
    <definedName name="_xlnm.Print_Area" localSheetId="0">'Data'!$A$1:$I$141</definedName>
    <definedName name="_xlnm.Print_Area">'Data'!$A$5:$B$141</definedName>
    <definedName name="PRINT_AREA_MI">'Data'!$A$5:$B$141</definedName>
  </definedNames>
  <calcPr fullCalcOnLoad="1"/>
</workbook>
</file>

<file path=xl/sharedStrings.xml><?xml version="1.0" encoding="utf-8"?>
<sst xmlns="http://schemas.openxmlformats.org/spreadsheetml/2006/main" count="231" uniqueCount="60">
  <si>
    <t>|</t>
  </si>
  <si>
    <t>from other tables because of adjustments to underreported and</t>
  </si>
  <si>
    <t>nonreported racial/ethnic data. Nonresident alien students are not</t>
  </si>
  <si>
    <t>distributed among racial/ethnic groups]</t>
  </si>
  <si>
    <t xml:space="preserve"> 1980</t>
  </si>
  <si>
    <t xml:space="preserve"> 1990</t>
  </si>
  <si>
    <t>1991</t>
  </si>
  <si>
    <t>1992</t>
  </si>
  <si>
    <t>1993</t>
  </si>
  <si>
    <t xml:space="preserve"> 1994</t>
  </si>
  <si>
    <t>1995</t>
  </si>
  <si>
    <t>1996 \1</t>
  </si>
  <si>
    <t>1997 \1</t>
  </si>
  <si>
    <t>1998 \1</t>
  </si>
  <si>
    <t>1999 \1</t>
  </si>
  <si>
    <t>2000 \1</t>
  </si>
  <si>
    <t>2001 \1</t>
  </si>
  <si>
    <t xml:space="preserve">  Total  </t>
  </si>
  <si>
    <t>Male</t>
  </si>
  <si>
    <t>Female</t>
  </si>
  <si>
    <t>Public</t>
  </si>
  <si>
    <t>Private</t>
  </si>
  <si>
    <t>Two-year</t>
  </si>
  <si>
    <t>Four-year</t>
  </si>
  <si>
    <t>Undergraduate</t>
  </si>
  <si>
    <t>Graduate</t>
  </si>
  <si>
    <t xml:space="preserve">First professional </t>
  </si>
  <si>
    <t xml:space="preserve">  White \2</t>
  </si>
  <si>
    <t xml:space="preserve"> </t>
  </si>
  <si>
    <t xml:space="preserve">  Black \2</t>
  </si>
  <si>
    <t xml:space="preserve">  Hispanic</t>
  </si>
  <si>
    <t xml:space="preserve">  Nonresident alien</t>
  </si>
  <si>
    <t>First professional</t>
  </si>
  <si>
    <t>\1 Beginning 1996 data reflect a new classification of institutions; this classification</t>
  </si>
  <si>
    <t xml:space="preserve">includes some additional, primarily 2-year, colleges than before and excludes a few </t>
  </si>
  <si>
    <t>institutions that did not award degrees.</t>
  </si>
  <si>
    <t>\2 Non-Hispanic.</t>
  </si>
  <si>
    <t>Source: U.S. National Center for Education</t>
  </si>
  <si>
    <t>Statistics, Digest of Education Statistics, annual.</t>
  </si>
  <si>
    <t>http://nces.ed.gov/</t>
  </si>
  <si>
    <t>FOOTNOTES</t>
  </si>
  <si>
    <t>2002 \1</t>
  </si>
  <si>
    <t>aid programs.</t>
  </si>
  <si>
    <t>Includes institutions that were eligible to participate in Title IV federal financial</t>
  </si>
  <si>
    <t xml:space="preserve">  American Indian/Alaska Native </t>
  </si>
  <si>
    <t xml:space="preserve">  Asian/Pacific Islander</t>
  </si>
  <si>
    <t>2003 \1</t>
  </si>
  <si>
    <t>2004 \1</t>
  </si>
  <si>
    <t>Characteristic</t>
  </si>
  <si>
    <t>2005 \1</t>
  </si>
  <si>
    <t>College Enrollment by Selected Characteristics</t>
  </si>
  <si>
    <t xml:space="preserve">\1 Data beginning 2000 reflect a new classification of institutions; </t>
  </si>
  <si>
    <t>see footnote 1, Table 269.</t>
  </si>
  <si>
    <t>Back to data</t>
  </si>
  <si>
    <t>HEADNOTE</t>
  </si>
  <si>
    <t>For more information:</t>
  </si>
  <si>
    <t>See notes</t>
  </si>
  <si>
    <r>
      <t>[</t>
    </r>
    <r>
      <rPr>
        <b/>
        <sz val="12"/>
        <rFont val="Courier New"/>
        <family val="3"/>
      </rPr>
      <t>In thousands (13,818.6 represents 13,818,600). As of fall.</t>
    </r>
    <r>
      <rPr>
        <sz val="12"/>
        <rFont val="Courier New"/>
        <family val="3"/>
      </rPr>
      <t xml:space="preserve"> Totals may differ</t>
    </r>
  </si>
  <si>
    <r>
      <t>Table 270.</t>
    </r>
    <r>
      <rPr>
        <b/>
        <sz val="12"/>
        <rFont val="Courier New"/>
        <family val="3"/>
      </rPr>
      <t xml:space="preserve"> College Enrollment by Selected Characteristics</t>
    </r>
  </si>
  <si>
    <t xml:space="preserve">(thousands)             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</si>
</sst>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"/>
    <numFmt numFmtId="174" formatCode="0.000"/>
    <numFmt numFmtId="175" formatCode="0.0000"/>
  </numFmts>
  <fonts count="12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sz val="12"/>
      <color indexed="8"/>
      <name val="Courier New"/>
      <family val="3"/>
    </font>
    <font>
      <strike/>
      <sz val="12"/>
      <color indexed="8"/>
      <name val="Courier New"/>
      <family val="3"/>
    </font>
    <font>
      <b/>
      <sz val="12"/>
      <color indexed="8"/>
      <name val="Courier New"/>
      <family val="3"/>
    </font>
    <font>
      <u val="single"/>
      <sz val="12"/>
      <color indexed="12"/>
      <name val="Courier New"/>
      <family val="3"/>
    </font>
    <font>
      <sz val="12"/>
      <color indexed="10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4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72" fontId="7" fillId="0" borderId="0" xfId="0" applyNumberFormat="1" applyFont="1" applyFill="1" applyAlignment="1">
      <alignment/>
    </xf>
    <xf numFmtId="172" fontId="8" fillId="0" borderId="0" xfId="0" applyNumberFormat="1" applyFont="1" applyAlignment="1">
      <alignment/>
    </xf>
    <xf numFmtId="173" fontId="7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2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 horizontal="fill"/>
    </xf>
    <xf numFmtId="0" fontId="0" fillId="0" borderId="0" xfId="0" applyNumberFormat="1" applyFont="1" applyAlignment="1">
      <alignment horizontal="center"/>
    </xf>
    <xf numFmtId="0" fontId="0" fillId="0" borderId="1" xfId="0" applyNumberFormat="1" applyFont="1" applyBorder="1" applyAlignment="1">
      <alignment/>
    </xf>
    <xf numFmtId="0" fontId="0" fillId="0" borderId="4" xfId="0" applyNumberFormat="1" applyFont="1" applyBorder="1" applyAlignment="1">
      <alignment horizontal="fill"/>
    </xf>
    <xf numFmtId="0" fontId="0" fillId="0" borderId="5" xfId="0" applyNumberFormat="1" applyFont="1" applyBorder="1" applyAlignment="1">
      <alignment horizontal="fill"/>
    </xf>
    <xf numFmtId="173" fontId="0" fillId="0" borderId="1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172" fontId="0" fillId="0" borderId="0" xfId="0" applyNumberFormat="1" applyFont="1" applyAlignment="1">
      <alignment/>
    </xf>
    <xf numFmtId="172" fontId="0" fillId="0" borderId="1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10" fillId="0" borderId="0" xfId="16" applyFont="1" applyAlignment="1">
      <alignment/>
    </xf>
    <xf numFmtId="0" fontId="0" fillId="0" borderId="0" xfId="0" applyFont="1" applyAlignment="1">
      <alignment horizontal="right"/>
    </xf>
    <xf numFmtId="172" fontId="11" fillId="0" borderId="0" xfId="0" applyNumberFormat="1" applyFont="1" applyAlignment="1">
      <alignment/>
    </xf>
    <xf numFmtId="172" fontId="11" fillId="0" borderId="4" xfId="0" applyNumberFormat="1" applyFont="1" applyBorder="1" applyAlignment="1">
      <alignment/>
    </xf>
    <xf numFmtId="172" fontId="9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Border="1" applyAlignment="1">
      <alignment/>
    </xf>
    <xf numFmtId="0" fontId="10" fillId="0" borderId="0" xfId="16" applyNumberFormat="1" applyFont="1" applyAlignment="1">
      <alignment/>
    </xf>
    <xf numFmtId="0" fontId="0" fillId="0" borderId="4" xfId="0" applyBorder="1" applyAlignment="1">
      <alignment horizontal="fill" vertical="center" wrapText="1"/>
    </xf>
    <xf numFmtId="3" fontId="0" fillId="0" borderId="5" xfId="0" applyNumberFormat="1" applyFont="1" applyBorder="1" applyAlignment="1">
      <alignment horizontal="fill" vertical="center" wrapText="1"/>
    </xf>
    <xf numFmtId="0" fontId="4" fillId="0" borderId="0" xfId="0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0" fillId="0" borderId="5" xfId="0" applyNumberFormat="1" applyFont="1" applyBorder="1" applyAlignment="1">
      <alignment/>
    </xf>
    <xf numFmtId="0" fontId="0" fillId="0" borderId="4" xfId="0" applyFont="1" applyBorder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nces.ed.gov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showGridLines="0" tabSelected="1" showOutlineSymbols="0" zoomScale="75" zoomScaleNormal="75" workbookViewId="0" topLeftCell="A1">
      <pane xSplit="1" ySplit="39" topLeftCell="B40" activePane="bottomRight" state="frozen"/>
      <selection pane="topLeft" activeCell="A1" sqref="A1"/>
      <selection pane="topRight" activeCell="B1" sqref="B1"/>
      <selection pane="bottomLeft" activeCell="A40" sqref="A40"/>
      <selection pane="bottomRight" activeCell="A1" sqref="A1"/>
    </sheetView>
  </sheetViews>
  <sheetFormatPr defaultColWidth="8.796875" defaultRowHeight="15.75"/>
  <cols>
    <col min="1" max="1" width="31.796875" style="13" customWidth="1"/>
    <col min="2" max="9" width="13.69921875" style="13" customWidth="1"/>
    <col min="10" max="16384" width="11.796875" style="13" customWidth="1"/>
  </cols>
  <sheetData>
    <row r="1" ht="15" customHeight="1">
      <c r="A1" s="12" t="s">
        <v>58</v>
      </c>
    </row>
    <row r="2" ht="15.75">
      <c r="A2" s="14"/>
    </row>
    <row r="3" ht="15.75">
      <c r="A3" s="37" t="s">
        <v>56</v>
      </c>
    </row>
    <row r="4" ht="15.75">
      <c r="A4" s="12"/>
    </row>
    <row r="5" spans="1:9" ht="15.75">
      <c r="A5" s="15"/>
      <c r="B5" s="16"/>
      <c r="C5" s="15"/>
      <c r="D5" s="15"/>
      <c r="E5" s="15"/>
      <c r="F5" s="15"/>
      <c r="G5" s="15"/>
      <c r="H5" s="15"/>
      <c r="I5" s="15"/>
    </row>
    <row r="6" spans="1:9" ht="16.5">
      <c r="A6" s="17" t="s">
        <v>48</v>
      </c>
      <c r="B6" s="5" t="s">
        <v>5</v>
      </c>
      <c r="C6" s="40" t="s">
        <v>10</v>
      </c>
      <c r="D6" s="40" t="s">
        <v>15</v>
      </c>
      <c r="E6" s="41" t="s">
        <v>16</v>
      </c>
      <c r="F6" s="41" t="s">
        <v>41</v>
      </c>
      <c r="G6" s="41" t="s">
        <v>46</v>
      </c>
      <c r="H6" s="41" t="s">
        <v>47</v>
      </c>
      <c r="I6" s="41" t="s">
        <v>49</v>
      </c>
    </row>
    <row r="7" spans="1:9" ht="15.75">
      <c r="A7" s="14"/>
      <c r="B7" s="42"/>
      <c r="C7" s="27"/>
      <c r="D7" s="27"/>
      <c r="E7" s="27"/>
      <c r="F7" s="27"/>
      <c r="G7" s="43"/>
      <c r="H7" s="43"/>
      <c r="I7" s="27"/>
    </row>
    <row r="8" spans="1:9" ht="15.75">
      <c r="A8" s="19"/>
      <c r="B8" s="39" t="s">
        <v>59</v>
      </c>
      <c r="C8" s="38"/>
      <c r="D8" s="38"/>
      <c r="E8" s="38"/>
      <c r="F8" s="38"/>
      <c r="G8" s="38"/>
      <c r="H8" s="38"/>
      <c r="I8" s="38"/>
    </row>
    <row r="9" spans="1:9" ht="15.75" hidden="1">
      <c r="A9" s="14" t="s">
        <v>0</v>
      </c>
      <c r="B9" s="21">
        <f aca="true" t="shared" si="0" ref="B9:I9">B42+B43-B40</f>
        <v>0</v>
      </c>
      <c r="C9" s="22">
        <f t="shared" si="0"/>
        <v>0</v>
      </c>
      <c r="D9" s="22">
        <f t="shared" si="0"/>
        <v>0</v>
      </c>
      <c r="E9" s="22">
        <f t="shared" si="0"/>
        <v>0</v>
      </c>
      <c r="F9" s="22">
        <f t="shared" si="0"/>
        <v>0.010999999998603016</v>
      </c>
      <c r="G9" s="22">
        <f t="shared" si="0"/>
        <v>0</v>
      </c>
      <c r="H9" s="22">
        <f t="shared" si="0"/>
        <v>0</v>
      </c>
      <c r="I9" s="22">
        <f t="shared" si="0"/>
        <v>0</v>
      </c>
    </row>
    <row r="10" spans="1:9" ht="15.75" hidden="1">
      <c r="A10" s="14" t="s">
        <v>0</v>
      </c>
      <c r="B10" s="21">
        <f aca="true" t="shared" si="1" ref="B10:I10">B45+B46-B40</f>
        <v>0</v>
      </c>
      <c r="C10" s="22">
        <f t="shared" si="1"/>
        <v>0</v>
      </c>
      <c r="D10" s="22">
        <f t="shared" si="1"/>
        <v>0</v>
      </c>
      <c r="E10" s="22">
        <f t="shared" si="1"/>
        <v>0</v>
      </c>
      <c r="F10" s="22">
        <f t="shared" si="1"/>
        <v>0.010999999998603016</v>
      </c>
      <c r="G10" s="22">
        <f t="shared" si="1"/>
        <v>0</v>
      </c>
      <c r="H10" s="22">
        <f t="shared" si="1"/>
        <v>0</v>
      </c>
      <c r="I10" s="22">
        <f t="shared" si="1"/>
        <v>0</v>
      </c>
    </row>
    <row r="11" spans="1:9" ht="15.75" hidden="1">
      <c r="A11" s="14" t="s">
        <v>0</v>
      </c>
      <c r="B11" s="21">
        <f aca="true" t="shared" si="2" ref="B11:I11">B48+B49-B40</f>
        <v>0</v>
      </c>
      <c r="C11" s="22">
        <f t="shared" si="2"/>
        <v>0</v>
      </c>
      <c r="D11" s="22">
        <f t="shared" si="2"/>
        <v>0</v>
      </c>
      <c r="E11" s="22">
        <f t="shared" si="2"/>
        <v>-0.01300000000082946</v>
      </c>
      <c r="F11" s="22">
        <f t="shared" si="2"/>
        <v>0.010999999998603016</v>
      </c>
      <c r="G11" s="22">
        <f t="shared" si="2"/>
        <v>0</v>
      </c>
      <c r="H11" s="22">
        <f t="shared" si="2"/>
        <v>0</v>
      </c>
      <c r="I11" s="22">
        <f t="shared" si="2"/>
        <v>0</v>
      </c>
    </row>
    <row r="12" spans="1:9" ht="15.75" hidden="1">
      <c r="A12" s="14" t="s">
        <v>0</v>
      </c>
      <c r="B12" s="21">
        <f aca="true" t="shared" si="3" ref="B12:F14">B65+B79+B93+B107+B121+B135-B51</f>
        <v>-0.09999999999854481</v>
      </c>
      <c r="C12" s="22">
        <f t="shared" si="3"/>
        <v>-0.2999999999974534</v>
      </c>
      <c r="D12" s="22">
        <f t="shared" si="3"/>
        <v>0.006999999999607098</v>
      </c>
      <c r="E12" s="22">
        <f t="shared" si="3"/>
        <v>0</v>
      </c>
      <c r="F12" s="22">
        <f t="shared" si="3"/>
        <v>0.0009999999983847374</v>
      </c>
      <c r="G12" s="22">
        <f aca="true" t="shared" si="4" ref="G12:I14">G65+G79+G93+G107+G121+G135-G51</f>
        <v>0</v>
      </c>
      <c r="H12" s="22">
        <f t="shared" si="4"/>
        <v>0</v>
      </c>
      <c r="I12" s="22">
        <f t="shared" si="4"/>
        <v>0</v>
      </c>
    </row>
    <row r="13" spans="1:9" ht="15.75" hidden="1">
      <c r="A13" s="14" t="s">
        <v>0</v>
      </c>
      <c r="B13" s="21">
        <f t="shared" si="3"/>
        <v>0</v>
      </c>
      <c r="C13" s="22">
        <f t="shared" si="3"/>
        <v>0.4999999999997726</v>
      </c>
      <c r="D13" s="22">
        <f t="shared" si="3"/>
        <v>-0.07099999999991269</v>
      </c>
      <c r="E13" s="22">
        <f t="shared" si="3"/>
        <v>0.04600000000004911</v>
      </c>
      <c r="F13" s="22">
        <f t="shared" si="3"/>
        <v>-0.15200000000004366</v>
      </c>
      <c r="G13" s="22">
        <f t="shared" si="4"/>
        <v>0</v>
      </c>
      <c r="H13" s="22">
        <f t="shared" si="4"/>
        <v>0</v>
      </c>
      <c r="I13" s="22">
        <f t="shared" si="4"/>
        <v>0</v>
      </c>
    </row>
    <row r="14" spans="1:9" ht="15.75" hidden="1">
      <c r="A14" s="14" t="s">
        <v>0</v>
      </c>
      <c r="B14" s="21">
        <f t="shared" si="3"/>
        <v>-0.06600000000003092</v>
      </c>
      <c r="C14" s="22">
        <f t="shared" si="3"/>
        <v>-0.0919999999999277</v>
      </c>
      <c r="D14" s="22">
        <f t="shared" si="3"/>
        <v>-0.125</v>
      </c>
      <c r="E14" s="22">
        <f t="shared" si="3"/>
        <v>-0.10599999999999454</v>
      </c>
      <c r="F14" s="22">
        <f t="shared" si="3"/>
        <v>-0.08199999999999363</v>
      </c>
      <c r="G14" s="22">
        <f t="shared" si="4"/>
        <v>0</v>
      </c>
      <c r="H14" s="22">
        <f t="shared" si="4"/>
        <v>0</v>
      </c>
      <c r="I14" s="22">
        <f t="shared" si="4"/>
        <v>0</v>
      </c>
    </row>
    <row r="15" spans="1:9" ht="15.75" hidden="1">
      <c r="A15" s="14" t="s">
        <v>0</v>
      </c>
      <c r="B15" s="21">
        <f aca="true" t="shared" si="5" ref="B15:I15">SUM(B51:B53)-B40</f>
        <v>0.1290000000008149</v>
      </c>
      <c r="C15" s="22">
        <f t="shared" si="5"/>
        <v>-0.1890000000003056</v>
      </c>
      <c r="D15" s="22">
        <f t="shared" si="5"/>
        <v>0</v>
      </c>
      <c r="E15" s="22">
        <f t="shared" si="5"/>
        <v>-0.09999999999854481</v>
      </c>
      <c r="F15" s="22">
        <f t="shared" si="5"/>
        <v>0.011000000002240995</v>
      </c>
      <c r="G15" s="22">
        <f t="shared" si="5"/>
        <v>0</v>
      </c>
      <c r="H15" s="22">
        <f t="shared" si="5"/>
        <v>0</v>
      </c>
      <c r="I15" s="22">
        <f t="shared" si="5"/>
        <v>0</v>
      </c>
    </row>
    <row r="16" spans="1:9" ht="15.75" hidden="1">
      <c r="A16" s="14" t="s">
        <v>0</v>
      </c>
      <c r="B16" s="21">
        <f aca="true" t="shared" si="6" ref="B16:I16">B56+B57-B55</f>
        <v>0</v>
      </c>
      <c r="C16" s="22">
        <f t="shared" si="6"/>
        <v>0.09999999999854481</v>
      </c>
      <c r="D16" s="22">
        <f t="shared" si="6"/>
        <v>0</v>
      </c>
      <c r="E16" s="22">
        <f t="shared" si="6"/>
        <v>0</v>
      </c>
      <c r="F16" s="22">
        <f t="shared" si="6"/>
        <v>0</v>
      </c>
      <c r="G16" s="22">
        <f t="shared" si="6"/>
        <v>0</v>
      </c>
      <c r="H16" s="22">
        <f t="shared" si="6"/>
        <v>0</v>
      </c>
      <c r="I16" s="22">
        <f t="shared" si="6"/>
        <v>0</v>
      </c>
    </row>
    <row r="17" spans="1:9" ht="15.75" hidden="1">
      <c r="A17" s="14" t="s">
        <v>0</v>
      </c>
      <c r="B17" s="21">
        <f aca="true" t="shared" si="7" ref="B17:I17">B59+B60-B55</f>
        <v>-0.1000000000003638</v>
      </c>
      <c r="C17" s="22">
        <f t="shared" si="7"/>
        <v>0.09999999999854481</v>
      </c>
      <c r="D17" s="22">
        <f t="shared" si="7"/>
        <v>0</v>
      </c>
      <c r="E17" s="22">
        <f t="shared" si="7"/>
        <v>0</v>
      </c>
      <c r="F17" s="22">
        <f t="shared" si="7"/>
        <v>0.09999999999854481</v>
      </c>
      <c r="G17" s="22">
        <f t="shared" si="7"/>
        <v>0</v>
      </c>
      <c r="H17" s="22">
        <f t="shared" si="7"/>
        <v>0</v>
      </c>
      <c r="I17" s="22">
        <f t="shared" si="7"/>
        <v>0</v>
      </c>
    </row>
    <row r="18" spans="1:9" ht="15.75" hidden="1">
      <c r="A18" s="14" t="s">
        <v>0</v>
      </c>
      <c r="B18" s="21">
        <f aca="true" t="shared" si="8" ref="B18:I18">B62+B63-B55</f>
        <v>-0.09999999999854481</v>
      </c>
      <c r="C18" s="22">
        <f t="shared" si="8"/>
        <v>0</v>
      </c>
      <c r="D18" s="22">
        <f t="shared" si="8"/>
        <v>0</v>
      </c>
      <c r="E18" s="22">
        <f t="shared" si="8"/>
        <v>0</v>
      </c>
      <c r="F18" s="22">
        <f t="shared" si="8"/>
        <v>0.09999999999854481</v>
      </c>
      <c r="G18" s="22">
        <f t="shared" si="8"/>
        <v>0</v>
      </c>
      <c r="H18" s="22">
        <f t="shared" si="8"/>
        <v>0</v>
      </c>
      <c r="I18" s="22">
        <f t="shared" si="8"/>
        <v>0</v>
      </c>
    </row>
    <row r="19" spans="1:9" ht="15.75" hidden="1">
      <c r="A19" s="14" t="s">
        <v>0</v>
      </c>
      <c r="B19" s="21">
        <f aca="true" t="shared" si="9" ref="B19:I19">SUM(B65:B67)-B55</f>
        <v>0</v>
      </c>
      <c r="C19" s="22">
        <f t="shared" si="9"/>
        <v>0</v>
      </c>
      <c r="D19" s="22">
        <f t="shared" si="9"/>
        <v>0</v>
      </c>
      <c r="E19" s="22">
        <f t="shared" si="9"/>
        <v>0.1000000000003638</v>
      </c>
      <c r="F19" s="22">
        <f t="shared" si="9"/>
        <v>0.09999999999854481</v>
      </c>
      <c r="G19" s="22">
        <f t="shared" si="9"/>
        <v>0</v>
      </c>
      <c r="H19" s="22">
        <f t="shared" si="9"/>
        <v>0</v>
      </c>
      <c r="I19" s="22">
        <f t="shared" si="9"/>
        <v>0</v>
      </c>
    </row>
    <row r="20" spans="1:9" ht="15.75" hidden="1">
      <c r="A20" s="14" t="s">
        <v>0</v>
      </c>
      <c r="B20" s="21">
        <f aca="true" t="shared" si="10" ref="B20:I20">B70+B71-B69</f>
        <v>0</v>
      </c>
      <c r="C20" s="22">
        <f t="shared" si="10"/>
        <v>0</v>
      </c>
      <c r="D20" s="22">
        <f t="shared" si="10"/>
        <v>0</v>
      </c>
      <c r="E20" s="22">
        <f t="shared" si="10"/>
        <v>0</v>
      </c>
      <c r="F20" s="22">
        <f t="shared" si="10"/>
        <v>0.10000000000013642</v>
      </c>
      <c r="G20" s="22">
        <f t="shared" si="10"/>
        <v>0</v>
      </c>
      <c r="H20" s="22">
        <f t="shared" si="10"/>
        <v>0</v>
      </c>
      <c r="I20" s="22">
        <f t="shared" si="10"/>
        <v>0</v>
      </c>
    </row>
    <row r="21" spans="1:9" ht="15.75" hidden="1">
      <c r="A21" s="14" t="s">
        <v>0</v>
      </c>
      <c r="B21" s="21">
        <f aca="true" t="shared" si="11" ref="B21:I21">B73+B74-B69</f>
        <v>0</v>
      </c>
      <c r="C21" s="22">
        <f t="shared" si="11"/>
        <v>-0.10000000000013642</v>
      </c>
      <c r="D21" s="22">
        <f t="shared" si="11"/>
        <v>0</v>
      </c>
      <c r="E21" s="22">
        <f t="shared" si="11"/>
        <v>0</v>
      </c>
      <c r="F21" s="22">
        <f t="shared" si="11"/>
        <v>0.10000000000013642</v>
      </c>
      <c r="G21" s="22">
        <f t="shared" si="11"/>
        <v>0</v>
      </c>
      <c r="H21" s="22">
        <f t="shared" si="11"/>
        <v>0</v>
      </c>
      <c r="I21" s="22">
        <f t="shared" si="11"/>
        <v>0</v>
      </c>
    </row>
    <row r="22" spans="1:9" ht="15.75" hidden="1">
      <c r="A22" s="14" t="s">
        <v>0</v>
      </c>
      <c r="B22" s="21">
        <f aca="true" t="shared" si="12" ref="B22:I22">B76+B77-B69</f>
        <v>0.09999999999990905</v>
      </c>
      <c r="C22" s="22">
        <f t="shared" si="12"/>
        <v>0</v>
      </c>
      <c r="D22" s="22">
        <f t="shared" si="12"/>
        <v>0</v>
      </c>
      <c r="E22" s="22">
        <f t="shared" si="12"/>
        <v>0</v>
      </c>
      <c r="F22" s="22">
        <f t="shared" si="12"/>
        <v>0.10000000000013642</v>
      </c>
      <c r="G22" s="22">
        <f t="shared" si="12"/>
        <v>0</v>
      </c>
      <c r="H22" s="22">
        <f t="shared" si="12"/>
        <v>0</v>
      </c>
      <c r="I22" s="22">
        <f t="shared" si="12"/>
        <v>0</v>
      </c>
    </row>
    <row r="23" spans="1:9" ht="15.75" hidden="1">
      <c r="A23" s="14" t="s">
        <v>0</v>
      </c>
      <c r="B23" s="21">
        <f aca="true" t="shared" si="13" ref="B23:I23">SUM(B79:B81)-B69</f>
        <v>0</v>
      </c>
      <c r="C23" s="22">
        <f t="shared" si="13"/>
        <v>-0.10000000000013642</v>
      </c>
      <c r="D23" s="22">
        <f t="shared" si="13"/>
        <v>0</v>
      </c>
      <c r="E23" s="22">
        <f t="shared" si="13"/>
        <v>0</v>
      </c>
      <c r="F23" s="22">
        <f t="shared" si="13"/>
        <v>-0.02200000000016189</v>
      </c>
      <c r="G23" s="22">
        <f t="shared" si="13"/>
        <v>0</v>
      </c>
      <c r="H23" s="22">
        <f t="shared" si="13"/>
        <v>0</v>
      </c>
      <c r="I23" s="22">
        <f t="shared" si="13"/>
        <v>0</v>
      </c>
    </row>
    <row r="24" spans="1:9" ht="15.75" hidden="1">
      <c r="A24" s="14" t="s">
        <v>0</v>
      </c>
      <c r="B24" s="21">
        <f aca="true" t="shared" si="14" ref="B24:I24">B84+B85-B83</f>
        <v>0</v>
      </c>
      <c r="C24" s="22">
        <f t="shared" si="14"/>
        <v>0.10000000000013642</v>
      </c>
      <c r="D24" s="22">
        <f t="shared" si="14"/>
        <v>0</v>
      </c>
      <c r="E24" s="22">
        <f t="shared" si="14"/>
        <v>0</v>
      </c>
      <c r="F24" s="22">
        <f t="shared" si="14"/>
        <v>0</v>
      </c>
      <c r="G24" s="22">
        <f t="shared" si="14"/>
        <v>0</v>
      </c>
      <c r="H24" s="22">
        <f t="shared" si="14"/>
        <v>0</v>
      </c>
      <c r="I24" s="22">
        <f t="shared" si="14"/>
        <v>0</v>
      </c>
    </row>
    <row r="25" spans="1:9" ht="15.75" hidden="1">
      <c r="A25" s="14" t="s">
        <v>0</v>
      </c>
      <c r="B25" s="21">
        <f aca="true" t="shared" si="15" ref="B25:I25">B87+B88-B83</f>
        <v>0</v>
      </c>
      <c r="C25" s="22">
        <f t="shared" si="15"/>
        <v>0.10000000000013642</v>
      </c>
      <c r="D25" s="22">
        <f t="shared" si="15"/>
        <v>0</v>
      </c>
      <c r="E25" s="22">
        <f t="shared" si="15"/>
        <v>0</v>
      </c>
      <c r="F25" s="22">
        <f t="shared" si="15"/>
        <v>0.10000000000013642</v>
      </c>
      <c r="G25" s="22">
        <f t="shared" si="15"/>
        <v>0</v>
      </c>
      <c r="H25" s="22">
        <f t="shared" si="15"/>
        <v>0</v>
      </c>
      <c r="I25" s="22">
        <f t="shared" si="15"/>
        <v>0</v>
      </c>
    </row>
    <row r="26" spans="1:9" ht="15.75" hidden="1">
      <c r="A26" s="14" t="s">
        <v>0</v>
      </c>
      <c r="B26" s="21">
        <f aca="true" t="shared" si="16" ref="B26:I26">B90+B91-B83</f>
        <v>0</v>
      </c>
      <c r="C26" s="22">
        <f t="shared" si="16"/>
        <v>0.10000000000013642</v>
      </c>
      <c r="D26" s="22">
        <f t="shared" si="16"/>
        <v>0</v>
      </c>
      <c r="E26" s="22">
        <f t="shared" si="16"/>
        <v>0</v>
      </c>
      <c r="F26" s="22">
        <f t="shared" si="16"/>
        <v>0.09999999999990905</v>
      </c>
      <c r="G26" s="22">
        <f t="shared" si="16"/>
        <v>0</v>
      </c>
      <c r="H26" s="22">
        <f t="shared" si="16"/>
        <v>0</v>
      </c>
      <c r="I26" s="22">
        <f t="shared" si="16"/>
        <v>0</v>
      </c>
    </row>
    <row r="27" spans="1:9" ht="15.75" hidden="1">
      <c r="A27" s="14" t="s">
        <v>0</v>
      </c>
      <c r="B27" s="21">
        <f aca="true" t="shared" si="17" ref="B27:I27">SUM(B93:B95)-B83</f>
        <v>0.10000000000013642</v>
      </c>
      <c r="C27" s="22">
        <f t="shared" si="17"/>
        <v>0</v>
      </c>
      <c r="D27" s="22">
        <f t="shared" si="17"/>
        <v>0</v>
      </c>
      <c r="E27" s="22">
        <f t="shared" si="17"/>
        <v>-0.09999999999990905</v>
      </c>
      <c r="F27" s="22">
        <f t="shared" si="17"/>
        <v>0</v>
      </c>
      <c r="G27" s="22">
        <f t="shared" si="17"/>
        <v>0</v>
      </c>
      <c r="H27" s="22">
        <f t="shared" si="17"/>
        <v>0</v>
      </c>
      <c r="I27" s="22">
        <f t="shared" si="17"/>
        <v>0</v>
      </c>
    </row>
    <row r="28" spans="1:9" ht="15.75" hidden="1">
      <c r="A28" s="14" t="s">
        <v>0</v>
      </c>
      <c r="B28" s="21">
        <f aca="true" t="shared" si="18" ref="B28:I28">B98+B99-B97</f>
        <v>0</v>
      </c>
      <c r="C28" s="22">
        <f t="shared" si="18"/>
        <v>0</v>
      </c>
      <c r="D28" s="22">
        <f t="shared" si="18"/>
        <v>-0.09999999999999432</v>
      </c>
      <c r="E28" s="22">
        <f t="shared" si="18"/>
        <v>-0.09999999999999432</v>
      </c>
      <c r="F28" s="22">
        <f t="shared" si="18"/>
        <v>0</v>
      </c>
      <c r="G28" s="22">
        <f t="shared" si="18"/>
        <v>0</v>
      </c>
      <c r="H28" s="22">
        <f t="shared" si="18"/>
        <v>0</v>
      </c>
      <c r="I28" s="22">
        <f t="shared" si="18"/>
        <v>0</v>
      </c>
    </row>
    <row r="29" spans="1:9" ht="15.75" hidden="1">
      <c r="A29" s="14" t="s">
        <v>0</v>
      </c>
      <c r="B29" s="21">
        <f aca="true" t="shared" si="19" ref="B29:I29">B101+B102-B97</f>
        <v>0</v>
      </c>
      <c r="C29" s="22">
        <f t="shared" si="19"/>
        <v>0</v>
      </c>
      <c r="D29" s="22">
        <f t="shared" si="19"/>
        <v>0</v>
      </c>
      <c r="E29" s="22">
        <f t="shared" si="19"/>
        <v>0</v>
      </c>
      <c r="F29" s="22">
        <f t="shared" si="19"/>
        <v>0</v>
      </c>
      <c r="G29" s="22">
        <f t="shared" si="19"/>
        <v>0</v>
      </c>
      <c r="H29" s="22">
        <f t="shared" si="19"/>
        <v>0</v>
      </c>
      <c r="I29" s="22">
        <f t="shared" si="19"/>
        <v>0</v>
      </c>
    </row>
    <row r="30" spans="1:9" ht="15.75" hidden="1">
      <c r="A30" s="14" t="s">
        <v>0</v>
      </c>
      <c r="B30" s="21">
        <f aca="true" t="shared" si="20" ref="B30:I30">B104+B105-B97</f>
        <v>0</v>
      </c>
      <c r="C30" s="22">
        <f t="shared" si="20"/>
        <v>0</v>
      </c>
      <c r="D30" s="22">
        <f t="shared" si="20"/>
        <v>0</v>
      </c>
      <c r="E30" s="22">
        <f t="shared" si="20"/>
        <v>0</v>
      </c>
      <c r="F30" s="22">
        <f t="shared" si="20"/>
        <v>0</v>
      </c>
      <c r="G30" s="22">
        <f t="shared" si="20"/>
        <v>0</v>
      </c>
      <c r="H30" s="22">
        <f t="shared" si="20"/>
        <v>0</v>
      </c>
      <c r="I30" s="22">
        <f t="shared" si="20"/>
        <v>0</v>
      </c>
    </row>
    <row r="31" spans="1:9" ht="15.75" hidden="1">
      <c r="A31" s="14" t="s">
        <v>0</v>
      </c>
      <c r="B31" s="21">
        <f aca="true" t="shared" si="21" ref="B31:I31">SUM(B107:B109)-B97</f>
        <v>0</v>
      </c>
      <c r="C31" s="22">
        <f t="shared" si="21"/>
        <v>0</v>
      </c>
      <c r="D31" s="22">
        <f t="shared" si="21"/>
        <v>-0.0999999999999659</v>
      </c>
      <c r="E31" s="22">
        <f t="shared" si="21"/>
        <v>-0.09999999999999432</v>
      </c>
      <c r="F31" s="22">
        <f t="shared" si="21"/>
        <v>-0.10000000000002274</v>
      </c>
      <c r="G31" s="22">
        <f t="shared" si="21"/>
        <v>0</v>
      </c>
      <c r="H31" s="22">
        <f t="shared" si="21"/>
        <v>0</v>
      </c>
      <c r="I31" s="22">
        <f t="shared" si="21"/>
        <v>0</v>
      </c>
    </row>
    <row r="32" spans="1:9" ht="15.75" hidden="1">
      <c r="A32" s="14" t="s">
        <v>0</v>
      </c>
      <c r="B32" s="21">
        <f aca="true" t="shared" si="22" ref="B32:I32">B112+B113-B111</f>
        <v>0</v>
      </c>
      <c r="C32" s="22">
        <f t="shared" si="22"/>
        <v>0</v>
      </c>
      <c r="D32" s="22">
        <f t="shared" si="22"/>
        <v>0</v>
      </c>
      <c r="E32" s="22">
        <f t="shared" si="22"/>
        <v>0.09999999999990905</v>
      </c>
      <c r="F32" s="22">
        <f t="shared" si="22"/>
        <v>-0.10000000000013642</v>
      </c>
      <c r="G32" s="22">
        <f t="shared" si="22"/>
        <v>0</v>
      </c>
      <c r="H32" s="22">
        <f t="shared" si="22"/>
        <v>0</v>
      </c>
      <c r="I32" s="22">
        <f t="shared" si="22"/>
        <v>0</v>
      </c>
    </row>
    <row r="33" spans="1:9" ht="15.75" hidden="1">
      <c r="A33" s="14" t="s">
        <v>0</v>
      </c>
      <c r="B33" s="21">
        <f aca="true" t="shared" si="23" ref="B33:I33">B115+B116-B111</f>
        <v>0.10000000000002274</v>
      </c>
      <c r="C33" s="22">
        <f t="shared" si="23"/>
        <v>0</v>
      </c>
      <c r="D33" s="22">
        <f t="shared" si="23"/>
        <v>0</v>
      </c>
      <c r="E33" s="22">
        <f t="shared" si="23"/>
        <v>0.10000000000002274</v>
      </c>
      <c r="F33" s="22">
        <f t="shared" si="23"/>
        <v>0</v>
      </c>
      <c r="G33" s="22">
        <f t="shared" si="23"/>
        <v>0</v>
      </c>
      <c r="H33" s="22">
        <f t="shared" si="23"/>
        <v>0</v>
      </c>
      <c r="I33" s="22">
        <f t="shared" si="23"/>
        <v>0</v>
      </c>
    </row>
    <row r="34" spans="1:9" ht="15.75" hidden="1">
      <c r="A34" s="14" t="s">
        <v>0</v>
      </c>
      <c r="B34" s="21">
        <f aca="true" t="shared" si="24" ref="B34:I34">B118+B119-B111</f>
        <v>0</v>
      </c>
      <c r="C34" s="22">
        <f t="shared" si="24"/>
        <v>-0.10000000000002274</v>
      </c>
      <c r="D34" s="22">
        <f t="shared" si="24"/>
        <v>0</v>
      </c>
      <c r="E34" s="22">
        <f t="shared" si="24"/>
        <v>0.10000000000002274</v>
      </c>
      <c r="F34" s="22">
        <f t="shared" si="24"/>
        <v>-0.10000000000013642</v>
      </c>
      <c r="G34" s="22">
        <f t="shared" si="24"/>
        <v>0</v>
      </c>
      <c r="H34" s="22">
        <f t="shared" si="24"/>
        <v>0</v>
      </c>
      <c r="I34" s="22">
        <f t="shared" si="24"/>
        <v>0</v>
      </c>
    </row>
    <row r="35" spans="1:9" ht="15.75" hidden="1">
      <c r="A35" s="14" t="s">
        <v>0</v>
      </c>
      <c r="B35" s="21">
        <f aca="true" t="shared" si="25" ref="B35:I35">SUM(B121:B123)-B111</f>
        <v>0</v>
      </c>
      <c r="C35" s="22">
        <f t="shared" si="25"/>
        <v>0</v>
      </c>
      <c r="D35" s="22">
        <f t="shared" si="25"/>
        <v>-0.10000000000013642</v>
      </c>
      <c r="E35" s="22">
        <f t="shared" si="25"/>
        <v>0</v>
      </c>
      <c r="F35" s="22">
        <f t="shared" si="25"/>
        <v>-0.10000000000013642</v>
      </c>
      <c r="G35" s="22">
        <f t="shared" si="25"/>
        <v>0</v>
      </c>
      <c r="H35" s="22">
        <f t="shared" si="25"/>
        <v>0</v>
      </c>
      <c r="I35" s="22">
        <f t="shared" si="25"/>
        <v>0</v>
      </c>
    </row>
    <row r="36" spans="1:9" ht="15.75" hidden="1">
      <c r="A36" s="14" t="s">
        <v>0</v>
      </c>
      <c r="B36" s="21">
        <f aca="true" t="shared" si="26" ref="B36:I36">B126+B127-B125</f>
        <v>0</v>
      </c>
      <c r="C36" s="22">
        <f t="shared" si="26"/>
        <v>0</v>
      </c>
      <c r="D36" s="22">
        <f t="shared" si="26"/>
        <v>0</v>
      </c>
      <c r="E36" s="22">
        <f t="shared" si="26"/>
        <v>-0.09999999999990905</v>
      </c>
      <c r="F36" s="22">
        <f t="shared" si="26"/>
        <v>0</v>
      </c>
      <c r="G36" s="22">
        <f t="shared" si="26"/>
        <v>0</v>
      </c>
      <c r="H36" s="22">
        <f t="shared" si="26"/>
        <v>0</v>
      </c>
      <c r="I36" s="22">
        <f t="shared" si="26"/>
        <v>0</v>
      </c>
    </row>
    <row r="37" spans="1:9" ht="15.75" hidden="1">
      <c r="A37" s="14" t="s">
        <v>0</v>
      </c>
      <c r="B37" s="21">
        <f aca="true" t="shared" si="27" ref="B37:I37">B129+B130-B125</f>
        <v>-0.10000000000002274</v>
      </c>
      <c r="C37" s="22">
        <f t="shared" si="27"/>
        <v>0</v>
      </c>
      <c r="D37" s="22">
        <f t="shared" si="27"/>
        <v>0</v>
      </c>
      <c r="E37" s="22">
        <f t="shared" si="27"/>
        <v>-0.1490000000000009</v>
      </c>
      <c r="F37" s="22">
        <f t="shared" si="27"/>
        <v>0</v>
      </c>
      <c r="G37" s="22">
        <f t="shared" si="27"/>
        <v>0</v>
      </c>
      <c r="H37" s="22">
        <f t="shared" si="27"/>
        <v>0</v>
      </c>
      <c r="I37" s="22">
        <f t="shared" si="27"/>
        <v>0</v>
      </c>
    </row>
    <row r="38" spans="1:9" ht="15.75" hidden="1">
      <c r="A38" s="14" t="s">
        <v>0</v>
      </c>
      <c r="B38" s="21">
        <f aca="true" t="shared" si="28" ref="B38:I38">B132+B133-B125</f>
        <v>-0.10000000000002274</v>
      </c>
      <c r="C38" s="22">
        <f t="shared" si="28"/>
        <v>-0.10000000000002274</v>
      </c>
      <c r="D38" s="22">
        <f t="shared" si="28"/>
        <v>0</v>
      </c>
      <c r="E38" s="22">
        <f t="shared" si="28"/>
        <v>0</v>
      </c>
      <c r="F38" s="22">
        <f t="shared" si="28"/>
        <v>0</v>
      </c>
      <c r="G38" s="22">
        <f t="shared" si="28"/>
        <v>0</v>
      </c>
      <c r="H38" s="22">
        <f t="shared" si="28"/>
        <v>0</v>
      </c>
      <c r="I38" s="22">
        <f t="shared" si="28"/>
        <v>0</v>
      </c>
    </row>
    <row r="39" spans="1:9" ht="15.75" hidden="1">
      <c r="A39" s="14" t="s">
        <v>0</v>
      </c>
      <c r="B39" s="21">
        <f aca="true" t="shared" si="29" ref="B39:I39">SUM(B135:B137)-B125</f>
        <v>-0.10000000000002274</v>
      </c>
      <c r="C39" s="22">
        <f t="shared" si="29"/>
        <v>0</v>
      </c>
      <c r="D39" s="22">
        <f t="shared" si="29"/>
        <v>0</v>
      </c>
      <c r="E39" s="22">
        <f t="shared" si="29"/>
        <v>-0.05999999999994543</v>
      </c>
      <c r="F39" s="22">
        <f t="shared" si="29"/>
        <v>0</v>
      </c>
      <c r="G39" s="22">
        <f t="shared" si="29"/>
        <v>0</v>
      </c>
      <c r="H39" s="22">
        <f t="shared" si="29"/>
        <v>0</v>
      </c>
      <c r="I39" s="22">
        <f t="shared" si="29"/>
        <v>0</v>
      </c>
    </row>
    <row r="40" spans="1:10" ht="16.5">
      <c r="A40" s="1" t="s">
        <v>17</v>
      </c>
      <c r="B40" s="4">
        <v>13818.637</v>
      </c>
      <c r="C40" s="2">
        <v>14261.781</v>
      </c>
      <c r="D40" s="2">
        <v>15312.289</v>
      </c>
      <c r="E40" s="3">
        <v>15928</v>
      </c>
      <c r="F40" s="11">
        <v>16611.7</v>
      </c>
      <c r="G40" s="32">
        <v>16900.471</v>
      </c>
      <c r="H40" s="32">
        <v>17272.044</v>
      </c>
      <c r="I40" s="32">
        <v>17487.475</v>
      </c>
      <c r="J40" s="23"/>
    </row>
    <row r="41" spans="2:9" ht="15.75">
      <c r="B41" s="26"/>
      <c r="E41" s="23"/>
      <c r="F41" s="8"/>
      <c r="G41" s="33"/>
      <c r="H41" s="33"/>
      <c r="I41" s="33"/>
    </row>
    <row r="42" spans="1:12" ht="15.75">
      <c r="A42" s="12" t="s">
        <v>18</v>
      </c>
      <c r="B42" s="26">
        <v>6283.909</v>
      </c>
      <c r="C42" s="25">
        <v>6342.539</v>
      </c>
      <c r="D42" s="25">
        <v>6721.769</v>
      </c>
      <c r="E42" s="23">
        <v>6960.8</v>
      </c>
      <c r="F42" s="8">
        <v>7202.116</v>
      </c>
      <c r="G42" s="34">
        <v>7255.551</v>
      </c>
      <c r="H42" s="34">
        <v>7387.262</v>
      </c>
      <c r="I42" s="34">
        <v>7455.925</v>
      </c>
      <c r="J42" s="23"/>
      <c r="K42" s="23"/>
      <c r="L42" s="23"/>
    </row>
    <row r="43" spans="1:10" ht="15.75">
      <c r="A43" s="12" t="s">
        <v>19</v>
      </c>
      <c r="B43" s="26">
        <v>7534.728</v>
      </c>
      <c r="C43" s="25">
        <v>7919.242</v>
      </c>
      <c r="D43" s="25">
        <v>8590.52</v>
      </c>
      <c r="E43" s="23">
        <v>8967.2</v>
      </c>
      <c r="F43" s="8">
        <v>9409.595</v>
      </c>
      <c r="G43" s="34">
        <v>9644.92</v>
      </c>
      <c r="H43" s="34">
        <v>9884.782</v>
      </c>
      <c r="I43" s="34">
        <v>10031.55</v>
      </c>
      <c r="J43" s="23"/>
    </row>
    <row r="44" spans="2:9" ht="15.75">
      <c r="B44" s="26"/>
      <c r="E44" s="23"/>
      <c r="F44" s="8"/>
      <c r="G44" s="33"/>
      <c r="H44" s="33"/>
      <c r="I44" s="33"/>
    </row>
    <row r="45" spans="1:9" ht="15.75">
      <c r="A45" s="12" t="s">
        <v>20</v>
      </c>
      <c r="B45" s="26">
        <v>10844.717</v>
      </c>
      <c r="C45" s="25">
        <v>11092.374</v>
      </c>
      <c r="D45" s="25">
        <v>11752.786</v>
      </c>
      <c r="E45" s="23">
        <v>12233.2</v>
      </c>
      <c r="F45" s="8">
        <v>12751.993</v>
      </c>
      <c r="G45" s="34">
        <v>12857.059</v>
      </c>
      <c r="H45" s="34">
        <v>12980.112</v>
      </c>
      <c r="I45" s="34">
        <v>13021.834</v>
      </c>
    </row>
    <row r="46" spans="1:9" ht="15.75">
      <c r="A46" s="12" t="s">
        <v>21</v>
      </c>
      <c r="B46" s="26">
        <v>2973.92</v>
      </c>
      <c r="C46" s="25">
        <v>3169.407</v>
      </c>
      <c r="D46" s="25">
        <v>3559.503</v>
      </c>
      <c r="E46" s="23">
        <v>3694.8</v>
      </c>
      <c r="F46" s="8">
        <v>3859.718</v>
      </c>
      <c r="G46" s="34">
        <v>4043.412</v>
      </c>
      <c r="H46" s="34">
        <v>4291.932</v>
      </c>
      <c r="I46" s="34">
        <v>4465.641</v>
      </c>
    </row>
    <row r="47" spans="2:9" ht="15.75">
      <c r="B47" s="26"/>
      <c r="E47" s="23"/>
      <c r="F47" s="9"/>
      <c r="G47" s="33"/>
      <c r="H47" s="33"/>
      <c r="I47" s="33"/>
    </row>
    <row r="48" spans="1:9" ht="15.75">
      <c r="A48" s="12" t="s">
        <v>22</v>
      </c>
      <c r="B48" s="26">
        <v>5240.083</v>
      </c>
      <c r="C48" s="25">
        <v>5492.529</v>
      </c>
      <c r="D48" s="25">
        <v>5948.431</v>
      </c>
      <c r="E48" s="23">
        <v>6250.579</v>
      </c>
      <c r="F48" s="8">
        <v>6529.379</v>
      </c>
      <c r="G48" s="34">
        <v>6492.918</v>
      </c>
      <c r="H48" s="34">
        <v>6545.863</v>
      </c>
      <c r="I48" s="34">
        <v>6488.055</v>
      </c>
    </row>
    <row r="49" spans="1:9" ht="15.75">
      <c r="A49" s="12" t="s">
        <v>23</v>
      </c>
      <c r="B49" s="26">
        <v>8578.554</v>
      </c>
      <c r="C49" s="25">
        <v>8769.252</v>
      </c>
      <c r="D49" s="25">
        <v>9363.858</v>
      </c>
      <c r="E49" s="23">
        <v>9677.408</v>
      </c>
      <c r="F49" s="8">
        <v>10082.332</v>
      </c>
      <c r="G49" s="34">
        <v>10407.553</v>
      </c>
      <c r="H49" s="34">
        <v>10726.181</v>
      </c>
      <c r="I49" s="34">
        <v>10999.42</v>
      </c>
    </row>
    <row r="50" spans="2:9" ht="15.75">
      <c r="B50" s="26"/>
      <c r="E50" s="23"/>
      <c r="F50" s="8"/>
      <c r="G50" s="35"/>
      <c r="H50" s="35"/>
      <c r="I50" s="35"/>
    </row>
    <row r="51" spans="1:9" ht="15.75">
      <c r="A51" s="12" t="s">
        <v>24</v>
      </c>
      <c r="B51" s="26">
        <v>11959.2</v>
      </c>
      <c r="C51" s="25">
        <v>12232</v>
      </c>
      <c r="D51" s="25">
        <v>13155.393</v>
      </c>
      <c r="E51" s="23">
        <v>13715.6</v>
      </c>
      <c r="F51" s="8">
        <v>14257.077000000001</v>
      </c>
      <c r="G51" s="34">
        <v>14473.884</v>
      </c>
      <c r="H51" s="34">
        <v>14780.63</v>
      </c>
      <c r="I51" s="34">
        <v>14963.964</v>
      </c>
    </row>
    <row r="52" spans="1:9" ht="15.75">
      <c r="A52" s="12" t="s">
        <v>25</v>
      </c>
      <c r="B52" s="26">
        <v>1586.2</v>
      </c>
      <c r="C52" s="25">
        <v>1732</v>
      </c>
      <c r="D52" s="25">
        <v>1850.271</v>
      </c>
      <c r="E52" s="23">
        <v>1903.7</v>
      </c>
      <c r="F52" s="8">
        <v>2035.652</v>
      </c>
      <c r="G52" s="34">
        <v>2097.511</v>
      </c>
      <c r="H52" s="34">
        <v>2156.885</v>
      </c>
      <c r="I52" s="34">
        <v>2186.487</v>
      </c>
    </row>
    <row r="53" spans="1:9" ht="15.75">
      <c r="A53" s="12" t="s">
        <v>26</v>
      </c>
      <c r="B53" s="26">
        <v>273.366</v>
      </c>
      <c r="C53" s="25">
        <v>297.592</v>
      </c>
      <c r="D53" s="25">
        <v>306.625</v>
      </c>
      <c r="E53" s="23">
        <v>308.6</v>
      </c>
      <c r="F53" s="8">
        <v>318.982</v>
      </c>
      <c r="G53" s="34">
        <v>329.076</v>
      </c>
      <c r="H53" s="34">
        <v>334.529</v>
      </c>
      <c r="I53" s="34">
        <v>337.024</v>
      </c>
    </row>
    <row r="54" spans="2:9" ht="15.75">
      <c r="B54" s="26"/>
      <c r="E54" s="23"/>
      <c r="F54" s="23"/>
      <c r="G54" s="35"/>
      <c r="H54" s="35"/>
      <c r="I54" s="35"/>
    </row>
    <row r="55" spans="1:9" ht="15.75">
      <c r="A55" s="12" t="s">
        <v>27</v>
      </c>
      <c r="B55" s="26">
        <v>10722.5</v>
      </c>
      <c r="C55" s="25">
        <v>10311.2</v>
      </c>
      <c r="D55" s="25">
        <v>10462.1</v>
      </c>
      <c r="E55" s="23">
        <v>10774.5</v>
      </c>
      <c r="F55" s="23">
        <v>11140.2</v>
      </c>
      <c r="G55" s="34">
        <v>11275.447</v>
      </c>
      <c r="H55" s="34">
        <v>11422.77</v>
      </c>
      <c r="I55" s="34">
        <v>11495.44</v>
      </c>
    </row>
    <row r="56" spans="1:9" ht="15.75">
      <c r="A56" s="12" t="s">
        <v>18</v>
      </c>
      <c r="B56" s="26">
        <v>4861</v>
      </c>
      <c r="C56" s="25">
        <v>4594.1</v>
      </c>
      <c r="D56" s="25">
        <v>4634.6</v>
      </c>
      <c r="E56" s="23">
        <v>4762.3</v>
      </c>
      <c r="F56" s="23">
        <v>4897.9</v>
      </c>
      <c r="G56" s="34">
        <v>4927.911</v>
      </c>
      <c r="H56" s="34">
        <v>4988.019</v>
      </c>
      <c r="I56" s="34">
        <v>5007.221</v>
      </c>
    </row>
    <row r="57" spans="1:9" ht="15.75">
      <c r="A57" s="12" t="s">
        <v>19</v>
      </c>
      <c r="B57" s="26">
        <v>5861.5</v>
      </c>
      <c r="C57" s="25">
        <v>5717.2</v>
      </c>
      <c r="D57" s="25">
        <v>5827.5</v>
      </c>
      <c r="E57" s="23">
        <v>6012.2</v>
      </c>
      <c r="F57" s="23">
        <v>6242.3</v>
      </c>
      <c r="G57" s="34">
        <v>6347.536</v>
      </c>
      <c r="H57" s="34">
        <v>6434.751</v>
      </c>
      <c r="I57" s="34">
        <v>6488.219</v>
      </c>
    </row>
    <row r="58" spans="2:9" ht="15.75">
      <c r="B58" s="26"/>
      <c r="E58" s="23"/>
      <c r="F58" s="23"/>
      <c r="G58" s="34"/>
      <c r="H58" s="34"/>
      <c r="I58" s="34"/>
    </row>
    <row r="59" spans="1:9" ht="15.75">
      <c r="A59" s="12" t="s">
        <v>20</v>
      </c>
      <c r="B59" s="26">
        <v>8385.4</v>
      </c>
      <c r="C59" s="25">
        <v>7945.4</v>
      </c>
      <c r="D59" s="25">
        <v>7963.4</v>
      </c>
      <c r="E59" s="23">
        <v>8214</v>
      </c>
      <c r="F59" s="23">
        <v>8490.5</v>
      </c>
      <c r="G59" s="34">
        <v>8531.391</v>
      </c>
      <c r="H59" s="34">
        <v>8546.291000000001</v>
      </c>
      <c r="I59" s="34">
        <v>8518.181</v>
      </c>
    </row>
    <row r="60" spans="1:9" ht="15.75">
      <c r="A60" s="12" t="s">
        <v>21</v>
      </c>
      <c r="B60" s="26">
        <v>2337</v>
      </c>
      <c r="C60" s="25">
        <v>2365.9</v>
      </c>
      <c r="D60" s="25">
        <v>2498.7</v>
      </c>
      <c r="E60" s="23">
        <v>2560.5</v>
      </c>
      <c r="F60" s="23">
        <v>2649.8</v>
      </c>
      <c r="G60" s="34">
        <v>2744.056</v>
      </c>
      <c r="H60" s="34">
        <v>2876.479</v>
      </c>
      <c r="I60" s="34">
        <v>2977.259</v>
      </c>
    </row>
    <row r="61" spans="2:9" ht="15.75">
      <c r="B61" s="26"/>
      <c r="E61" s="23"/>
      <c r="F61" s="23"/>
      <c r="G61" s="34"/>
      <c r="H61" s="34"/>
      <c r="I61" s="34"/>
    </row>
    <row r="62" spans="1:9" ht="15.75">
      <c r="A62" s="12" t="s">
        <v>22</v>
      </c>
      <c r="B62" s="26">
        <v>3954.3</v>
      </c>
      <c r="C62" s="25">
        <v>3794</v>
      </c>
      <c r="D62" s="25">
        <v>3804.1</v>
      </c>
      <c r="E62" s="23">
        <v>3955.7</v>
      </c>
      <c r="F62" s="23">
        <v>4086.5</v>
      </c>
      <c r="G62" s="34">
        <v>4076.747</v>
      </c>
      <c r="H62" s="34">
        <v>4063.765</v>
      </c>
      <c r="I62" s="34">
        <v>3998.558</v>
      </c>
    </row>
    <row r="63" spans="1:9" ht="15.75">
      <c r="A63" s="12" t="s">
        <v>23</v>
      </c>
      <c r="B63" s="26">
        <v>6768.1</v>
      </c>
      <c r="C63" s="25">
        <v>6517.2</v>
      </c>
      <c r="D63" s="25">
        <v>6658</v>
      </c>
      <c r="E63" s="23">
        <v>6818.8</v>
      </c>
      <c r="F63" s="23">
        <v>7053.8</v>
      </c>
      <c r="G63" s="34">
        <v>7198.7</v>
      </c>
      <c r="H63" s="34">
        <v>7359.005</v>
      </c>
      <c r="I63" s="34">
        <v>7496.882</v>
      </c>
    </row>
    <row r="64" spans="2:9" ht="15.75">
      <c r="B64" s="26"/>
      <c r="E64" s="23"/>
      <c r="F64" s="23"/>
      <c r="G64" s="34"/>
      <c r="H64" s="34"/>
      <c r="I64" s="34"/>
    </row>
    <row r="65" spans="1:9" ht="15.75">
      <c r="A65" s="12" t="s">
        <v>24</v>
      </c>
      <c r="B65" s="26">
        <v>9272.6</v>
      </c>
      <c r="C65" s="25">
        <v>8805.6</v>
      </c>
      <c r="D65" s="25">
        <v>8983.5</v>
      </c>
      <c r="E65" s="23">
        <v>9278.7</v>
      </c>
      <c r="F65" s="23">
        <v>9564.9</v>
      </c>
      <c r="G65" s="34">
        <v>9662.515</v>
      </c>
      <c r="H65" s="34">
        <v>9771.283</v>
      </c>
      <c r="I65" s="34">
        <v>9828.594000000001</v>
      </c>
    </row>
    <row r="66" spans="1:9" ht="15.75">
      <c r="A66" s="12" t="s">
        <v>25</v>
      </c>
      <c r="B66" s="26">
        <v>1228.4</v>
      </c>
      <c r="C66" s="25">
        <v>1282.3</v>
      </c>
      <c r="D66" s="25">
        <v>1258.5</v>
      </c>
      <c r="E66" s="23">
        <v>1275.1</v>
      </c>
      <c r="F66" s="23">
        <v>1348</v>
      </c>
      <c r="G66" s="34">
        <v>1378.586</v>
      </c>
      <c r="H66" s="34">
        <v>1413.313</v>
      </c>
      <c r="I66" s="34">
        <v>1428.713</v>
      </c>
    </row>
    <row r="67" spans="1:9" ht="15.75">
      <c r="A67" s="12" t="s">
        <v>26</v>
      </c>
      <c r="B67" s="26">
        <v>221.5</v>
      </c>
      <c r="C67" s="25">
        <v>223.3</v>
      </c>
      <c r="D67" s="25">
        <v>220.1</v>
      </c>
      <c r="E67" s="23">
        <v>220.8</v>
      </c>
      <c r="F67" s="23">
        <v>227.4</v>
      </c>
      <c r="G67" s="34">
        <v>234.346</v>
      </c>
      <c r="H67" s="34">
        <v>238.17399999999998</v>
      </c>
      <c r="I67" s="34">
        <v>238.13299999999998</v>
      </c>
    </row>
    <row r="68" spans="2:9" ht="15.75">
      <c r="B68" s="26"/>
      <c r="E68" s="23"/>
      <c r="F68" s="23"/>
      <c r="G68" s="35"/>
      <c r="H68" s="35"/>
      <c r="I68" s="35"/>
    </row>
    <row r="69" spans="1:9" ht="15.75">
      <c r="A69" s="12" t="s">
        <v>29</v>
      </c>
      <c r="B69" s="26">
        <v>1247</v>
      </c>
      <c r="C69" s="25">
        <v>1473.7</v>
      </c>
      <c r="D69" s="25">
        <v>1730.3</v>
      </c>
      <c r="E69" s="23">
        <v>1850.4</v>
      </c>
      <c r="F69" s="23">
        <v>1978.7</v>
      </c>
      <c r="G69" s="34">
        <v>2068.872</v>
      </c>
      <c r="H69" s="34">
        <v>2164.683</v>
      </c>
      <c r="I69" s="34">
        <v>2214.5609999999997</v>
      </c>
    </row>
    <row r="70" spans="1:9" ht="15.75">
      <c r="A70" s="12" t="s">
        <v>18</v>
      </c>
      <c r="B70" s="26">
        <v>484.7</v>
      </c>
      <c r="C70" s="25">
        <v>555.9</v>
      </c>
      <c r="D70" s="25">
        <v>635.3</v>
      </c>
      <c r="E70" s="23">
        <v>672.4</v>
      </c>
      <c r="F70" s="23">
        <v>708.6</v>
      </c>
      <c r="G70" s="34">
        <v>730.649</v>
      </c>
      <c r="H70" s="34">
        <v>758.364</v>
      </c>
      <c r="I70" s="34">
        <v>774.139</v>
      </c>
    </row>
    <row r="71" spans="1:9" ht="15.75">
      <c r="A71" s="12" t="s">
        <v>19</v>
      </c>
      <c r="B71" s="26">
        <v>762.3</v>
      </c>
      <c r="C71" s="25">
        <v>917.8</v>
      </c>
      <c r="D71" s="25">
        <v>1095</v>
      </c>
      <c r="E71" s="23">
        <v>1178</v>
      </c>
      <c r="F71" s="23">
        <v>1270.2</v>
      </c>
      <c r="G71" s="34">
        <v>1338.223</v>
      </c>
      <c r="H71" s="34">
        <v>1406.319</v>
      </c>
      <c r="I71" s="34">
        <v>1440.422</v>
      </c>
    </row>
    <row r="72" spans="2:9" ht="15.75">
      <c r="B72" s="26"/>
      <c r="E72" s="23"/>
      <c r="F72" s="23"/>
      <c r="G72" s="34"/>
      <c r="H72" s="34"/>
      <c r="I72" s="34"/>
    </row>
    <row r="73" spans="1:9" ht="15.75">
      <c r="A73" s="12" t="s">
        <v>20</v>
      </c>
      <c r="B73" s="26">
        <v>976.4</v>
      </c>
      <c r="C73" s="25">
        <v>1160.6</v>
      </c>
      <c r="D73" s="25">
        <v>1319.2</v>
      </c>
      <c r="E73" s="23">
        <v>1397.1</v>
      </c>
      <c r="F73" s="23">
        <v>1487.2</v>
      </c>
      <c r="G73" s="34">
        <v>1533.5459999999998</v>
      </c>
      <c r="H73" s="34">
        <v>1574.551</v>
      </c>
      <c r="I73" s="34">
        <v>1580.3519999999999</v>
      </c>
    </row>
    <row r="74" spans="1:9" ht="15.75">
      <c r="A74" s="12" t="s">
        <v>21</v>
      </c>
      <c r="B74" s="26">
        <v>270.6</v>
      </c>
      <c r="C74" s="25">
        <v>313</v>
      </c>
      <c r="D74" s="25">
        <v>411.1</v>
      </c>
      <c r="E74" s="23">
        <v>453.3</v>
      </c>
      <c r="F74" s="23">
        <v>491.6</v>
      </c>
      <c r="G74" s="34">
        <v>535.326</v>
      </c>
      <c r="H74" s="34">
        <v>590.132</v>
      </c>
      <c r="I74" s="34">
        <v>634.2090000000001</v>
      </c>
    </row>
    <row r="75" spans="2:9" ht="15.75">
      <c r="B75" s="26"/>
      <c r="E75" s="23"/>
      <c r="F75" s="23"/>
      <c r="G75" s="35"/>
      <c r="H75" s="35"/>
      <c r="I75" s="35"/>
    </row>
    <row r="76" spans="1:9" ht="15.75">
      <c r="A76" s="12" t="s">
        <v>22</v>
      </c>
      <c r="B76" s="26">
        <v>524.3</v>
      </c>
      <c r="C76" s="25">
        <v>621.5</v>
      </c>
      <c r="D76" s="25">
        <v>734.9</v>
      </c>
      <c r="E76" s="23">
        <v>795.7</v>
      </c>
      <c r="F76" s="23">
        <v>859.1</v>
      </c>
      <c r="G76" s="34">
        <v>879.861</v>
      </c>
      <c r="H76" s="34">
        <v>905.822</v>
      </c>
      <c r="I76" s="34">
        <v>901.144</v>
      </c>
    </row>
    <row r="77" spans="1:9" ht="15.75">
      <c r="A77" s="12" t="s">
        <v>23</v>
      </c>
      <c r="B77" s="26">
        <v>722.8</v>
      </c>
      <c r="C77" s="25">
        <v>852.2</v>
      </c>
      <c r="D77" s="25">
        <v>995.4</v>
      </c>
      <c r="E77" s="23">
        <v>1054.7</v>
      </c>
      <c r="F77" s="23">
        <v>1119.7</v>
      </c>
      <c r="G77" s="34">
        <v>1189.011</v>
      </c>
      <c r="H77" s="34">
        <v>1258.8609999999999</v>
      </c>
      <c r="I77" s="34">
        <v>1313.417</v>
      </c>
    </row>
    <row r="78" spans="2:9" ht="15.75">
      <c r="B78" s="26"/>
      <c r="E78" s="23"/>
      <c r="F78" s="23"/>
      <c r="G78" s="34"/>
      <c r="H78" s="34"/>
      <c r="I78" s="34"/>
    </row>
    <row r="79" spans="1:9" ht="15.75">
      <c r="A79" s="12" t="s">
        <v>24</v>
      </c>
      <c r="B79" s="26">
        <v>1147.2</v>
      </c>
      <c r="C79" s="25">
        <v>1333.6</v>
      </c>
      <c r="D79" s="25">
        <v>1548.9</v>
      </c>
      <c r="E79" s="23">
        <v>1657.1</v>
      </c>
      <c r="F79" s="10">
        <v>1763.778</v>
      </c>
      <c r="G79" s="34">
        <v>1838.199</v>
      </c>
      <c r="H79" s="34">
        <v>1918.465</v>
      </c>
      <c r="I79" s="34">
        <v>1955.356</v>
      </c>
    </row>
    <row r="80" spans="1:9" ht="15.75">
      <c r="A80" s="12" t="s">
        <v>25</v>
      </c>
      <c r="B80" s="26">
        <v>83.9</v>
      </c>
      <c r="C80" s="25">
        <v>118.6</v>
      </c>
      <c r="D80" s="25">
        <v>157.9</v>
      </c>
      <c r="E80" s="23">
        <v>169.4</v>
      </c>
      <c r="F80" s="23">
        <v>189.6</v>
      </c>
      <c r="G80" s="34">
        <v>204.851</v>
      </c>
      <c r="H80" s="34">
        <v>220.353</v>
      </c>
      <c r="I80" s="34">
        <v>233.15699999999998</v>
      </c>
    </row>
    <row r="81" spans="1:9" ht="15.75">
      <c r="A81" s="12" t="s">
        <v>26</v>
      </c>
      <c r="B81" s="26">
        <v>15.9</v>
      </c>
      <c r="C81" s="25">
        <v>21.4</v>
      </c>
      <c r="D81" s="25">
        <v>23.5</v>
      </c>
      <c r="E81" s="23">
        <v>23.9</v>
      </c>
      <c r="F81" s="23">
        <v>25.3</v>
      </c>
      <c r="G81" s="34">
        <v>25.822000000000003</v>
      </c>
      <c r="H81" s="34">
        <v>25.865</v>
      </c>
      <c r="I81" s="34">
        <v>26.048000000000002</v>
      </c>
    </row>
    <row r="82" spans="2:9" ht="15.75">
      <c r="B82" s="26"/>
      <c r="E82" s="23"/>
      <c r="F82" s="23"/>
      <c r="G82" s="35"/>
      <c r="H82" s="35"/>
      <c r="I82" s="35"/>
    </row>
    <row r="83" spans="1:9" ht="15.75">
      <c r="A83" s="12" t="s">
        <v>30</v>
      </c>
      <c r="B83" s="26">
        <v>782.4</v>
      </c>
      <c r="C83" s="25">
        <v>1093.8</v>
      </c>
      <c r="D83" s="25">
        <v>1461.8</v>
      </c>
      <c r="E83" s="23">
        <v>1560.6</v>
      </c>
      <c r="F83" s="23">
        <v>1661.7</v>
      </c>
      <c r="G83" s="34">
        <v>1715.97</v>
      </c>
      <c r="H83" s="34">
        <v>1809.5929999999998</v>
      </c>
      <c r="I83" s="34">
        <v>1881.975</v>
      </c>
    </row>
    <row r="84" spans="1:9" ht="15.75">
      <c r="A84" s="12" t="s">
        <v>18</v>
      </c>
      <c r="B84" s="26">
        <v>353.9</v>
      </c>
      <c r="C84" s="25">
        <v>480.2</v>
      </c>
      <c r="D84" s="25">
        <v>627.1</v>
      </c>
      <c r="E84" s="23">
        <v>664.2</v>
      </c>
      <c r="F84" s="23">
        <v>699</v>
      </c>
      <c r="G84" s="34">
        <v>709.111</v>
      </c>
      <c r="H84" s="34">
        <v>745.111</v>
      </c>
      <c r="I84" s="34">
        <v>774.639</v>
      </c>
    </row>
    <row r="85" spans="1:9" ht="15.75">
      <c r="A85" s="12" t="s">
        <v>19</v>
      </c>
      <c r="B85" s="26">
        <v>428.5</v>
      </c>
      <c r="C85" s="25">
        <v>613.7</v>
      </c>
      <c r="D85" s="25">
        <v>834.7</v>
      </c>
      <c r="E85" s="23">
        <v>896.4</v>
      </c>
      <c r="F85" s="23">
        <v>962.7</v>
      </c>
      <c r="G85" s="34">
        <v>1006.859</v>
      </c>
      <c r="H85" s="34">
        <v>1064.482</v>
      </c>
      <c r="I85" s="34">
        <v>1107.336</v>
      </c>
    </row>
    <row r="86" spans="2:9" ht="15.75">
      <c r="B86" s="26"/>
      <c r="E86" s="23"/>
      <c r="F86" s="23"/>
      <c r="G86" s="34"/>
      <c r="H86" s="34"/>
      <c r="I86" s="34"/>
    </row>
    <row r="87" spans="1:9" ht="15.75">
      <c r="A87" s="12" t="s">
        <v>20</v>
      </c>
      <c r="B87" s="26">
        <v>671.4</v>
      </c>
      <c r="C87" s="25">
        <v>937.1</v>
      </c>
      <c r="D87" s="25">
        <v>1229.3</v>
      </c>
      <c r="E87" s="23">
        <v>1308.8</v>
      </c>
      <c r="F87" s="23">
        <v>1388.7</v>
      </c>
      <c r="G87" s="34">
        <v>1414.616</v>
      </c>
      <c r="H87" s="34">
        <v>1477.443</v>
      </c>
      <c r="I87" s="34">
        <v>1525.5880000000002</v>
      </c>
    </row>
    <row r="88" spans="1:9" ht="15.75">
      <c r="A88" s="12" t="s">
        <v>21</v>
      </c>
      <c r="B88" s="26">
        <v>111</v>
      </c>
      <c r="C88" s="25">
        <v>156.8</v>
      </c>
      <c r="D88" s="25">
        <v>232.5</v>
      </c>
      <c r="E88" s="23">
        <v>251.8</v>
      </c>
      <c r="F88" s="23">
        <v>273.1</v>
      </c>
      <c r="G88" s="34">
        <v>301.354</v>
      </c>
      <c r="H88" s="34">
        <v>332.15</v>
      </c>
      <c r="I88" s="34">
        <v>356.387</v>
      </c>
    </row>
    <row r="89" spans="2:9" ht="15.75">
      <c r="B89" s="26"/>
      <c r="E89" s="23"/>
      <c r="F89" s="23"/>
      <c r="G89" s="35"/>
      <c r="H89" s="35"/>
      <c r="I89" s="35"/>
    </row>
    <row r="90" spans="1:9" ht="15.75">
      <c r="A90" s="12" t="s">
        <v>22</v>
      </c>
      <c r="B90" s="26">
        <v>424.2</v>
      </c>
      <c r="C90" s="25">
        <v>608.4</v>
      </c>
      <c r="D90" s="25">
        <v>843.9</v>
      </c>
      <c r="E90" s="23">
        <v>904.3</v>
      </c>
      <c r="F90" s="23">
        <v>958.9</v>
      </c>
      <c r="G90" s="34">
        <v>932.5640000000001</v>
      </c>
      <c r="H90" s="34">
        <v>972.4159999999999</v>
      </c>
      <c r="I90" s="34">
        <v>981.4820000000001</v>
      </c>
    </row>
    <row r="91" spans="1:9" ht="15.75">
      <c r="A91" s="12" t="s">
        <v>23</v>
      </c>
      <c r="B91" s="26">
        <v>358.2</v>
      </c>
      <c r="C91" s="25">
        <v>485.5</v>
      </c>
      <c r="D91" s="25">
        <v>617.9</v>
      </c>
      <c r="E91" s="23">
        <v>656.3</v>
      </c>
      <c r="F91" s="23">
        <v>702.9</v>
      </c>
      <c r="G91" s="34">
        <v>783.406</v>
      </c>
      <c r="H91" s="34">
        <v>837.177</v>
      </c>
      <c r="I91" s="34">
        <v>900.493</v>
      </c>
    </row>
    <row r="92" spans="2:9" ht="15.75">
      <c r="B92" s="26"/>
      <c r="E92" s="23"/>
      <c r="F92" s="23"/>
      <c r="G92" s="35"/>
      <c r="H92" s="35"/>
      <c r="I92" s="35"/>
    </row>
    <row r="93" spans="1:9" ht="15.75">
      <c r="A93" s="12" t="s">
        <v>24</v>
      </c>
      <c r="B93" s="26">
        <v>724.6</v>
      </c>
      <c r="C93" s="25">
        <v>1012</v>
      </c>
      <c r="D93" s="25">
        <v>1351</v>
      </c>
      <c r="E93" s="23">
        <v>1444.4</v>
      </c>
      <c r="F93" s="23">
        <v>1533.3</v>
      </c>
      <c r="G93" s="34">
        <v>1579.571</v>
      </c>
      <c r="H93" s="34">
        <v>1666.859</v>
      </c>
      <c r="I93" s="34">
        <v>1733.555</v>
      </c>
    </row>
    <row r="94" spans="1:9" ht="15.75">
      <c r="A94" s="12" t="s">
        <v>25</v>
      </c>
      <c r="B94" s="26">
        <v>47.2</v>
      </c>
      <c r="C94" s="25">
        <v>68</v>
      </c>
      <c r="D94" s="25">
        <v>95.4</v>
      </c>
      <c r="E94" s="23">
        <v>100.5</v>
      </c>
      <c r="F94" s="23">
        <v>112.3</v>
      </c>
      <c r="G94" s="34">
        <v>119.477</v>
      </c>
      <c r="H94" s="34">
        <v>125.773</v>
      </c>
      <c r="I94" s="34">
        <v>130.711</v>
      </c>
    </row>
    <row r="95" spans="1:9" ht="15.75">
      <c r="A95" s="12" t="s">
        <v>26</v>
      </c>
      <c r="B95" s="26">
        <v>10.7</v>
      </c>
      <c r="C95" s="25">
        <v>13.8</v>
      </c>
      <c r="D95" s="25">
        <v>15.4</v>
      </c>
      <c r="E95" s="23">
        <v>15.6</v>
      </c>
      <c r="F95" s="23">
        <v>16.1</v>
      </c>
      <c r="G95" s="34">
        <v>16.922</v>
      </c>
      <c r="H95" s="34">
        <v>16.961</v>
      </c>
      <c r="I95" s="34">
        <v>17.709</v>
      </c>
    </row>
    <row r="96" spans="2:9" ht="15.75">
      <c r="B96" s="26"/>
      <c r="E96" s="23"/>
      <c r="F96" s="23"/>
      <c r="G96" s="34"/>
      <c r="H96" s="34"/>
      <c r="I96" s="34"/>
    </row>
    <row r="97" spans="1:9" ht="15.75">
      <c r="A97" s="12" t="s">
        <v>44</v>
      </c>
      <c r="B97" s="26">
        <v>102.8</v>
      </c>
      <c r="C97" s="25">
        <v>131.3</v>
      </c>
      <c r="D97" s="25">
        <v>151.2</v>
      </c>
      <c r="E97" s="23">
        <v>158.2</v>
      </c>
      <c r="F97" s="23">
        <v>165.9</v>
      </c>
      <c r="G97" s="34">
        <v>172.65</v>
      </c>
      <c r="H97" s="34">
        <v>176.138</v>
      </c>
      <c r="I97" s="34">
        <v>176.303</v>
      </c>
    </row>
    <row r="98" spans="1:9" ht="15.75">
      <c r="A98" s="12" t="s">
        <v>18</v>
      </c>
      <c r="B98" s="26">
        <v>43.1</v>
      </c>
      <c r="C98" s="25">
        <v>54.8</v>
      </c>
      <c r="D98" s="25">
        <v>61.4</v>
      </c>
      <c r="E98" s="23">
        <v>63.6</v>
      </c>
      <c r="F98" s="23">
        <v>65.7</v>
      </c>
      <c r="G98" s="34">
        <v>67.092</v>
      </c>
      <c r="H98" s="34">
        <v>68.589</v>
      </c>
      <c r="I98" s="34">
        <v>68.384</v>
      </c>
    </row>
    <row r="99" spans="1:9" ht="15.75">
      <c r="A99" s="12" t="s">
        <v>19</v>
      </c>
      <c r="B99" s="26">
        <v>59.7</v>
      </c>
      <c r="C99" s="25">
        <v>76.5</v>
      </c>
      <c r="D99" s="25">
        <v>89.7</v>
      </c>
      <c r="E99" s="23">
        <v>94.5</v>
      </c>
      <c r="F99" s="23">
        <v>100.2</v>
      </c>
      <c r="G99" s="34">
        <v>105.558</v>
      </c>
      <c r="H99" s="34">
        <v>107.549</v>
      </c>
      <c r="I99" s="34">
        <v>107.919</v>
      </c>
    </row>
    <row r="100" spans="2:9" ht="15.75">
      <c r="B100" s="26"/>
      <c r="E100" s="23"/>
      <c r="F100" s="23"/>
      <c r="G100" s="34"/>
      <c r="H100" s="34"/>
      <c r="I100" s="34"/>
    </row>
    <row r="101" spans="1:9" ht="15.75">
      <c r="A101" s="12" t="s">
        <v>20</v>
      </c>
      <c r="B101" s="26">
        <v>90.4</v>
      </c>
      <c r="C101" s="25">
        <v>113.8</v>
      </c>
      <c r="D101" s="25">
        <v>127.3</v>
      </c>
      <c r="E101" s="23">
        <v>133.6</v>
      </c>
      <c r="F101" s="23">
        <v>140</v>
      </c>
      <c r="G101" s="34">
        <v>144.337</v>
      </c>
      <c r="H101" s="34">
        <v>144.365</v>
      </c>
      <c r="I101" s="34">
        <v>142.965</v>
      </c>
    </row>
    <row r="102" spans="1:9" ht="15.75">
      <c r="A102" s="12" t="s">
        <v>21</v>
      </c>
      <c r="B102" s="26">
        <v>12.4</v>
      </c>
      <c r="C102" s="25">
        <v>17.5</v>
      </c>
      <c r="D102" s="25">
        <v>23.9</v>
      </c>
      <c r="E102" s="23">
        <v>24.6</v>
      </c>
      <c r="F102" s="23">
        <v>25.9</v>
      </c>
      <c r="G102" s="34">
        <v>28.313000000000002</v>
      </c>
      <c r="H102" s="34">
        <v>31.773000000000003</v>
      </c>
      <c r="I102" s="34">
        <v>33.338</v>
      </c>
    </row>
    <row r="103" spans="2:9" ht="15.75">
      <c r="B103" s="26"/>
      <c r="E103" s="23"/>
      <c r="F103" s="23"/>
      <c r="G103" s="34"/>
      <c r="H103" s="34"/>
      <c r="I103" s="34"/>
    </row>
    <row r="104" spans="1:9" ht="15.75">
      <c r="A104" s="12" t="s">
        <v>22</v>
      </c>
      <c r="B104" s="26">
        <v>54.9</v>
      </c>
      <c r="C104" s="25">
        <v>65.6</v>
      </c>
      <c r="D104" s="25">
        <v>74.7</v>
      </c>
      <c r="E104" s="23">
        <v>78.2</v>
      </c>
      <c r="F104" s="23">
        <v>81.3</v>
      </c>
      <c r="G104" s="34">
        <v>82.247</v>
      </c>
      <c r="H104" s="34">
        <v>82.232</v>
      </c>
      <c r="I104" s="34">
        <v>80.685</v>
      </c>
    </row>
    <row r="105" spans="1:9" ht="15.75">
      <c r="A105" s="12" t="s">
        <v>23</v>
      </c>
      <c r="B105" s="26">
        <v>47.9</v>
      </c>
      <c r="C105" s="25">
        <v>65.7</v>
      </c>
      <c r="D105" s="25">
        <v>76.5</v>
      </c>
      <c r="E105" s="23">
        <v>80</v>
      </c>
      <c r="F105" s="23">
        <v>84.6</v>
      </c>
      <c r="G105" s="34">
        <v>90.403</v>
      </c>
      <c r="H105" s="34">
        <v>93.906</v>
      </c>
      <c r="I105" s="34">
        <v>95.618</v>
      </c>
    </row>
    <row r="106" spans="2:9" ht="15.75">
      <c r="B106" s="26"/>
      <c r="E106" s="23"/>
      <c r="F106" s="23"/>
      <c r="G106" s="34"/>
      <c r="H106" s="34"/>
      <c r="I106" s="34"/>
    </row>
    <row r="107" spans="1:9" ht="15.75">
      <c r="A107" s="12" t="s">
        <v>24</v>
      </c>
      <c r="B107" s="26">
        <v>95.5</v>
      </c>
      <c r="C107" s="25">
        <v>120.7</v>
      </c>
      <c r="D107" s="25">
        <v>138.5</v>
      </c>
      <c r="E107" s="23">
        <v>144.8</v>
      </c>
      <c r="F107" s="23">
        <v>151.7</v>
      </c>
      <c r="G107" s="34">
        <v>157.837</v>
      </c>
      <c r="H107" s="34">
        <v>160.31799999999998</v>
      </c>
      <c r="I107" s="34">
        <v>160.404</v>
      </c>
    </row>
    <row r="108" spans="1:9" ht="15.75">
      <c r="A108" s="12" t="s">
        <v>25</v>
      </c>
      <c r="B108" s="26">
        <v>6.2</v>
      </c>
      <c r="C108" s="25">
        <v>8.5</v>
      </c>
      <c r="D108" s="25">
        <v>10.3</v>
      </c>
      <c r="E108" s="23">
        <v>11.2</v>
      </c>
      <c r="F108" s="23">
        <v>11.9</v>
      </c>
      <c r="G108" s="34">
        <v>12.517</v>
      </c>
      <c r="H108" s="34">
        <v>13.429</v>
      </c>
      <c r="I108" s="34">
        <v>13.427</v>
      </c>
    </row>
    <row r="109" spans="1:9" ht="15.75">
      <c r="A109" s="12" t="s">
        <v>26</v>
      </c>
      <c r="B109" s="26">
        <v>1.1</v>
      </c>
      <c r="C109" s="25">
        <v>2.1</v>
      </c>
      <c r="D109" s="25">
        <v>2.3</v>
      </c>
      <c r="E109" s="23">
        <v>2.1</v>
      </c>
      <c r="F109" s="23">
        <v>2.2</v>
      </c>
      <c r="G109" s="34">
        <v>2.296</v>
      </c>
      <c r="H109" s="34">
        <v>2.391</v>
      </c>
      <c r="I109" s="34">
        <v>2.472</v>
      </c>
    </row>
    <row r="110" spans="2:9" ht="15.75">
      <c r="B110" s="26"/>
      <c r="E110" s="23"/>
      <c r="F110" s="23"/>
      <c r="G110" s="34"/>
      <c r="H110" s="34"/>
      <c r="I110" s="34"/>
    </row>
    <row r="111" spans="1:9" ht="15.75">
      <c r="A111" s="12" t="s">
        <v>45</v>
      </c>
      <c r="B111" s="26">
        <v>572.4</v>
      </c>
      <c r="C111" s="25">
        <v>797.4</v>
      </c>
      <c r="D111" s="25">
        <v>978.2</v>
      </c>
      <c r="E111" s="23">
        <v>1019</v>
      </c>
      <c r="F111" s="23">
        <v>1074.2</v>
      </c>
      <c r="G111" s="34">
        <v>1075.7</v>
      </c>
      <c r="H111" s="34">
        <v>1108.6930000000002</v>
      </c>
      <c r="I111" s="34">
        <v>1134.382</v>
      </c>
    </row>
    <row r="112" spans="1:9" ht="15.75">
      <c r="A112" s="12" t="s">
        <v>18</v>
      </c>
      <c r="B112" s="26">
        <v>294.9</v>
      </c>
      <c r="C112" s="25">
        <v>393.3</v>
      </c>
      <c r="D112" s="25">
        <v>465.9</v>
      </c>
      <c r="E112" s="23">
        <v>480.8</v>
      </c>
      <c r="F112" s="23">
        <v>503.9</v>
      </c>
      <c r="G112" s="34">
        <v>498.106</v>
      </c>
      <c r="H112" s="34">
        <v>511.625</v>
      </c>
      <c r="I112" s="34">
        <v>522.017</v>
      </c>
    </row>
    <row r="113" spans="1:9" ht="15.75">
      <c r="A113" s="12" t="s">
        <v>19</v>
      </c>
      <c r="B113" s="26">
        <v>277.5</v>
      </c>
      <c r="C113" s="25">
        <v>404.1</v>
      </c>
      <c r="D113" s="25">
        <v>512.3</v>
      </c>
      <c r="E113" s="23">
        <v>538.3</v>
      </c>
      <c r="F113" s="23">
        <v>570.2</v>
      </c>
      <c r="G113" s="34">
        <v>577.594</v>
      </c>
      <c r="H113" s="34">
        <v>597.068</v>
      </c>
      <c r="I113" s="34">
        <v>612.365</v>
      </c>
    </row>
    <row r="114" spans="2:9" ht="15.75">
      <c r="B114" s="26"/>
      <c r="E114" s="23"/>
      <c r="F114" s="23"/>
      <c r="G114" s="34"/>
      <c r="H114" s="34"/>
      <c r="I114" s="34"/>
    </row>
    <row r="115" spans="1:9" ht="15.75">
      <c r="A115" s="12" t="s">
        <v>20</v>
      </c>
      <c r="B115" s="26">
        <v>461</v>
      </c>
      <c r="C115" s="25">
        <v>638</v>
      </c>
      <c r="D115" s="25">
        <v>770.5</v>
      </c>
      <c r="E115" s="23">
        <v>806.1</v>
      </c>
      <c r="F115" s="23">
        <v>851.6</v>
      </c>
      <c r="G115" s="34">
        <v>845.2</v>
      </c>
      <c r="H115" s="34">
        <v>866.058</v>
      </c>
      <c r="I115" s="34">
        <v>881.937</v>
      </c>
    </row>
    <row r="116" spans="1:9" ht="15.75">
      <c r="A116" s="12" t="s">
        <v>21</v>
      </c>
      <c r="B116" s="26">
        <v>111.5</v>
      </c>
      <c r="C116" s="25">
        <v>159.4</v>
      </c>
      <c r="D116" s="25">
        <v>207.7</v>
      </c>
      <c r="E116" s="23">
        <v>213</v>
      </c>
      <c r="F116" s="23">
        <v>222.6</v>
      </c>
      <c r="G116" s="34">
        <v>230.5</v>
      </c>
      <c r="H116" s="34">
        <v>242.635</v>
      </c>
      <c r="I116" s="34">
        <v>252.445</v>
      </c>
    </row>
    <row r="117" spans="2:9" ht="15.75">
      <c r="B117" s="26"/>
      <c r="E117" s="23"/>
      <c r="F117" s="23"/>
      <c r="G117" s="34"/>
      <c r="H117" s="34"/>
      <c r="I117" s="34"/>
    </row>
    <row r="118" spans="1:9" ht="15.75">
      <c r="A118" s="12" t="s">
        <v>22</v>
      </c>
      <c r="B118" s="26">
        <v>215.2</v>
      </c>
      <c r="C118" s="25">
        <v>314.9</v>
      </c>
      <c r="D118" s="25">
        <v>401.9</v>
      </c>
      <c r="E118" s="23">
        <v>417.5</v>
      </c>
      <c r="F118" s="23">
        <v>441</v>
      </c>
      <c r="G118" s="34">
        <v>425.31100000000004</v>
      </c>
      <c r="H118" s="34">
        <v>430.68600000000004</v>
      </c>
      <c r="I118" s="34">
        <v>434.425</v>
      </c>
    </row>
    <row r="119" spans="1:9" ht="15.75">
      <c r="A119" s="12" t="s">
        <v>23</v>
      </c>
      <c r="B119" s="26">
        <v>357.2</v>
      </c>
      <c r="C119" s="25">
        <v>482.4</v>
      </c>
      <c r="D119" s="25">
        <v>576.3</v>
      </c>
      <c r="E119" s="23">
        <v>601.6</v>
      </c>
      <c r="F119" s="23">
        <v>633.1</v>
      </c>
      <c r="G119" s="34">
        <v>650.389</v>
      </c>
      <c r="H119" s="34">
        <v>678.0070000000001</v>
      </c>
      <c r="I119" s="34">
        <v>699.957</v>
      </c>
    </row>
    <row r="120" spans="2:9" ht="15.75">
      <c r="B120" s="26"/>
      <c r="E120" s="23"/>
      <c r="F120" s="23"/>
      <c r="G120" s="35"/>
      <c r="H120" s="35"/>
      <c r="I120" s="35"/>
    </row>
    <row r="121" spans="1:9" ht="15.75">
      <c r="A121" s="12" t="s">
        <v>24</v>
      </c>
      <c r="B121" s="26">
        <v>500.5</v>
      </c>
      <c r="C121" s="25">
        <v>692.2</v>
      </c>
      <c r="D121" s="25">
        <v>845.5</v>
      </c>
      <c r="E121" s="23">
        <v>883.9</v>
      </c>
      <c r="F121" s="23">
        <v>927.4</v>
      </c>
      <c r="G121" s="34">
        <v>922.718</v>
      </c>
      <c r="H121" s="34">
        <v>949.8820000000001</v>
      </c>
      <c r="I121" s="34">
        <v>971.3530000000001</v>
      </c>
    </row>
    <row r="122" spans="1:9" ht="15.75">
      <c r="A122" s="12" t="s">
        <v>25</v>
      </c>
      <c r="B122" s="26">
        <v>53.2</v>
      </c>
      <c r="C122" s="25">
        <v>75.6</v>
      </c>
      <c r="D122" s="25">
        <v>95.8</v>
      </c>
      <c r="E122" s="23">
        <v>97.4</v>
      </c>
      <c r="F122" s="23">
        <v>107.1</v>
      </c>
      <c r="G122" s="34">
        <v>111.675</v>
      </c>
      <c r="H122" s="34">
        <v>115.88300000000001</v>
      </c>
      <c r="I122" s="34">
        <v>118.426</v>
      </c>
    </row>
    <row r="123" spans="1:9" ht="15.75">
      <c r="A123" s="12" t="s">
        <v>26</v>
      </c>
      <c r="B123" s="26">
        <v>18.7</v>
      </c>
      <c r="C123" s="25">
        <v>29.6</v>
      </c>
      <c r="D123" s="25">
        <v>36.8</v>
      </c>
      <c r="E123" s="23">
        <v>37.7</v>
      </c>
      <c r="F123" s="23">
        <v>39.6</v>
      </c>
      <c r="G123" s="34">
        <v>41.307</v>
      </c>
      <c r="H123" s="34">
        <v>42.928</v>
      </c>
      <c r="I123" s="34">
        <v>44.603</v>
      </c>
    </row>
    <row r="124" spans="2:9" ht="15.75">
      <c r="B124" s="26"/>
      <c r="E124" s="23"/>
      <c r="F124" s="23"/>
      <c r="G124" s="34"/>
      <c r="H124" s="34"/>
      <c r="I124" s="34"/>
    </row>
    <row r="125" spans="1:9" ht="15.75">
      <c r="A125" s="12" t="s">
        <v>31</v>
      </c>
      <c r="B125" s="26">
        <v>391.5</v>
      </c>
      <c r="C125" s="25">
        <v>454.4</v>
      </c>
      <c r="D125" s="25">
        <v>528.7</v>
      </c>
      <c r="E125" s="23">
        <v>565.3</v>
      </c>
      <c r="F125" s="23">
        <v>590.9</v>
      </c>
      <c r="G125" s="34">
        <v>591.832</v>
      </c>
      <c r="H125" s="34">
        <v>590.167</v>
      </c>
      <c r="I125" s="34">
        <v>584.814</v>
      </c>
    </row>
    <row r="126" spans="1:9" ht="15.75">
      <c r="A126" s="12" t="s">
        <v>18</v>
      </c>
      <c r="B126" s="26">
        <v>246.3</v>
      </c>
      <c r="C126" s="25">
        <v>264.3</v>
      </c>
      <c r="D126" s="25">
        <v>297.3</v>
      </c>
      <c r="E126" s="23">
        <v>317.4</v>
      </c>
      <c r="F126" s="23">
        <v>327</v>
      </c>
      <c r="G126" s="34">
        <v>322.682</v>
      </c>
      <c r="H126" s="34">
        <v>315.554</v>
      </c>
      <c r="I126" s="34">
        <v>309.525</v>
      </c>
    </row>
    <row r="127" spans="1:9" ht="15.75">
      <c r="A127" s="12" t="s">
        <v>19</v>
      </c>
      <c r="B127" s="26">
        <v>145.2</v>
      </c>
      <c r="C127" s="25">
        <v>190.1</v>
      </c>
      <c r="D127" s="25">
        <v>231.4</v>
      </c>
      <c r="E127" s="23">
        <v>247.8</v>
      </c>
      <c r="F127" s="23">
        <v>263.9</v>
      </c>
      <c r="G127" s="34">
        <v>269.15</v>
      </c>
      <c r="H127" s="34">
        <v>274.613</v>
      </c>
      <c r="I127" s="34">
        <v>275.289</v>
      </c>
    </row>
    <row r="128" spans="2:9" ht="15.75">
      <c r="B128" s="26"/>
      <c r="E128" s="23"/>
      <c r="F128" s="23"/>
      <c r="G128" s="34"/>
      <c r="H128" s="34"/>
      <c r="I128" s="34"/>
    </row>
    <row r="129" spans="1:9" ht="15.75">
      <c r="A129" s="12" t="s">
        <v>20</v>
      </c>
      <c r="B129" s="26">
        <v>260</v>
      </c>
      <c r="C129" s="25">
        <v>297.5</v>
      </c>
      <c r="D129" s="25">
        <v>343.1</v>
      </c>
      <c r="E129" s="23">
        <v>373.551</v>
      </c>
      <c r="F129" s="23">
        <v>394.1</v>
      </c>
      <c r="G129" s="34">
        <v>387.969</v>
      </c>
      <c r="H129" s="34">
        <v>371.404</v>
      </c>
      <c r="I129" s="34">
        <v>372.81100000000004</v>
      </c>
    </row>
    <row r="130" spans="1:9" ht="15.75">
      <c r="A130" s="12" t="s">
        <v>21</v>
      </c>
      <c r="B130" s="26">
        <v>131.4</v>
      </c>
      <c r="C130" s="25">
        <v>156.9</v>
      </c>
      <c r="D130" s="25">
        <v>185.6</v>
      </c>
      <c r="E130" s="23">
        <v>191.6</v>
      </c>
      <c r="F130" s="23">
        <v>196.8</v>
      </c>
      <c r="G130" s="34">
        <v>203.863</v>
      </c>
      <c r="H130" s="34">
        <v>218.763</v>
      </c>
      <c r="I130" s="34">
        <v>212.00300000000001</v>
      </c>
    </row>
    <row r="131" spans="2:9" ht="15.75">
      <c r="B131" s="26"/>
      <c r="E131" s="23"/>
      <c r="F131" s="23"/>
      <c r="G131" s="34"/>
      <c r="H131" s="34"/>
      <c r="I131" s="34"/>
    </row>
    <row r="132" spans="1:9" ht="15.75">
      <c r="A132" s="12" t="s">
        <v>22</v>
      </c>
      <c r="B132" s="26">
        <v>67.1</v>
      </c>
      <c r="C132" s="25">
        <v>88.1</v>
      </c>
      <c r="D132" s="25">
        <v>89</v>
      </c>
      <c r="E132" s="23">
        <v>99.2</v>
      </c>
      <c r="F132" s="23">
        <v>102.6</v>
      </c>
      <c r="G132" s="34">
        <v>96.188</v>
      </c>
      <c r="H132" s="34">
        <v>90.94200000000001</v>
      </c>
      <c r="I132" s="34">
        <v>91.76100000000001</v>
      </c>
    </row>
    <row r="133" spans="1:9" ht="15.75">
      <c r="A133" s="12" t="s">
        <v>23</v>
      </c>
      <c r="B133" s="26">
        <v>324.3</v>
      </c>
      <c r="C133" s="25">
        <v>366.2</v>
      </c>
      <c r="D133" s="25">
        <v>439.7</v>
      </c>
      <c r="E133" s="23">
        <v>466.1</v>
      </c>
      <c r="F133" s="23">
        <v>488.3</v>
      </c>
      <c r="G133" s="34">
        <v>495.644</v>
      </c>
      <c r="H133" s="34">
        <v>499.225</v>
      </c>
      <c r="I133" s="34">
        <v>493.053</v>
      </c>
    </row>
    <row r="134" spans="2:9" ht="15.75">
      <c r="B134" s="26"/>
      <c r="E134" s="23"/>
      <c r="F134" s="23"/>
      <c r="G134" s="34"/>
      <c r="H134" s="34"/>
      <c r="I134" s="34"/>
    </row>
    <row r="135" spans="1:9" ht="15.75">
      <c r="A135" s="12" t="s">
        <v>24</v>
      </c>
      <c r="B135" s="26">
        <v>218.7</v>
      </c>
      <c r="C135" s="25">
        <v>267.6</v>
      </c>
      <c r="D135" s="25">
        <v>288</v>
      </c>
      <c r="E135" s="23">
        <v>306.7</v>
      </c>
      <c r="F135" s="23">
        <v>316</v>
      </c>
      <c r="G135" s="34">
        <v>313.044</v>
      </c>
      <c r="H135" s="34">
        <v>313.823</v>
      </c>
      <c r="I135" s="34">
        <v>314.702</v>
      </c>
    </row>
    <row r="136" spans="1:9" ht="15.75">
      <c r="A136" s="12" t="s">
        <v>25</v>
      </c>
      <c r="B136" s="26">
        <v>167.3</v>
      </c>
      <c r="C136" s="25">
        <v>179.5</v>
      </c>
      <c r="D136" s="25">
        <v>232.3</v>
      </c>
      <c r="E136" s="23">
        <v>250.146</v>
      </c>
      <c r="F136" s="23">
        <v>266.6</v>
      </c>
      <c r="G136" s="34">
        <v>270.405</v>
      </c>
      <c r="H136" s="34">
        <v>268.134</v>
      </c>
      <c r="I136" s="34">
        <v>262.053</v>
      </c>
    </row>
    <row r="137" spans="1:9" ht="15.75">
      <c r="A137" s="12" t="s">
        <v>32</v>
      </c>
      <c r="B137" s="26">
        <v>5.4</v>
      </c>
      <c r="C137" s="25">
        <v>7.3</v>
      </c>
      <c r="D137" s="25">
        <v>8.4</v>
      </c>
      <c r="E137" s="23">
        <v>8.394</v>
      </c>
      <c r="F137" s="23">
        <v>8.3</v>
      </c>
      <c r="G137" s="36">
        <v>8.383</v>
      </c>
      <c r="H137" s="36">
        <v>8.21</v>
      </c>
      <c r="I137" s="36">
        <v>8.059000000000001</v>
      </c>
    </row>
    <row r="138" spans="1:9" ht="15.75">
      <c r="A138" s="19"/>
      <c r="B138" s="20"/>
      <c r="C138" s="19"/>
      <c r="D138" s="19"/>
      <c r="E138" s="19"/>
      <c r="F138" s="27"/>
      <c r="G138" s="31"/>
      <c r="H138" s="31"/>
      <c r="I138" s="31"/>
    </row>
    <row r="139" ht="15.75">
      <c r="A139" s="12" t="s">
        <v>28</v>
      </c>
    </row>
    <row r="140" ht="15.75">
      <c r="A140" s="12" t="s">
        <v>37</v>
      </c>
    </row>
    <row r="141" ht="15.75">
      <c r="A141" s="12" t="s">
        <v>38</v>
      </c>
    </row>
  </sheetData>
  <mergeCells count="1">
    <mergeCell ref="B8:I8"/>
  </mergeCells>
  <hyperlinks>
    <hyperlink ref="A3" location="Notes!A1" display="See notes"/>
  </hyperlinks>
  <printOptions/>
  <pageMargins left="0.5" right="0.5" top="0.5" bottom="0.5" header="0.5" footer="0.5"/>
  <pageSetup fitToHeight="2" horizontalDpi="600" verticalDpi="600" orientation="portrait" paperSize="17" scale="65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12" t="s">
        <v>58</v>
      </c>
    </row>
    <row r="2" ht="15.75">
      <c r="A2" s="14"/>
    </row>
    <row r="3" ht="15.75">
      <c r="A3" s="37" t="s">
        <v>53</v>
      </c>
    </row>
    <row r="4" ht="15.75">
      <c r="A4" s="14"/>
    </row>
    <row r="5" ht="15.75">
      <c r="A5" s="14" t="s">
        <v>54</v>
      </c>
    </row>
    <row r="6" ht="16.5">
      <c r="A6" s="12" t="s">
        <v>57</v>
      </c>
    </row>
    <row r="7" ht="15.75">
      <c r="A7" s="12" t="s">
        <v>1</v>
      </c>
    </row>
    <row r="8" ht="15.75">
      <c r="A8" s="12" t="s">
        <v>2</v>
      </c>
    </row>
    <row r="9" ht="15.75">
      <c r="A9" s="12" t="s">
        <v>3</v>
      </c>
    </row>
    <row r="11" ht="15.75">
      <c r="A11" s="12" t="s">
        <v>40</v>
      </c>
    </row>
    <row r="12" ht="15.75">
      <c r="A12" s="12" t="s">
        <v>51</v>
      </c>
    </row>
    <row r="13" ht="15.75">
      <c r="A13" s="12" t="s">
        <v>52</v>
      </c>
    </row>
    <row r="14" ht="15.75">
      <c r="A14" s="12" t="s">
        <v>36</v>
      </c>
    </row>
    <row r="15" ht="15.75">
      <c r="A15" s="13"/>
    </row>
    <row r="16" ht="15.75">
      <c r="A16" s="12" t="s">
        <v>37</v>
      </c>
    </row>
    <row r="17" ht="15.75">
      <c r="A17" s="12" t="s">
        <v>38</v>
      </c>
    </row>
    <row r="18" ht="15.75">
      <c r="A18" s="12"/>
    </row>
    <row r="19" ht="15.75">
      <c r="A19" s="12" t="s">
        <v>55</v>
      </c>
    </row>
    <row r="20" ht="15.75">
      <c r="A20" s="28" t="s">
        <v>39</v>
      </c>
    </row>
  </sheetData>
  <hyperlinks>
    <hyperlink ref="A20" r:id="rId1" display="http://nces.ed.gov/"/>
    <hyperlink ref="A3" location="Data!A1" display="Back to data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37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30.3984375" style="13" customWidth="1"/>
    <col min="2" max="16384" width="11.796875" style="13" customWidth="1"/>
  </cols>
  <sheetData>
    <row r="1" spans="1:2" ht="15" customHeight="1">
      <c r="A1" s="1" t="s">
        <v>50</v>
      </c>
      <c r="B1" s="14"/>
    </row>
    <row r="2" spans="1:2" ht="15.75">
      <c r="A2" s="12"/>
      <c r="B2" s="14"/>
    </row>
    <row r="3" spans="1:18" ht="15.75">
      <c r="A3" s="15"/>
      <c r="B3" s="1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ht="16.5">
      <c r="A4" s="17" t="s">
        <v>48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6" t="s">
        <v>16</v>
      </c>
      <c r="O4" s="6" t="s">
        <v>41</v>
      </c>
      <c r="P4" s="6" t="s">
        <v>46</v>
      </c>
      <c r="Q4" s="6" t="s">
        <v>47</v>
      </c>
      <c r="R4" s="6" t="s">
        <v>49</v>
      </c>
    </row>
    <row r="5" spans="1:17" ht="15.75">
      <c r="A5" s="14"/>
      <c r="B5" s="18"/>
      <c r="C5" s="14"/>
      <c r="D5" s="14"/>
      <c r="E5" s="14"/>
      <c r="F5" s="14"/>
      <c r="P5" s="29"/>
      <c r="Q5" s="29"/>
    </row>
    <row r="6" spans="1:18" ht="15.75">
      <c r="A6" s="19"/>
      <c r="B6" s="20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9" ht="16.5">
      <c r="A7" s="1" t="s">
        <v>17</v>
      </c>
      <c r="B7" s="4">
        <v>12086.8</v>
      </c>
      <c r="C7" s="2">
        <v>13818.637</v>
      </c>
      <c r="D7" s="2">
        <v>14359</v>
      </c>
      <c r="E7" s="2">
        <v>14487.359</v>
      </c>
      <c r="F7" s="2">
        <v>14304.803</v>
      </c>
      <c r="G7" s="2">
        <v>14278.79</v>
      </c>
      <c r="H7" s="2">
        <v>14261.781</v>
      </c>
      <c r="I7" s="2">
        <v>14367.52</v>
      </c>
      <c r="J7" s="2">
        <v>14502.334</v>
      </c>
      <c r="K7" s="2">
        <v>14507</v>
      </c>
      <c r="L7" s="2">
        <v>14791.2</v>
      </c>
      <c r="M7" s="2">
        <v>15312.289</v>
      </c>
      <c r="N7" s="3">
        <v>15928</v>
      </c>
      <c r="O7" s="11">
        <v>16611.7</v>
      </c>
      <c r="P7" s="32">
        <v>16900.471</v>
      </c>
      <c r="Q7" s="32">
        <v>17272.044</v>
      </c>
      <c r="R7" s="32">
        <v>17487.475</v>
      </c>
      <c r="S7" s="23"/>
    </row>
    <row r="8" spans="2:18" ht="15.75">
      <c r="B8" s="24"/>
      <c r="C8" s="25"/>
      <c r="D8" s="25"/>
      <c r="I8" s="25"/>
      <c r="J8" s="25"/>
      <c r="K8" s="25"/>
      <c r="L8" s="25"/>
      <c r="N8" s="23"/>
      <c r="O8" s="8"/>
      <c r="P8" s="33"/>
      <c r="Q8" s="33"/>
      <c r="R8" s="33"/>
    </row>
    <row r="9" spans="1:21" ht="15.75">
      <c r="A9" s="12" t="s">
        <v>18</v>
      </c>
      <c r="B9" s="26">
        <v>5868.1</v>
      </c>
      <c r="C9" s="25">
        <v>6283.909</v>
      </c>
      <c r="D9" s="25">
        <v>6501.8</v>
      </c>
      <c r="E9" s="25">
        <v>6523.989</v>
      </c>
      <c r="F9" s="25">
        <v>6427.45</v>
      </c>
      <c r="G9" s="25">
        <v>6371.898</v>
      </c>
      <c r="H9" s="25">
        <v>6342.539</v>
      </c>
      <c r="I9" s="25">
        <v>6352.825</v>
      </c>
      <c r="J9" s="25">
        <v>6396.028</v>
      </c>
      <c r="K9" s="25">
        <v>6369.3</v>
      </c>
      <c r="L9" s="25">
        <v>6490.6</v>
      </c>
      <c r="M9" s="25">
        <v>6721.769</v>
      </c>
      <c r="N9" s="23">
        <v>6960.8</v>
      </c>
      <c r="O9" s="8">
        <v>7202.116</v>
      </c>
      <c r="P9" s="34">
        <v>7255.551</v>
      </c>
      <c r="Q9" s="34">
        <v>7387.262</v>
      </c>
      <c r="R9" s="34">
        <v>7455.925</v>
      </c>
      <c r="S9" s="23"/>
      <c r="T9" s="23"/>
      <c r="U9" s="23"/>
    </row>
    <row r="10" spans="1:19" ht="15.75">
      <c r="A10" s="12" t="s">
        <v>19</v>
      </c>
      <c r="B10" s="26">
        <v>6218.7</v>
      </c>
      <c r="C10" s="25">
        <v>7534.728</v>
      </c>
      <c r="D10" s="25">
        <v>7857.1</v>
      </c>
      <c r="E10" s="25">
        <v>7963.37</v>
      </c>
      <c r="F10" s="25">
        <v>7877.353</v>
      </c>
      <c r="G10" s="25">
        <v>7906.892</v>
      </c>
      <c r="H10" s="25">
        <v>7919.242</v>
      </c>
      <c r="I10" s="25">
        <v>8014.695</v>
      </c>
      <c r="J10" s="25">
        <v>8106.306</v>
      </c>
      <c r="K10" s="25">
        <v>8137.7</v>
      </c>
      <c r="L10" s="25">
        <v>8300.6</v>
      </c>
      <c r="M10" s="25">
        <v>8590.52</v>
      </c>
      <c r="N10" s="23">
        <v>8967.2</v>
      </c>
      <c r="O10" s="8">
        <v>9409.595</v>
      </c>
      <c r="P10" s="34">
        <v>9644.92</v>
      </c>
      <c r="Q10" s="34">
        <v>9884.782</v>
      </c>
      <c r="R10" s="34">
        <v>10031.55</v>
      </c>
      <c r="S10" s="23"/>
    </row>
    <row r="11" spans="2:18" ht="15.75">
      <c r="B11" s="24"/>
      <c r="C11" s="25"/>
      <c r="D11" s="25"/>
      <c r="I11" s="25"/>
      <c r="J11" s="25"/>
      <c r="K11" s="25"/>
      <c r="L11" s="25"/>
      <c r="N11" s="23"/>
      <c r="O11" s="8"/>
      <c r="P11" s="33"/>
      <c r="Q11" s="33"/>
      <c r="R11" s="33"/>
    </row>
    <row r="12" spans="1:18" ht="15.75">
      <c r="A12" s="12" t="s">
        <v>20</v>
      </c>
      <c r="B12" s="26">
        <v>9456.4</v>
      </c>
      <c r="C12" s="25">
        <v>10844.717</v>
      </c>
      <c r="D12" s="25">
        <f>5904.7+5404.8+0.1</f>
        <v>11309.6</v>
      </c>
      <c r="E12" s="25">
        <v>11384.567</v>
      </c>
      <c r="F12" s="25">
        <v>11189.088</v>
      </c>
      <c r="G12" s="25">
        <v>11133.68</v>
      </c>
      <c r="H12" s="25">
        <v>11092.374</v>
      </c>
      <c r="I12" s="25">
        <v>11120.499</v>
      </c>
      <c r="J12" s="25">
        <v>11196.119</v>
      </c>
      <c r="K12" s="25">
        <v>11137.8</v>
      </c>
      <c r="L12" s="25">
        <v>11309.4</v>
      </c>
      <c r="M12" s="25">
        <v>11752.786</v>
      </c>
      <c r="N12" s="23">
        <v>12233.2</v>
      </c>
      <c r="O12" s="8">
        <v>12751.993</v>
      </c>
      <c r="P12" s="34">
        <v>12857.059</v>
      </c>
      <c r="Q12" s="34">
        <v>12980.112</v>
      </c>
      <c r="R12" s="34">
        <v>13021.834</v>
      </c>
    </row>
    <row r="13" spans="1:18" ht="15.75">
      <c r="A13" s="12" t="s">
        <v>21</v>
      </c>
      <c r="B13" s="26">
        <v>2630.4</v>
      </c>
      <c r="C13" s="25">
        <v>2973.92</v>
      </c>
      <c r="D13" s="25">
        <f>2802.3+247.1</f>
        <v>3049.4</v>
      </c>
      <c r="E13" s="25">
        <v>3102.792</v>
      </c>
      <c r="F13" s="25">
        <v>3115.715</v>
      </c>
      <c r="G13" s="25">
        <v>3145.11</v>
      </c>
      <c r="H13" s="25">
        <v>3169.407</v>
      </c>
      <c r="I13" s="25">
        <v>3247.021</v>
      </c>
      <c r="J13" s="25">
        <v>3306.215</v>
      </c>
      <c r="K13" s="25">
        <v>3369.2</v>
      </c>
      <c r="L13" s="25">
        <v>3481.8</v>
      </c>
      <c r="M13" s="25">
        <v>3559.503</v>
      </c>
      <c r="N13" s="23">
        <v>3694.8</v>
      </c>
      <c r="O13" s="8">
        <v>3859.718</v>
      </c>
      <c r="P13" s="34">
        <v>4043.412</v>
      </c>
      <c r="Q13" s="34">
        <v>4291.932</v>
      </c>
      <c r="R13" s="34">
        <v>4465.641</v>
      </c>
    </row>
    <row r="14" spans="2:18" ht="15.75">
      <c r="B14" s="24"/>
      <c r="C14" s="25"/>
      <c r="D14" s="25"/>
      <c r="I14" s="25"/>
      <c r="J14" s="25"/>
      <c r="K14" s="25"/>
      <c r="L14" s="25"/>
      <c r="N14" s="23"/>
      <c r="O14" s="9"/>
      <c r="P14" s="33"/>
      <c r="Q14" s="33"/>
      <c r="R14" s="33"/>
    </row>
    <row r="15" spans="1:18" ht="15.75">
      <c r="A15" s="12" t="s">
        <v>22</v>
      </c>
      <c r="B15" s="26">
        <v>4521.4</v>
      </c>
      <c r="C15" s="25">
        <v>5240.083</v>
      </c>
      <c r="D15" s="25">
        <v>5651.9</v>
      </c>
      <c r="E15" s="25">
        <v>5722.39</v>
      </c>
      <c r="F15" s="25">
        <v>5565.867</v>
      </c>
      <c r="G15" s="25">
        <v>5529.71</v>
      </c>
      <c r="H15" s="25">
        <v>5492.529</v>
      </c>
      <c r="I15" s="25">
        <v>5563.327</v>
      </c>
      <c r="J15" s="25">
        <v>5605.569</v>
      </c>
      <c r="K15" s="25">
        <v>5489.3</v>
      </c>
      <c r="L15" s="25">
        <v>5592.7</v>
      </c>
      <c r="M15" s="25">
        <v>5948.431</v>
      </c>
      <c r="N15" s="23">
        <v>6250.579</v>
      </c>
      <c r="O15" s="8">
        <v>6529.379</v>
      </c>
      <c r="P15" s="34">
        <v>6492.918</v>
      </c>
      <c r="Q15" s="34">
        <v>6545.863</v>
      </c>
      <c r="R15" s="34">
        <v>6488.055</v>
      </c>
    </row>
    <row r="16" spans="1:18" ht="15.75">
      <c r="A16" s="12" t="s">
        <v>23</v>
      </c>
      <c r="B16" s="26">
        <v>7565.4</v>
      </c>
      <c r="C16" s="25">
        <v>8578.554</v>
      </c>
      <c r="D16" s="25">
        <v>8707.1</v>
      </c>
      <c r="E16" s="25">
        <v>8764.969</v>
      </c>
      <c r="F16" s="25">
        <v>8738.936</v>
      </c>
      <c r="G16" s="25">
        <v>8749.08</v>
      </c>
      <c r="H16" s="25">
        <v>8769.252</v>
      </c>
      <c r="I16" s="25">
        <v>8804.1932</v>
      </c>
      <c r="J16" s="25">
        <v>8896.765</v>
      </c>
      <c r="K16" s="25">
        <v>9017.7</v>
      </c>
      <c r="L16" s="25">
        <v>9198.5</v>
      </c>
      <c r="M16" s="25">
        <v>9363.858</v>
      </c>
      <c r="N16" s="23">
        <v>9677.408</v>
      </c>
      <c r="O16" s="8">
        <v>10082.332</v>
      </c>
      <c r="P16" s="34">
        <v>10407.553</v>
      </c>
      <c r="Q16" s="34">
        <v>10726.181</v>
      </c>
      <c r="R16" s="34">
        <v>10999.42</v>
      </c>
    </row>
    <row r="17" spans="2:18" ht="15.75">
      <c r="B17" s="24"/>
      <c r="C17" s="25"/>
      <c r="D17" s="25"/>
      <c r="I17" s="25"/>
      <c r="J17" s="25"/>
      <c r="K17" s="25"/>
      <c r="L17" s="25"/>
      <c r="N17" s="23"/>
      <c r="O17" s="8"/>
      <c r="P17" s="35"/>
      <c r="Q17" s="35"/>
      <c r="R17" s="35"/>
    </row>
    <row r="18" spans="1:18" ht="15.75">
      <c r="A18" s="12" t="s">
        <v>24</v>
      </c>
      <c r="B18" s="26">
        <v>10469.1</v>
      </c>
      <c r="C18" s="25">
        <v>11959.2</v>
      </c>
      <c r="D18" s="25">
        <v>12439.3</v>
      </c>
      <c r="E18" s="25">
        <v>12537.7</v>
      </c>
      <c r="F18" s="25">
        <v>12324</v>
      </c>
      <c r="G18" s="25">
        <v>12262.6</v>
      </c>
      <c r="H18" s="25">
        <v>12232</v>
      </c>
      <c r="I18" s="25">
        <v>12326.948</v>
      </c>
      <c r="J18" s="25">
        <v>12450.587</v>
      </c>
      <c r="K18" s="25">
        <v>12436.9</v>
      </c>
      <c r="L18" s="25">
        <v>12681.2</v>
      </c>
      <c r="M18" s="25">
        <v>13155.393</v>
      </c>
      <c r="N18" s="23">
        <v>13715.6</v>
      </c>
      <c r="O18" s="8">
        <v>14257.077000000001</v>
      </c>
      <c r="P18" s="34">
        <v>14473.884</v>
      </c>
      <c r="Q18" s="34">
        <v>14780.63</v>
      </c>
      <c r="R18" s="34">
        <v>14963.964</v>
      </c>
    </row>
    <row r="19" spans="1:18" ht="15.75">
      <c r="A19" s="12" t="s">
        <v>25</v>
      </c>
      <c r="B19" s="26">
        <v>1340.9</v>
      </c>
      <c r="C19" s="25">
        <v>1586.2</v>
      </c>
      <c r="D19" s="25">
        <v>1639.1</v>
      </c>
      <c r="E19" s="25">
        <v>1668.7</v>
      </c>
      <c r="F19" s="25">
        <v>1688.4</v>
      </c>
      <c r="G19" s="25">
        <v>1721.5</v>
      </c>
      <c r="H19" s="25">
        <v>1732</v>
      </c>
      <c r="I19" s="25">
        <v>1742.26</v>
      </c>
      <c r="J19" s="25">
        <v>1753.489</v>
      </c>
      <c r="K19" s="25">
        <v>1767.6</v>
      </c>
      <c r="L19" s="25">
        <v>1806.8</v>
      </c>
      <c r="M19" s="25">
        <v>1850.271</v>
      </c>
      <c r="N19" s="23">
        <v>1903.7</v>
      </c>
      <c r="O19" s="8">
        <v>2035.652</v>
      </c>
      <c r="P19" s="34">
        <v>2097.511</v>
      </c>
      <c r="Q19" s="34">
        <v>2156.885</v>
      </c>
      <c r="R19" s="34">
        <v>2186.487</v>
      </c>
    </row>
    <row r="20" spans="1:18" ht="15.75">
      <c r="A20" s="12" t="s">
        <v>26</v>
      </c>
      <c r="B20" s="26">
        <v>276.8</v>
      </c>
      <c r="C20" s="25">
        <v>273.366</v>
      </c>
      <c r="D20" s="25">
        <v>280.5</v>
      </c>
      <c r="E20" s="25">
        <v>280.922</v>
      </c>
      <c r="F20" s="25">
        <v>292.431</v>
      </c>
      <c r="G20" s="25">
        <v>294.713</v>
      </c>
      <c r="H20" s="25">
        <v>297.592</v>
      </c>
      <c r="I20" s="25">
        <v>298.312</v>
      </c>
      <c r="J20" s="25">
        <v>298.258</v>
      </c>
      <c r="K20" s="25">
        <v>302.5</v>
      </c>
      <c r="L20" s="25">
        <v>303.2</v>
      </c>
      <c r="M20" s="25">
        <v>306.625</v>
      </c>
      <c r="N20" s="23">
        <v>308.6</v>
      </c>
      <c r="O20" s="8">
        <v>318.982</v>
      </c>
      <c r="P20" s="34">
        <v>329.076</v>
      </c>
      <c r="Q20" s="34">
        <v>334.529</v>
      </c>
      <c r="R20" s="34">
        <v>337.024</v>
      </c>
    </row>
    <row r="21" spans="2:18" ht="15.75">
      <c r="B21" s="24"/>
      <c r="C21" s="25"/>
      <c r="I21" s="25"/>
      <c r="J21" s="25"/>
      <c r="K21" s="25"/>
      <c r="N21" s="23"/>
      <c r="O21" s="23"/>
      <c r="P21" s="35"/>
      <c r="Q21" s="35"/>
      <c r="R21" s="35"/>
    </row>
    <row r="22" spans="1:18" ht="15.75">
      <c r="A22" s="12" t="s">
        <v>27</v>
      </c>
      <c r="B22" s="26">
        <v>9833</v>
      </c>
      <c r="C22" s="25">
        <v>10722.5</v>
      </c>
      <c r="D22" s="25">
        <v>10989.8</v>
      </c>
      <c r="E22" s="25">
        <v>10875.4</v>
      </c>
      <c r="F22" s="25">
        <v>10600</v>
      </c>
      <c r="G22" s="25">
        <v>10427</v>
      </c>
      <c r="H22" s="25">
        <v>10311.2</v>
      </c>
      <c r="I22" s="25">
        <v>10263.9</v>
      </c>
      <c r="J22" s="25">
        <v>10266.1</v>
      </c>
      <c r="K22" s="25">
        <v>10178.8</v>
      </c>
      <c r="L22" s="25">
        <v>10282.1</v>
      </c>
      <c r="M22" s="25">
        <v>10462.1</v>
      </c>
      <c r="N22" s="23">
        <v>10774.5</v>
      </c>
      <c r="O22" s="23">
        <v>11140.2</v>
      </c>
      <c r="P22" s="34">
        <v>11275.447</v>
      </c>
      <c r="Q22" s="34">
        <v>11422.77</v>
      </c>
      <c r="R22" s="34">
        <v>11495.44</v>
      </c>
    </row>
    <row r="23" spans="1:18" ht="15.75">
      <c r="A23" s="12" t="s">
        <v>18</v>
      </c>
      <c r="B23" s="26">
        <v>4772.9</v>
      </c>
      <c r="C23" s="25">
        <v>4861</v>
      </c>
      <c r="D23" s="25">
        <v>4962.2</v>
      </c>
      <c r="E23" s="25">
        <v>4884.6</v>
      </c>
      <c r="F23" s="25">
        <v>4755</v>
      </c>
      <c r="G23" s="25">
        <v>4650.7</v>
      </c>
      <c r="H23" s="25">
        <v>4594.1</v>
      </c>
      <c r="I23" s="25">
        <v>4552.2</v>
      </c>
      <c r="J23" s="25">
        <v>4548.8</v>
      </c>
      <c r="K23" s="25">
        <v>4499.4</v>
      </c>
      <c r="L23" s="25">
        <v>4551.1</v>
      </c>
      <c r="M23" s="25">
        <v>4634.6</v>
      </c>
      <c r="N23" s="23">
        <v>4762.3</v>
      </c>
      <c r="O23" s="23">
        <v>4897.9</v>
      </c>
      <c r="P23" s="34">
        <v>4927.911</v>
      </c>
      <c r="Q23" s="34">
        <v>4988.019</v>
      </c>
      <c r="R23" s="34">
        <v>5007.221</v>
      </c>
    </row>
    <row r="24" spans="1:18" ht="15.75">
      <c r="A24" s="12" t="s">
        <v>19</v>
      </c>
      <c r="B24" s="26">
        <v>5060.1</v>
      </c>
      <c r="C24" s="25">
        <v>5861.5</v>
      </c>
      <c r="D24" s="25">
        <v>6027.6</v>
      </c>
      <c r="E24" s="25">
        <v>5990.8</v>
      </c>
      <c r="F24" s="25">
        <v>5845.1</v>
      </c>
      <c r="G24" s="25">
        <v>5776.3</v>
      </c>
      <c r="H24" s="25">
        <v>5717.2</v>
      </c>
      <c r="I24" s="25">
        <v>5711.7</v>
      </c>
      <c r="J24" s="25">
        <v>5717.4</v>
      </c>
      <c r="K24" s="25">
        <v>5679.4</v>
      </c>
      <c r="L24" s="25">
        <v>5731</v>
      </c>
      <c r="M24" s="25">
        <v>5827.5</v>
      </c>
      <c r="N24" s="23">
        <v>6012.2</v>
      </c>
      <c r="O24" s="23">
        <v>6242.3</v>
      </c>
      <c r="P24" s="34">
        <v>6347.536</v>
      </c>
      <c r="Q24" s="34">
        <v>6434.751</v>
      </c>
      <c r="R24" s="34">
        <v>6488.219</v>
      </c>
    </row>
    <row r="25" spans="2:18" ht="15.75">
      <c r="B25" s="24"/>
      <c r="C25" s="25"/>
      <c r="E25" s="12" t="s">
        <v>28</v>
      </c>
      <c r="I25" s="25"/>
      <c r="J25" s="25"/>
      <c r="K25" s="25"/>
      <c r="N25" s="23"/>
      <c r="O25" s="23"/>
      <c r="P25" s="34"/>
      <c r="Q25" s="34"/>
      <c r="R25" s="34"/>
    </row>
    <row r="26" spans="1:18" ht="15.75">
      <c r="A26" s="12" t="s">
        <v>20</v>
      </c>
      <c r="B26" s="26">
        <v>7656.1</v>
      </c>
      <c r="C26" s="25">
        <f>4605.6+3779.8</f>
        <v>8385.400000000001</v>
      </c>
      <c r="D26" s="25">
        <f>4597.4+4024.8</f>
        <v>8622.2</v>
      </c>
      <c r="E26" s="25">
        <v>8492.8</v>
      </c>
      <c r="F26" s="25">
        <v>8226.6</v>
      </c>
      <c r="G26" s="25">
        <v>8056.3</v>
      </c>
      <c r="H26" s="25">
        <v>7945.4</v>
      </c>
      <c r="I26" s="25">
        <v>7871.9</v>
      </c>
      <c r="J26" s="25">
        <v>7857.8</v>
      </c>
      <c r="K26" s="25">
        <v>7750.6</v>
      </c>
      <c r="L26" s="25">
        <v>7803.2</v>
      </c>
      <c r="M26" s="25">
        <v>7963.4</v>
      </c>
      <c r="N26" s="23">
        <v>8214</v>
      </c>
      <c r="O26" s="23">
        <v>8490.5</v>
      </c>
      <c r="P26" s="34">
        <v>8531.391</v>
      </c>
      <c r="Q26" s="34">
        <v>8546.291000000001</v>
      </c>
      <c r="R26" s="34">
        <v>8518.181</v>
      </c>
    </row>
    <row r="27" spans="1:18" ht="15.75">
      <c r="A27" s="12" t="s">
        <v>21</v>
      </c>
      <c r="B27" s="26">
        <v>2176.9</v>
      </c>
      <c r="C27" s="25">
        <v>2337</v>
      </c>
      <c r="D27" s="25">
        <f>2193.5+174</f>
        <v>2367.5</v>
      </c>
      <c r="E27" s="25">
        <v>2382.6</v>
      </c>
      <c r="F27" s="25">
        <v>2373.4</v>
      </c>
      <c r="G27" s="25">
        <v>2370.6</v>
      </c>
      <c r="H27" s="25">
        <v>2365.9</v>
      </c>
      <c r="I27" s="25">
        <v>2392</v>
      </c>
      <c r="J27" s="25">
        <v>2408.3</v>
      </c>
      <c r="K27" s="25">
        <v>2428.3</v>
      </c>
      <c r="L27" s="25">
        <v>2478.8</v>
      </c>
      <c r="M27" s="25">
        <v>2498.7</v>
      </c>
      <c r="N27" s="23">
        <v>2560.5</v>
      </c>
      <c r="O27" s="23">
        <v>2649.8</v>
      </c>
      <c r="P27" s="34">
        <v>2744.056</v>
      </c>
      <c r="Q27" s="34">
        <v>2876.479</v>
      </c>
      <c r="R27" s="34">
        <v>2977.259</v>
      </c>
    </row>
    <row r="28" spans="2:18" ht="15.75">
      <c r="B28" s="24"/>
      <c r="C28" s="25"/>
      <c r="I28" s="25"/>
      <c r="J28" s="25"/>
      <c r="K28" s="25"/>
      <c r="N28" s="23"/>
      <c r="O28" s="23"/>
      <c r="P28" s="34"/>
      <c r="Q28" s="34"/>
      <c r="R28" s="34"/>
    </row>
    <row r="29" spans="1:18" ht="15.75">
      <c r="A29" s="12" t="s">
        <v>22</v>
      </c>
      <c r="B29" s="26">
        <v>3558.5</v>
      </c>
      <c r="C29" s="25">
        <v>3954.3</v>
      </c>
      <c r="D29" s="25">
        <v>4198.8</v>
      </c>
      <c r="E29" s="25">
        <v>4131.2</v>
      </c>
      <c r="F29" s="25">
        <v>3960.6</v>
      </c>
      <c r="G29" s="25">
        <v>3861.7</v>
      </c>
      <c r="H29" s="25">
        <v>3794</v>
      </c>
      <c r="I29" s="25">
        <v>3780.8</v>
      </c>
      <c r="J29" s="25">
        <v>3770</v>
      </c>
      <c r="K29" s="25">
        <v>3641.3</v>
      </c>
      <c r="L29" s="25">
        <v>3672</v>
      </c>
      <c r="M29" s="25">
        <v>3804.1</v>
      </c>
      <c r="N29" s="23">
        <v>3955.7</v>
      </c>
      <c r="O29" s="23">
        <v>4086.5</v>
      </c>
      <c r="P29" s="34">
        <v>4076.747</v>
      </c>
      <c r="Q29" s="34">
        <v>4063.765</v>
      </c>
      <c r="R29" s="34">
        <v>3998.558</v>
      </c>
    </row>
    <row r="30" spans="1:18" ht="15.75">
      <c r="A30" s="12" t="s">
        <v>23</v>
      </c>
      <c r="B30" s="26">
        <v>6274.5</v>
      </c>
      <c r="C30" s="25">
        <v>6768.1</v>
      </c>
      <c r="D30" s="25">
        <v>6791</v>
      </c>
      <c r="E30" s="25">
        <v>6744.3</v>
      </c>
      <c r="F30" s="25">
        <v>6639.5</v>
      </c>
      <c r="G30" s="25">
        <v>6565.3</v>
      </c>
      <c r="H30" s="25">
        <v>6517.2</v>
      </c>
      <c r="I30" s="25">
        <v>6483.1</v>
      </c>
      <c r="J30" s="25">
        <v>6496.1</v>
      </c>
      <c r="K30" s="25">
        <v>6537.5</v>
      </c>
      <c r="L30" s="25">
        <v>6610.1</v>
      </c>
      <c r="M30" s="25">
        <v>6658</v>
      </c>
      <c r="N30" s="23">
        <v>6818.8</v>
      </c>
      <c r="O30" s="23">
        <v>7053.8</v>
      </c>
      <c r="P30" s="34">
        <v>7198.7</v>
      </c>
      <c r="Q30" s="34">
        <v>7359.005</v>
      </c>
      <c r="R30" s="34">
        <v>7496.882</v>
      </c>
    </row>
    <row r="31" spans="2:18" ht="15.75">
      <c r="B31" s="24"/>
      <c r="C31" s="25"/>
      <c r="I31" s="25"/>
      <c r="J31" s="25"/>
      <c r="K31" s="25"/>
      <c r="N31" s="23"/>
      <c r="O31" s="23"/>
      <c r="P31" s="34"/>
      <c r="Q31" s="34"/>
      <c r="R31" s="34"/>
    </row>
    <row r="32" spans="1:18" ht="15.75">
      <c r="A32" s="12" t="s">
        <v>24</v>
      </c>
      <c r="B32" s="26">
        <v>8480.7</v>
      </c>
      <c r="C32" s="25">
        <v>9272.6</v>
      </c>
      <c r="D32" s="25">
        <v>9507.7</v>
      </c>
      <c r="E32" s="25">
        <v>9387.6</v>
      </c>
      <c r="F32" s="25">
        <v>9100.4</v>
      </c>
      <c r="G32" s="25">
        <v>8916</v>
      </c>
      <c r="H32" s="25">
        <v>8805.6</v>
      </c>
      <c r="I32" s="25">
        <v>8769.5</v>
      </c>
      <c r="J32" s="25">
        <v>8783.9</v>
      </c>
      <c r="K32" s="25">
        <v>8703.6</v>
      </c>
      <c r="L32" s="25">
        <v>8805.7</v>
      </c>
      <c r="M32" s="25">
        <v>8983.5</v>
      </c>
      <c r="N32" s="23">
        <v>9278.7</v>
      </c>
      <c r="O32" s="23">
        <v>9564.9</v>
      </c>
      <c r="P32" s="34">
        <v>9662.515</v>
      </c>
      <c r="Q32" s="34">
        <v>9771.283</v>
      </c>
      <c r="R32" s="34">
        <v>9828.594000000001</v>
      </c>
    </row>
    <row r="33" spans="1:18" ht="15.75">
      <c r="A33" s="12" t="s">
        <v>25</v>
      </c>
      <c r="B33" s="26">
        <v>1104.7</v>
      </c>
      <c r="C33" s="25">
        <v>1228.4</v>
      </c>
      <c r="D33" s="25">
        <v>1258</v>
      </c>
      <c r="E33" s="25">
        <v>1267.2</v>
      </c>
      <c r="F33" s="25">
        <v>1273.8</v>
      </c>
      <c r="G33" s="25">
        <v>1286.8</v>
      </c>
      <c r="H33" s="25">
        <v>1282.3</v>
      </c>
      <c r="I33" s="25">
        <v>1272.6</v>
      </c>
      <c r="J33" s="25">
        <v>1261.8</v>
      </c>
      <c r="K33" s="25">
        <v>1254.3</v>
      </c>
      <c r="L33" s="25">
        <v>1256.5</v>
      </c>
      <c r="M33" s="25">
        <v>1258.5</v>
      </c>
      <c r="N33" s="23">
        <v>1275.1</v>
      </c>
      <c r="O33" s="23">
        <v>1348</v>
      </c>
      <c r="P33" s="34">
        <v>1378.586</v>
      </c>
      <c r="Q33" s="34">
        <v>1413.313</v>
      </c>
      <c r="R33" s="34">
        <v>1428.713</v>
      </c>
    </row>
    <row r="34" spans="1:18" ht="15.75">
      <c r="A34" s="12" t="s">
        <v>26</v>
      </c>
      <c r="B34" s="26">
        <v>247.7</v>
      </c>
      <c r="C34" s="25">
        <v>221.5</v>
      </c>
      <c r="D34" s="25">
        <v>224</v>
      </c>
      <c r="E34" s="25">
        <v>220.6</v>
      </c>
      <c r="F34" s="25">
        <v>225.9</v>
      </c>
      <c r="G34" s="25">
        <v>224.2</v>
      </c>
      <c r="H34" s="25">
        <v>223.3</v>
      </c>
      <c r="I34" s="25">
        <v>221.7</v>
      </c>
      <c r="J34" s="25">
        <v>220.4</v>
      </c>
      <c r="K34" s="25">
        <v>220.9</v>
      </c>
      <c r="L34" s="25">
        <v>219.9</v>
      </c>
      <c r="M34" s="25">
        <v>220.1</v>
      </c>
      <c r="N34" s="23">
        <v>220.8</v>
      </c>
      <c r="O34" s="23">
        <v>227.4</v>
      </c>
      <c r="P34" s="34">
        <v>234.346</v>
      </c>
      <c r="Q34" s="34">
        <v>238.17399999999998</v>
      </c>
      <c r="R34" s="34">
        <v>238.13299999999998</v>
      </c>
    </row>
    <row r="35" spans="2:18" ht="15.75">
      <c r="B35" s="24"/>
      <c r="C35" s="25"/>
      <c r="I35" s="25"/>
      <c r="J35" s="25"/>
      <c r="K35" s="25"/>
      <c r="N35" s="23"/>
      <c r="O35" s="23"/>
      <c r="P35" s="35"/>
      <c r="Q35" s="35"/>
      <c r="R35" s="35"/>
    </row>
    <row r="36" spans="1:18" ht="15.75">
      <c r="A36" s="12" t="s">
        <v>29</v>
      </c>
      <c r="B36" s="26">
        <v>1106.8</v>
      </c>
      <c r="C36" s="25">
        <v>1247</v>
      </c>
      <c r="D36" s="25">
        <v>1335.4</v>
      </c>
      <c r="E36" s="25">
        <v>1392.9</v>
      </c>
      <c r="F36" s="25">
        <v>1412.8</v>
      </c>
      <c r="G36" s="25">
        <v>1448.6</v>
      </c>
      <c r="H36" s="25">
        <v>1473.7</v>
      </c>
      <c r="I36" s="25">
        <v>1505.6</v>
      </c>
      <c r="J36" s="25">
        <v>1551</v>
      </c>
      <c r="K36" s="25">
        <v>1582.9</v>
      </c>
      <c r="L36" s="25">
        <v>1643.2</v>
      </c>
      <c r="M36" s="25">
        <v>1730.3</v>
      </c>
      <c r="N36" s="23">
        <v>1850.4</v>
      </c>
      <c r="O36" s="23">
        <v>1978.7</v>
      </c>
      <c r="P36" s="34">
        <v>2068.872</v>
      </c>
      <c r="Q36" s="34">
        <v>2164.683</v>
      </c>
      <c r="R36" s="34">
        <v>2214.5609999999997</v>
      </c>
    </row>
    <row r="37" spans="1:18" ht="15.75">
      <c r="A37" s="12" t="s">
        <v>18</v>
      </c>
      <c r="B37" s="26">
        <v>463.7</v>
      </c>
      <c r="C37" s="25">
        <v>484.7</v>
      </c>
      <c r="D37" s="25">
        <v>517</v>
      </c>
      <c r="E37" s="14">
        <v>536.9</v>
      </c>
      <c r="F37" s="25">
        <v>543.7</v>
      </c>
      <c r="G37" s="25">
        <v>549.7</v>
      </c>
      <c r="H37" s="25">
        <v>555.9</v>
      </c>
      <c r="I37" s="25">
        <v>564.1</v>
      </c>
      <c r="J37" s="25">
        <v>579.8</v>
      </c>
      <c r="K37" s="25">
        <v>584</v>
      </c>
      <c r="L37" s="25">
        <v>604.2</v>
      </c>
      <c r="M37" s="25">
        <v>635.3</v>
      </c>
      <c r="N37" s="23">
        <v>672.4</v>
      </c>
      <c r="O37" s="23">
        <v>708.6</v>
      </c>
      <c r="P37" s="34">
        <v>730.649</v>
      </c>
      <c r="Q37" s="34">
        <v>758.364</v>
      </c>
      <c r="R37" s="34">
        <v>774.139</v>
      </c>
    </row>
    <row r="38" spans="1:18" ht="15.75">
      <c r="A38" s="12" t="s">
        <v>19</v>
      </c>
      <c r="B38" s="26">
        <v>643</v>
      </c>
      <c r="C38" s="25">
        <v>762.3</v>
      </c>
      <c r="D38" s="25">
        <v>818.4</v>
      </c>
      <c r="E38" s="22">
        <v>856</v>
      </c>
      <c r="F38" s="25">
        <v>869.1</v>
      </c>
      <c r="G38" s="25">
        <v>898.9</v>
      </c>
      <c r="H38" s="25">
        <v>917.8</v>
      </c>
      <c r="I38" s="25">
        <v>941.4</v>
      </c>
      <c r="J38" s="25">
        <v>971.3</v>
      </c>
      <c r="K38" s="25">
        <v>999</v>
      </c>
      <c r="L38" s="25">
        <v>1038.9</v>
      </c>
      <c r="M38" s="25">
        <v>1095</v>
      </c>
      <c r="N38" s="23">
        <v>1178</v>
      </c>
      <c r="O38" s="23">
        <v>1270.2</v>
      </c>
      <c r="P38" s="34">
        <v>1338.223</v>
      </c>
      <c r="Q38" s="34">
        <v>1406.319</v>
      </c>
      <c r="R38" s="34">
        <v>1440.422</v>
      </c>
    </row>
    <row r="39" spans="2:18" ht="15.75">
      <c r="B39" s="24"/>
      <c r="C39" s="25"/>
      <c r="D39" s="25"/>
      <c r="I39" s="25"/>
      <c r="J39" s="25"/>
      <c r="K39" s="25"/>
      <c r="N39" s="23"/>
      <c r="O39" s="23"/>
      <c r="P39" s="34"/>
      <c r="Q39" s="34"/>
      <c r="R39" s="34"/>
    </row>
    <row r="40" spans="1:18" ht="15.75">
      <c r="A40" s="12" t="s">
        <v>20</v>
      </c>
      <c r="B40" s="26">
        <v>876.1</v>
      </c>
      <c r="C40" s="25">
        <v>976.4</v>
      </c>
      <c r="D40" s="25">
        <f>516.2+537.2</f>
        <v>1053.4</v>
      </c>
      <c r="E40" s="25">
        <v>1100.5</v>
      </c>
      <c r="F40" s="25">
        <v>1114.3</v>
      </c>
      <c r="G40" s="25">
        <v>1144.6</v>
      </c>
      <c r="H40" s="25">
        <v>1160.6</v>
      </c>
      <c r="I40" s="25">
        <v>1177.4</v>
      </c>
      <c r="J40" s="25">
        <v>1205.3</v>
      </c>
      <c r="K40" s="25">
        <v>1218.8</v>
      </c>
      <c r="L40" s="25">
        <v>1253.4</v>
      </c>
      <c r="M40" s="25">
        <v>1319.2</v>
      </c>
      <c r="N40" s="23">
        <v>1397.1</v>
      </c>
      <c r="O40" s="23">
        <v>1487.2</v>
      </c>
      <c r="P40" s="34">
        <v>1533.5459999999998</v>
      </c>
      <c r="Q40" s="34">
        <v>1574.551</v>
      </c>
      <c r="R40" s="34">
        <v>1580.3519999999999</v>
      </c>
    </row>
    <row r="41" spans="1:18" ht="15.75">
      <c r="A41" s="12" t="s">
        <v>21</v>
      </c>
      <c r="B41" s="26">
        <v>230.7</v>
      </c>
      <c r="C41" s="25">
        <f>227.7+42.9</f>
        <v>270.59999999999997</v>
      </c>
      <c r="D41" s="25">
        <f>241.5+40.4</f>
        <v>281.9</v>
      </c>
      <c r="E41" s="14">
        <v>292.3</v>
      </c>
      <c r="F41" s="25">
        <v>298.5</v>
      </c>
      <c r="G41" s="25">
        <v>304.1</v>
      </c>
      <c r="H41" s="25">
        <v>313</v>
      </c>
      <c r="I41" s="25">
        <v>328.1</v>
      </c>
      <c r="J41" s="25">
        <v>345.8</v>
      </c>
      <c r="K41" s="25">
        <v>364.2</v>
      </c>
      <c r="L41" s="25">
        <v>389.8</v>
      </c>
      <c r="M41" s="25">
        <v>411.1</v>
      </c>
      <c r="N41" s="23">
        <v>453.3</v>
      </c>
      <c r="O41" s="23">
        <v>491.6</v>
      </c>
      <c r="P41" s="34">
        <v>535.326</v>
      </c>
      <c r="Q41" s="34">
        <v>590.132</v>
      </c>
      <c r="R41" s="34">
        <v>634.2090000000001</v>
      </c>
    </row>
    <row r="42" spans="2:18" ht="15.75">
      <c r="B42" s="24"/>
      <c r="C42" s="25"/>
      <c r="I42" s="25"/>
      <c r="J42" s="25"/>
      <c r="K42" s="25"/>
      <c r="N42" s="23"/>
      <c r="O42" s="23"/>
      <c r="P42" s="35"/>
      <c r="Q42" s="35"/>
      <c r="R42" s="35"/>
    </row>
    <row r="43" spans="1:18" ht="15.75">
      <c r="A43" s="12" t="s">
        <v>22</v>
      </c>
      <c r="B43" s="26">
        <v>472.5</v>
      </c>
      <c r="C43" s="25">
        <v>524.3</v>
      </c>
      <c r="D43" s="25">
        <f>537.2+40.4</f>
        <v>577.6</v>
      </c>
      <c r="E43" s="25">
        <v>601.6</v>
      </c>
      <c r="F43" s="25">
        <v>599</v>
      </c>
      <c r="G43" s="25">
        <v>615</v>
      </c>
      <c r="H43" s="25">
        <v>621.5</v>
      </c>
      <c r="I43" s="25">
        <v>636</v>
      </c>
      <c r="J43" s="25">
        <v>654.6</v>
      </c>
      <c r="K43" s="25">
        <v>655.4</v>
      </c>
      <c r="L43" s="25">
        <v>679.1</v>
      </c>
      <c r="M43" s="25">
        <v>734.9</v>
      </c>
      <c r="N43" s="23">
        <v>795.7</v>
      </c>
      <c r="O43" s="23">
        <v>859.1</v>
      </c>
      <c r="P43" s="34">
        <v>879.861</v>
      </c>
      <c r="Q43" s="34">
        <v>905.822</v>
      </c>
      <c r="R43" s="34">
        <v>901.144</v>
      </c>
    </row>
    <row r="44" spans="1:18" ht="15.75">
      <c r="A44" s="12" t="s">
        <v>23</v>
      </c>
      <c r="B44" s="26">
        <v>634.3</v>
      </c>
      <c r="C44" s="25">
        <v>722.8</v>
      </c>
      <c r="D44" s="25">
        <f>516.2+241.5</f>
        <v>757.7</v>
      </c>
      <c r="E44" s="25">
        <v>791.2</v>
      </c>
      <c r="F44" s="25">
        <v>813.7</v>
      </c>
      <c r="G44" s="25">
        <v>833.6</v>
      </c>
      <c r="H44" s="25">
        <v>852.2</v>
      </c>
      <c r="I44" s="25">
        <v>869.6</v>
      </c>
      <c r="J44" s="25">
        <v>896.4</v>
      </c>
      <c r="K44" s="25">
        <v>927.6</v>
      </c>
      <c r="L44" s="25">
        <v>964.1</v>
      </c>
      <c r="M44" s="25">
        <v>995.4</v>
      </c>
      <c r="N44" s="23">
        <v>1054.7</v>
      </c>
      <c r="O44" s="23">
        <v>1119.7</v>
      </c>
      <c r="P44" s="34">
        <v>1189.011</v>
      </c>
      <c r="Q44" s="34">
        <v>1258.8609999999999</v>
      </c>
      <c r="R44" s="34">
        <v>1313.417</v>
      </c>
    </row>
    <row r="45" spans="2:18" ht="15.75">
      <c r="B45" s="24"/>
      <c r="C45" s="25"/>
      <c r="I45" s="25"/>
      <c r="J45" s="25"/>
      <c r="K45" s="25"/>
      <c r="N45" s="23"/>
      <c r="O45" s="23"/>
      <c r="P45" s="34"/>
      <c r="Q45" s="34"/>
      <c r="R45" s="34"/>
    </row>
    <row r="46" spans="1:18" ht="15.75">
      <c r="A46" s="12" t="s">
        <v>24</v>
      </c>
      <c r="B46" s="26">
        <v>1018.8</v>
      </c>
      <c r="C46" s="25">
        <v>1147.2</v>
      </c>
      <c r="D46" s="25">
        <v>1229.3</v>
      </c>
      <c r="E46" s="25">
        <v>1280.6</v>
      </c>
      <c r="F46" s="25">
        <v>1290.4</v>
      </c>
      <c r="G46" s="25">
        <v>1317.3</v>
      </c>
      <c r="H46" s="25">
        <v>1333.6</v>
      </c>
      <c r="I46" s="25">
        <v>1358.6</v>
      </c>
      <c r="J46" s="25">
        <v>1398.1</v>
      </c>
      <c r="K46" s="25">
        <v>1421.7</v>
      </c>
      <c r="L46" s="25">
        <v>1471.9</v>
      </c>
      <c r="M46" s="25">
        <v>1548.9</v>
      </c>
      <c r="N46" s="23">
        <v>1657.1</v>
      </c>
      <c r="O46" s="10">
        <v>1763.778</v>
      </c>
      <c r="P46" s="34">
        <v>1838.199</v>
      </c>
      <c r="Q46" s="34">
        <v>1918.465</v>
      </c>
      <c r="R46" s="34">
        <v>1955.356</v>
      </c>
    </row>
    <row r="47" spans="1:18" ht="15.75">
      <c r="A47" s="12" t="s">
        <v>25</v>
      </c>
      <c r="B47" s="26">
        <v>75.1</v>
      </c>
      <c r="C47" s="25">
        <v>83.9</v>
      </c>
      <c r="D47" s="25">
        <v>88.9</v>
      </c>
      <c r="E47" s="25">
        <v>94.1</v>
      </c>
      <c r="F47" s="25">
        <v>102.2</v>
      </c>
      <c r="G47" s="25">
        <v>110.6</v>
      </c>
      <c r="H47" s="25">
        <v>118.6</v>
      </c>
      <c r="I47" s="25">
        <v>125.5</v>
      </c>
      <c r="J47" s="25">
        <v>131.6</v>
      </c>
      <c r="K47" s="25">
        <v>138.7</v>
      </c>
      <c r="L47" s="25">
        <v>148.7</v>
      </c>
      <c r="M47" s="25">
        <v>157.9</v>
      </c>
      <c r="N47" s="23">
        <v>169.4</v>
      </c>
      <c r="O47" s="23">
        <v>189.6</v>
      </c>
      <c r="P47" s="34">
        <v>204.851</v>
      </c>
      <c r="Q47" s="34">
        <v>220.353</v>
      </c>
      <c r="R47" s="34">
        <v>233.15699999999998</v>
      </c>
    </row>
    <row r="48" spans="1:18" ht="15.75">
      <c r="A48" s="12" t="s">
        <v>26</v>
      </c>
      <c r="B48" s="26">
        <v>12.8</v>
      </c>
      <c r="C48" s="25">
        <v>15.9</v>
      </c>
      <c r="D48" s="25">
        <v>17.2</v>
      </c>
      <c r="E48" s="25">
        <v>18.2</v>
      </c>
      <c r="F48" s="25">
        <v>20.2</v>
      </c>
      <c r="G48" s="25">
        <v>20.7</v>
      </c>
      <c r="H48" s="25">
        <v>21.4</v>
      </c>
      <c r="I48" s="25">
        <v>21.5</v>
      </c>
      <c r="J48" s="25">
        <v>21.4</v>
      </c>
      <c r="K48" s="25">
        <v>22.5</v>
      </c>
      <c r="L48" s="25">
        <v>22.5</v>
      </c>
      <c r="M48" s="25">
        <v>23.5</v>
      </c>
      <c r="N48" s="23">
        <v>23.9</v>
      </c>
      <c r="O48" s="23">
        <v>25.3</v>
      </c>
      <c r="P48" s="34">
        <v>25.822000000000003</v>
      </c>
      <c r="Q48" s="34">
        <v>25.865</v>
      </c>
      <c r="R48" s="34">
        <v>26.048000000000002</v>
      </c>
    </row>
    <row r="49" spans="2:18" ht="15.75">
      <c r="B49" s="24"/>
      <c r="C49" s="25"/>
      <c r="I49" s="25"/>
      <c r="J49" s="25"/>
      <c r="K49" s="25"/>
      <c r="N49" s="23"/>
      <c r="O49" s="23"/>
      <c r="P49" s="35"/>
      <c r="Q49" s="35"/>
      <c r="R49" s="35"/>
    </row>
    <row r="50" spans="1:18" ht="15.75">
      <c r="A50" s="12" t="s">
        <v>30</v>
      </c>
      <c r="B50" s="26">
        <v>471.7</v>
      </c>
      <c r="C50" s="25">
        <v>782.4</v>
      </c>
      <c r="D50" s="25">
        <v>866.6</v>
      </c>
      <c r="E50" s="25">
        <v>955</v>
      </c>
      <c r="F50" s="25">
        <v>988.8</v>
      </c>
      <c r="G50" s="25">
        <v>1045.6</v>
      </c>
      <c r="H50" s="25">
        <v>1093.8</v>
      </c>
      <c r="I50" s="25">
        <v>1166.1</v>
      </c>
      <c r="J50" s="25">
        <v>1218.5</v>
      </c>
      <c r="K50" s="25">
        <v>1257.1</v>
      </c>
      <c r="L50" s="25">
        <v>1319.1</v>
      </c>
      <c r="M50" s="25">
        <v>1461.8</v>
      </c>
      <c r="N50" s="23">
        <v>1560.6</v>
      </c>
      <c r="O50" s="23">
        <v>1661.7</v>
      </c>
      <c r="P50" s="34">
        <v>1715.97</v>
      </c>
      <c r="Q50" s="34">
        <v>1809.5929999999998</v>
      </c>
      <c r="R50" s="34">
        <v>1881.975</v>
      </c>
    </row>
    <row r="51" spans="1:18" ht="15.75">
      <c r="A51" s="12" t="s">
        <v>18</v>
      </c>
      <c r="B51" s="26">
        <v>231.6</v>
      </c>
      <c r="C51" s="25">
        <v>353.9</v>
      </c>
      <c r="D51" s="25">
        <v>390.5</v>
      </c>
      <c r="E51" s="25">
        <v>427.7</v>
      </c>
      <c r="F51" s="25">
        <v>441.2</v>
      </c>
      <c r="G51" s="25">
        <v>464</v>
      </c>
      <c r="H51" s="25">
        <v>480.2</v>
      </c>
      <c r="I51" s="25">
        <v>506.6</v>
      </c>
      <c r="J51" s="25">
        <v>525.8</v>
      </c>
      <c r="K51" s="25">
        <v>538.6</v>
      </c>
      <c r="L51" s="25">
        <v>563.6</v>
      </c>
      <c r="M51" s="25">
        <v>627.1</v>
      </c>
      <c r="N51" s="23">
        <v>664.2</v>
      </c>
      <c r="O51" s="23">
        <v>699</v>
      </c>
      <c r="P51" s="34">
        <v>709.111</v>
      </c>
      <c r="Q51" s="34">
        <v>745.111</v>
      </c>
      <c r="R51" s="34">
        <v>774.639</v>
      </c>
    </row>
    <row r="52" spans="1:18" ht="15.75">
      <c r="A52" s="12" t="s">
        <v>19</v>
      </c>
      <c r="B52" s="26">
        <v>240.1</v>
      </c>
      <c r="C52" s="25">
        <v>428.5</v>
      </c>
      <c r="D52" s="25">
        <v>476</v>
      </c>
      <c r="E52" s="25">
        <v>527.3</v>
      </c>
      <c r="F52" s="25">
        <v>547.6</v>
      </c>
      <c r="G52" s="25">
        <v>581.6</v>
      </c>
      <c r="H52" s="25">
        <v>613.7</v>
      </c>
      <c r="I52" s="25">
        <v>659.5</v>
      </c>
      <c r="J52" s="25">
        <v>692.7</v>
      </c>
      <c r="K52" s="25">
        <v>718.5</v>
      </c>
      <c r="L52" s="25">
        <v>755.5</v>
      </c>
      <c r="M52" s="25">
        <v>834.7</v>
      </c>
      <c r="N52" s="23">
        <v>896.4</v>
      </c>
      <c r="O52" s="23">
        <v>962.7</v>
      </c>
      <c r="P52" s="34">
        <v>1006.859</v>
      </c>
      <c r="Q52" s="34">
        <v>1064.482</v>
      </c>
      <c r="R52" s="34">
        <v>1107.336</v>
      </c>
    </row>
    <row r="53" spans="2:18" ht="15.75">
      <c r="B53" s="24"/>
      <c r="C53" s="25"/>
      <c r="I53" s="25"/>
      <c r="J53" s="25"/>
      <c r="K53" s="25"/>
      <c r="N53" s="23"/>
      <c r="O53" s="23"/>
      <c r="P53" s="34"/>
      <c r="Q53" s="34"/>
      <c r="R53" s="34"/>
    </row>
    <row r="54" spans="1:18" ht="15.75">
      <c r="A54" s="12" t="s">
        <v>20</v>
      </c>
      <c r="B54" s="26">
        <v>406.2</v>
      </c>
      <c r="C54" s="25">
        <f>262.5+408.9</f>
        <v>671.4</v>
      </c>
      <c r="D54" s="25">
        <f>278.7+463.4</f>
        <v>742.0999999999999</v>
      </c>
      <c r="E54" s="25">
        <v>822.3</v>
      </c>
      <c r="F54" s="25">
        <v>851.3</v>
      </c>
      <c r="G54" s="25">
        <v>898.7</v>
      </c>
      <c r="H54" s="25">
        <v>937.1</v>
      </c>
      <c r="I54" s="25">
        <v>990.7</v>
      </c>
      <c r="J54" s="25">
        <v>1031.6</v>
      </c>
      <c r="K54" s="25">
        <v>1057.8</v>
      </c>
      <c r="L54" s="25">
        <v>1099.1</v>
      </c>
      <c r="M54" s="25">
        <v>1229.3</v>
      </c>
      <c r="N54" s="23">
        <v>1308.8</v>
      </c>
      <c r="O54" s="23">
        <v>1388.7</v>
      </c>
      <c r="P54" s="34">
        <v>1414.616</v>
      </c>
      <c r="Q54" s="34">
        <v>1477.443</v>
      </c>
      <c r="R54" s="34">
        <v>1525.5880000000002</v>
      </c>
    </row>
    <row r="55" spans="1:18" ht="15.75">
      <c r="A55" s="12" t="s">
        <v>21</v>
      </c>
      <c r="B55" s="26">
        <v>65.6</v>
      </c>
      <c r="C55" s="25">
        <v>111</v>
      </c>
      <c r="D55" s="25">
        <f>104.2+20.3</f>
        <v>124.5</v>
      </c>
      <c r="E55" s="25">
        <v>132.7</v>
      </c>
      <c r="F55" s="25">
        <v>137.5</v>
      </c>
      <c r="G55" s="25">
        <v>146.8</v>
      </c>
      <c r="H55" s="25">
        <v>156.8</v>
      </c>
      <c r="I55" s="25">
        <v>175.4</v>
      </c>
      <c r="J55" s="25">
        <v>186.9</v>
      </c>
      <c r="K55" s="25">
        <v>199.3</v>
      </c>
      <c r="L55" s="25">
        <v>220</v>
      </c>
      <c r="M55" s="25">
        <v>232.5</v>
      </c>
      <c r="N55" s="23">
        <v>251.8</v>
      </c>
      <c r="O55" s="23">
        <v>273.1</v>
      </c>
      <c r="P55" s="34">
        <v>301.354</v>
      </c>
      <c r="Q55" s="34">
        <v>332.15</v>
      </c>
      <c r="R55" s="34">
        <v>356.387</v>
      </c>
    </row>
    <row r="56" spans="2:18" ht="15.75">
      <c r="B56" s="24"/>
      <c r="C56" s="25"/>
      <c r="I56" s="25"/>
      <c r="J56" s="25"/>
      <c r="K56" s="25"/>
      <c r="N56" s="23"/>
      <c r="O56" s="23"/>
      <c r="P56" s="35"/>
      <c r="Q56" s="35"/>
      <c r="R56" s="35"/>
    </row>
    <row r="57" spans="1:18" ht="15.75">
      <c r="A57" s="12" t="s">
        <v>22</v>
      </c>
      <c r="B57" s="18">
        <v>255.1</v>
      </c>
      <c r="C57" s="25">
        <v>424.2</v>
      </c>
      <c r="D57" s="25">
        <f>463.4+20.3</f>
        <v>483.7</v>
      </c>
      <c r="E57" s="25">
        <v>545</v>
      </c>
      <c r="F57" s="25">
        <v>556.8</v>
      </c>
      <c r="G57" s="25">
        <v>582.9</v>
      </c>
      <c r="H57" s="25">
        <v>608.4</v>
      </c>
      <c r="I57" s="25">
        <v>657.3</v>
      </c>
      <c r="J57" s="25">
        <v>688.5</v>
      </c>
      <c r="K57" s="25">
        <v>704.2</v>
      </c>
      <c r="L57" s="25">
        <v>735.7</v>
      </c>
      <c r="M57" s="25">
        <v>843.9</v>
      </c>
      <c r="N57" s="23">
        <v>904.3</v>
      </c>
      <c r="O57" s="23">
        <v>958.9</v>
      </c>
      <c r="P57" s="34">
        <v>932.5640000000001</v>
      </c>
      <c r="Q57" s="34">
        <v>972.4159999999999</v>
      </c>
      <c r="R57" s="34">
        <v>981.4820000000001</v>
      </c>
    </row>
    <row r="58" spans="1:18" ht="15.75">
      <c r="A58" s="12" t="s">
        <v>23</v>
      </c>
      <c r="B58" s="18">
        <v>216.6</v>
      </c>
      <c r="C58" s="25">
        <v>358.2</v>
      </c>
      <c r="D58" s="25">
        <f>278.7+104.2</f>
        <v>382.9</v>
      </c>
      <c r="E58" s="25">
        <v>409.9</v>
      </c>
      <c r="F58" s="25">
        <v>432</v>
      </c>
      <c r="G58" s="25">
        <v>462.7</v>
      </c>
      <c r="H58" s="25">
        <v>485.5</v>
      </c>
      <c r="I58" s="25">
        <v>508.8</v>
      </c>
      <c r="J58" s="25">
        <v>530</v>
      </c>
      <c r="K58" s="25">
        <v>552.9</v>
      </c>
      <c r="L58" s="25">
        <v>583.4</v>
      </c>
      <c r="M58" s="25">
        <v>617.9</v>
      </c>
      <c r="N58" s="23">
        <v>656.3</v>
      </c>
      <c r="O58" s="23">
        <v>702.9</v>
      </c>
      <c r="P58" s="34">
        <v>783.406</v>
      </c>
      <c r="Q58" s="34">
        <v>837.177</v>
      </c>
      <c r="R58" s="34">
        <v>900.493</v>
      </c>
    </row>
    <row r="59" spans="2:18" ht="15.75">
      <c r="B59" s="24"/>
      <c r="C59" s="25"/>
      <c r="I59" s="25"/>
      <c r="J59" s="25"/>
      <c r="K59" s="25"/>
      <c r="N59" s="23"/>
      <c r="O59" s="23"/>
      <c r="P59" s="35"/>
      <c r="Q59" s="35"/>
      <c r="R59" s="35"/>
    </row>
    <row r="60" spans="1:18" ht="15.75">
      <c r="A60" s="12" t="s">
        <v>24</v>
      </c>
      <c r="B60" s="18">
        <v>433.1</v>
      </c>
      <c r="C60" s="25">
        <v>724.6</v>
      </c>
      <c r="D60" s="25">
        <v>804.2</v>
      </c>
      <c r="E60" s="25">
        <v>887.8</v>
      </c>
      <c r="F60" s="25">
        <v>918.1</v>
      </c>
      <c r="G60" s="25">
        <v>968.3</v>
      </c>
      <c r="H60" s="25">
        <v>1012</v>
      </c>
      <c r="I60" s="25">
        <v>1079.4</v>
      </c>
      <c r="J60" s="25">
        <v>1125.9</v>
      </c>
      <c r="K60" s="25">
        <v>1159.8</v>
      </c>
      <c r="L60" s="25">
        <v>1214</v>
      </c>
      <c r="M60" s="25">
        <v>1351</v>
      </c>
      <c r="N60" s="23">
        <v>1444.4</v>
      </c>
      <c r="O60" s="23">
        <v>1533.3</v>
      </c>
      <c r="P60" s="34">
        <v>1579.571</v>
      </c>
      <c r="Q60" s="34">
        <v>1666.859</v>
      </c>
      <c r="R60" s="34">
        <v>1733.555</v>
      </c>
    </row>
    <row r="61" spans="1:18" ht="15.75">
      <c r="A61" s="12" t="s">
        <v>25</v>
      </c>
      <c r="B61" s="18">
        <v>32.1</v>
      </c>
      <c r="C61" s="25">
        <v>47.2</v>
      </c>
      <c r="D61" s="25">
        <v>50.9</v>
      </c>
      <c r="E61" s="25">
        <v>55.3</v>
      </c>
      <c r="F61" s="25">
        <v>57.9</v>
      </c>
      <c r="G61" s="25">
        <v>63.9</v>
      </c>
      <c r="H61" s="25">
        <v>68</v>
      </c>
      <c r="I61" s="25">
        <v>72.8</v>
      </c>
      <c r="J61" s="25">
        <v>78.7</v>
      </c>
      <c r="K61" s="25">
        <v>82.9</v>
      </c>
      <c r="L61" s="25">
        <v>90.4</v>
      </c>
      <c r="M61" s="25">
        <v>95.4</v>
      </c>
      <c r="N61" s="23">
        <v>100.5</v>
      </c>
      <c r="O61" s="23">
        <v>112.3</v>
      </c>
      <c r="P61" s="34">
        <v>119.477</v>
      </c>
      <c r="Q61" s="34">
        <v>125.773</v>
      </c>
      <c r="R61" s="34">
        <v>130.711</v>
      </c>
    </row>
    <row r="62" spans="1:18" ht="15.75">
      <c r="A62" s="12" t="s">
        <v>26</v>
      </c>
      <c r="B62" s="18">
        <v>6.5</v>
      </c>
      <c r="C62" s="25">
        <v>10.7</v>
      </c>
      <c r="D62" s="25">
        <v>11.4</v>
      </c>
      <c r="E62" s="25">
        <v>12</v>
      </c>
      <c r="F62" s="25">
        <v>12.8</v>
      </c>
      <c r="G62" s="25">
        <v>13.4</v>
      </c>
      <c r="H62" s="25">
        <v>13.8</v>
      </c>
      <c r="I62" s="25">
        <v>13.9</v>
      </c>
      <c r="J62" s="25">
        <v>13.9</v>
      </c>
      <c r="K62" s="25">
        <v>14.4</v>
      </c>
      <c r="L62" s="25">
        <v>14.7</v>
      </c>
      <c r="M62" s="25">
        <v>15.4</v>
      </c>
      <c r="N62" s="23">
        <v>15.6</v>
      </c>
      <c r="O62" s="23">
        <v>16.1</v>
      </c>
      <c r="P62" s="34">
        <v>16.922</v>
      </c>
      <c r="Q62" s="34">
        <v>16.961</v>
      </c>
      <c r="R62" s="34">
        <v>17.709</v>
      </c>
    </row>
    <row r="63" spans="2:18" ht="15.75">
      <c r="B63" s="24"/>
      <c r="C63" s="25"/>
      <c r="I63" s="25"/>
      <c r="J63" s="25"/>
      <c r="K63" s="25"/>
      <c r="N63" s="23"/>
      <c r="O63" s="23"/>
      <c r="P63" s="34"/>
      <c r="Q63" s="34"/>
      <c r="R63" s="34"/>
    </row>
    <row r="64" spans="1:18" ht="15.75">
      <c r="A64" s="12" t="s">
        <v>44</v>
      </c>
      <c r="B64" s="18">
        <v>83.9</v>
      </c>
      <c r="C64" s="25">
        <f>SUM(C65:C66)</f>
        <v>102.80000000000001</v>
      </c>
      <c r="D64" s="25">
        <v>113.7</v>
      </c>
      <c r="E64" s="25">
        <v>119.3</v>
      </c>
      <c r="F64" s="25">
        <v>121.7</v>
      </c>
      <c r="G64" s="25">
        <v>127.4</v>
      </c>
      <c r="H64" s="25">
        <v>131.3</v>
      </c>
      <c r="I64" s="25">
        <v>137.6</v>
      </c>
      <c r="J64" s="25">
        <v>142.5</v>
      </c>
      <c r="K64" s="25">
        <v>144.2</v>
      </c>
      <c r="L64" s="25">
        <v>145.5</v>
      </c>
      <c r="M64" s="25">
        <v>151.2</v>
      </c>
      <c r="N64" s="23">
        <v>158.2</v>
      </c>
      <c r="O64" s="23">
        <v>165.9</v>
      </c>
      <c r="P64" s="34">
        <v>172.65</v>
      </c>
      <c r="Q64" s="34">
        <v>176.138</v>
      </c>
      <c r="R64" s="34">
        <v>176.303</v>
      </c>
    </row>
    <row r="65" spans="1:18" ht="15.75">
      <c r="A65" s="12" t="s">
        <v>18</v>
      </c>
      <c r="B65" s="18">
        <v>37.8</v>
      </c>
      <c r="C65" s="25">
        <v>43.1</v>
      </c>
      <c r="D65" s="25">
        <v>47.6</v>
      </c>
      <c r="E65" s="25">
        <v>50.2</v>
      </c>
      <c r="F65" s="25">
        <v>51.2</v>
      </c>
      <c r="G65" s="25">
        <v>53</v>
      </c>
      <c r="H65" s="25">
        <v>54.8</v>
      </c>
      <c r="I65" s="25">
        <v>57.2</v>
      </c>
      <c r="J65" s="25">
        <v>59</v>
      </c>
      <c r="K65" s="25">
        <v>59</v>
      </c>
      <c r="L65" s="25">
        <v>58.6</v>
      </c>
      <c r="M65" s="25">
        <v>61.4</v>
      </c>
      <c r="N65" s="23">
        <v>63.6</v>
      </c>
      <c r="O65" s="23">
        <v>65.7</v>
      </c>
      <c r="P65" s="34">
        <v>67.092</v>
      </c>
      <c r="Q65" s="34">
        <v>68.589</v>
      </c>
      <c r="R65" s="34">
        <v>68.384</v>
      </c>
    </row>
    <row r="66" spans="1:18" ht="15.75">
      <c r="A66" s="12" t="s">
        <v>19</v>
      </c>
      <c r="B66" s="18">
        <v>46.1</v>
      </c>
      <c r="C66" s="25">
        <v>59.7</v>
      </c>
      <c r="D66" s="25">
        <v>66.1</v>
      </c>
      <c r="E66" s="25">
        <v>69.1</v>
      </c>
      <c r="F66" s="25">
        <v>70.5</v>
      </c>
      <c r="G66" s="25">
        <v>74.4</v>
      </c>
      <c r="H66" s="25">
        <v>76.5</v>
      </c>
      <c r="I66" s="25">
        <v>80.4</v>
      </c>
      <c r="J66" s="25">
        <v>83.4</v>
      </c>
      <c r="K66" s="25">
        <v>85.1</v>
      </c>
      <c r="L66" s="25">
        <v>86.8</v>
      </c>
      <c r="M66" s="25">
        <v>89.7</v>
      </c>
      <c r="N66" s="23">
        <v>94.5</v>
      </c>
      <c r="O66" s="23">
        <v>100.2</v>
      </c>
      <c r="P66" s="34">
        <v>105.558</v>
      </c>
      <c r="Q66" s="34">
        <v>107.549</v>
      </c>
      <c r="R66" s="34">
        <v>107.919</v>
      </c>
    </row>
    <row r="67" spans="2:18" ht="15.75">
      <c r="B67" s="24"/>
      <c r="C67" s="25"/>
      <c r="I67" s="25"/>
      <c r="J67" s="25"/>
      <c r="K67" s="25"/>
      <c r="N67" s="23"/>
      <c r="O67" s="23"/>
      <c r="P67" s="34"/>
      <c r="Q67" s="34"/>
      <c r="R67" s="34"/>
    </row>
    <row r="68" spans="1:18" ht="15.75">
      <c r="A68" s="12" t="s">
        <v>20</v>
      </c>
      <c r="B68" s="18">
        <v>74.2</v>
      </c>
      <c r="C68" s="25">
        <f>38+52.4</f>
        <v>90.4</v>
      </c>
      <c r="D68" s="25">
        <f>40.6+59.6</f>
        <v>100.2</v>
      </c>
      <c r="E68" s="25">
        <v>103.3</v>
      </c>
      <c r="F68" s="25">
        <v>106.4</v>
      </c>
      <c r="G68" s="25">
        <v>110.7</v>
      </c>
      <c r="H68" s="25">
        <v>113.8</v>
      </c>
      <c r="I68" s="25">
        <v>118.8</v>
      </c>
      <c r="J68" s="25">
        <v>123.6</v>
      </c>
      <c r="K68" s="25">
        <v>122.6</v>
      </c>
      <c r="L68" s="25">
        <v>124.2</v>
      </c>
      <c r="M68" s="25">
        <v>127.3</v>
      </c>
      <c r="N68" s="23">
        <v>133.6</v>
      </c>
      <c r="O68" s="23">
        <v>140</v>
      </c>
      <c r="P68" s="34">
        <v>144.337</v>
      </c>
      <c r="Q68" s="34">
        <v>144.365</v>
      </c>
      <c r="R68" s="34">
        <v>142.965</v>
      </c>
    </row>
    <row r="69" spans="1:18" ht="15.75">
      <c r="A69" s="12" t="s">
        <v>21</v>
      </c>
      <c r="B69" s="18">
        <v>9.7</v>
      </c>
      <c r="C69" s="25">
        <f>9.9+2.5</f>
        <v>12.4</v>
      </c>
      <c r="D69" s="25">
        <f>10.6+3</f>
        <v>13.6</v>
      </c>
      <c r="E69" s="25">
        <v>15.9</v>
      </c>
      <c r="F69" s="25">
        <v>15.3</v>
      </c>
      <c r="G69" s="25">
        <v>16.6</v>
      </c>
      <c r="H69" s="25">
        <v>17.5</v>
      </c>
      <c r="I69" s="25">
        <v>18.8</v>
      </c>
      <c r="J69" s="25">
        <v>18.8</v>
      </c>
      <c r="K69" s="25">
        <v>21.5</v>
      </c>
      <c r="L69" s="25">
        <v>21.3</v>
      </c>
      <c r="M69" s="25">
        <v>23.9</v>
      </c>
      <c r="N69" s="23">
        <v>24.6</v>
      </c>
      <c r="O69" s="23">
        <v>25.9</v>
      </c>
      <c r="P69" s="34">
        <v>28.313000000000002</v>
      </c>
      <c r="Q69" s="34">
        <v>31.773000000000003</v>
      </c>
      <c r="R69" s="34">
        <v>33.338</v>
      </c>
    </row>
    <row r="70" spans="2:18" ht="15.75">
      <c r="B70" s="24"/>
      <c r="C70" s="25"/>
      <c r="I70" s="25"/>
      <c r="J70" s="25"/>
      <c r="K70" s="25"/>
      <c r="N70" s="23"/>
      <c r="O70" s="23"/>
      <c r="P70" s="34"/>
      <c r="Q70" s="34"/>
      <c r="R70" s="34"/>
    </row>
    <row r="71" spans="1:18" ht="15.75">
      <c r="A71" s="12" t="s">
        <v>22</v>
      </c>
      <c r="B71" s="21">
        <v>47</v>
      </c>
      <c r="C71" s="25">
        <v>54.9</v>
      </c>
      <c r="D71" s="25">
        <f>59.6+3</f>
        <v>62.6</v>
      </c>
      <c r="E71" s="25">
        <v>64.4</v>
      </c>
      <c r="F71" s="25">
        <v>63.2</v>
      </c>
      <c r="G71" s="25">
        <v>66.2</v>
      </c>
      <c r="H71" s="25">
        <v>65.6</v>
      </c>
      <c r="I71" s="25">
        <v>70.2</v>
      </c>
      <c r="J71" s="25">
        <v>71</v>
      </c>
      <c r="K71" s="25">
        <v>71.5</v>
      </c>
      <c r="L71" s="25">
        <v>72.1</v>
      </c>
      <c r="M71" s="25">
        <v>74.7</v>
      </c>
      <c r="N71" s="23">
        <v>78.2</v>
      </c>
      <c r="O71" s="23">
        <v>81.3</v>
      </c>
      <c r="P71" s="34">
        <v>82.247</v>
      </c>
      <c r="Q71" s="34">
        <v>82.232</v>
      </c>
      <c r="R71" s="34">
        <v>80.685</v>
      </c>
    </row>
    <row r="72" spans="1:18" ht="15.75">
      <c r="A72" s="12" t="s">
        <v>23</v>
      </c>
      <c r="B72" s="18">
        <v>36.9</v>
      </c>
      <c r="C72" s="25">
        <v>47.9</v>
      </c>
      <c r="D72" s="25">
        <f>40.6+10.6</f>
        <v>51.2</v>
      </c>
      <c r="E72" s="25">
        <v>54.9</v>
      </c>
      <c r="F72" s="25">
        <v>58.5</v>
      </c>
      <c r="G72" s="25">
        <v>61.2</v>
      </c>
      <c r="H72" s="25">
        <v>65.7</v>
      </c>
      <c r="I72" s="25">
        <v>67.3</v>
      </c>
      <c r="J72" s="25">
        <v>71.5</v>
      </c>
      <c r="K72" s="25">
        <v>72.6</v>
      </c>
      <c r="L72" s="25">
        <v>73.4</v>
      </c>
      <c r="M72" s="25">
        <v>76.5</v>
      </c>
      <c r="N72" s="23">
        <v>80</v>
      </c>
      <c r="O72" s="23">
        <v>84.6</v>
      </c>
      <c r="P72" s="34">
        <v>90.403</v>
      </c>
      <c r="Q72" s="34">
        <v>93.906</v>
      </c>
      <c r="R72" s="34">
        <v>95.618</v>
      </c>
    </row>
    <row r="73" spans="2:18" ht="15.75">
      <c r="B73" s="24"/>
      <c r="C73" s="25"/>
      <c r="I73" s="25"/>
      <c r="J73" s="25"/>
      <c r="K73" s="25"/>
      <c r="N73" s="23"/>
      <c r="O73" s="23"/>
      <c r="P73" s="34"/>
      <c r="Q73" s="34"/>
      <c r="R73" s="34"/>
    </row>
    <row r="74" spans="1:18" ht="15.75">
      <c r="A74" s="12" t="s">
        <v>24</v>
      </c>
      <c r="B74" s="18">
        <v>77.9</v>
      </c>
      <c r="C74" s="25">
        <v>95.5</v>
      </c>
      <c r="D74" s="25">
        <v>105.8</v>
      </c>
      <c r="E74" s="25">
        <v>110.9</v>
      </c>
      <c r="F74" s="25">
        <v>112.7</v>
      </c>
      <c r="G74" s="25">
        <v>117.4</v>
      </c>
      <c r="H74" s="25">
        <v>120.7</v>
      </c>
      <c r="I74" s="25">
        <v>126.5</v>
      </c>
      <c r="J74" s="25">
        <v>130.8</v>
      </c>
      <c r="K74" s="25">
        <v>132.2</v>
      </c>
      <c r="L74" s="25">
        <v>133.4</v>
      </c>
      <c r="M74" s="25">
        <v>138.5</v>
      </c>
      <c r="N74" s="23">
        <v>144.8</v>
      </c>
      <c r="O74" s="23">
        <v>151.7</v>
      </c>
      <c r="P74" s="34">
        <v>157.837</v>
      </c>
      <c r="Q74" s="34">
        <v>160.31799999999998</v>
      </c>
      <c r="R74" s="34">
        <v>160.404</v>
      </c>
    </row>
    <row r="75" spans="1:18" ht="15.75">
      <c r="A75" s="12" t="s">
        <v>25</v>
      </c>
      <c r="B75" s="18">
        <v>5.2</v>
      </c>
      <c r="C75" s="25">
        <v>6.2</v>
      </c>
      <c r="D75" s="25">
        <v>6.6</v>
      </c>
      <c r="E75" s="25">
        <v>7</v>
      </c>
      <c r="F75" s="25">
        <v>7.3</v>
      </c>
      <c r="G75" s="25">
        <v>8.1</v>
      </c>
      <c r="H75" s="25">
        <v>8.5</v>
      </c>
      <c r="I75" s="25">
        <v>8.9</v>
      </c>
      <c r="J75" s="25">
        <v>9.4</v>
      </c>
      <c r="K75" s="25">
        <v>9.8</v>
      </c>
      <c r="L75" s="25">
        <v>10</v>
      </c>
      <c r="M75" s="25">
        <v>10.3</v>
      </c>
      <c r="N75" s="23">
        <v>11.2</v>
      </c>
      <c r="O75" s="23">
        <v>11.9</v>
      </c>
      <c r="P75" s="34">
        <v>12.517</v>
      </c>
      <c r="Q75" s="34">
        <v>13.429</v>
      </c>
      <c r="R75" s="34">
        <v>13.427</v>
      </c>
    </row>
    <row r="76" spans="1:18" ht="15.75">
      <c r="A76" s="12" t="s">
        <v>26</v>
      </c>
      <c r="B76" s="18">
        <v>0.8</v>
      </c>
      <c r="C76" s="25">
        <v>1.1</v>
      </c>
      <c r="D76" s="25">
        <v>1.3</v>
      </c>
      <c r="E76" s="25">
        <v>1.5</v>
      </c>
      <c r="F76" s="25">
        <v>1.7</v>
      </c>
      <c r="G76" s="25">
        <v>1.8</v>
      </c>
      <c r="H76" s="25">
        <v>2.1</v>
      </c>
      <c r="I76" s="25">
        <v>2.2</v>
      </c>
      <c r="J76" s="25">
        <v>2.3</v>
      </c>
      <c r="K76" s="25">
        <v>2.2</v>
      </c>
      <c r="L76" s="25">
        <v>2.1</v>
      </c>
      <c r="M76" s="25">
        <v>2.3</v>
      </c>
      <c r="N76" s="23">
        <v>2.1</v>
      </c>
      <c r="O76" s="23">
        <v>2.2</v>
      </c>
      <c r="P76" s="34">
        <v>2.296</v>
      </c>
      <c r="Q76" s="34">
        <v>2.391</v>
      </c>
      <c r="R76" s="34">
        <v>2.472</v>
      </c>
    </row>
    <row r="77" spans="2:18" ht="15.75">
      <c r="B77" s="24"/>
      <c r="C77" s="25"/>
      <c r="I77" s="25"/>
      <c r="J77" s="25"/>
      <c r="K77" s="25"/>
      <c r="N77" s="23"/>
      <c r="O77" s="23"/>
      <c r="P77" s="34"/>
      <c r="Q77" s="34"/>
      <c r="R77" s="34"/>
    </row>
    <row r="78" spans="1:18" ht="15.75">
      <c r="A78" s="12" t="s">
        <v>45</v>
      </c>
      <c r="B78" s="18">
        <v>286.4</v>
      </c>
      <c r="C78" s="25">
        <v>572.4</v>
      </c>
      <c r="D78" s="25">
        <v>637.2</v>
      </c>
      <c r="E78" s="25">
        <v>697</v>
      </c>
      <c r="F78" s="25">
        <v>724.4</v>
      </c>
      <c r="G78" s="25">
        <v>774.3</v>
      </c>
      <c r="H78" s="25">
        <v>797.4</v>
      </c>
      <c r="I78" s="25">
        <v>828.2</v>
      </c>
      <c r="J78" s="25">
        <v>859.2</v>
      </c>
      <c r="K78" s="25">
        <v>900.5</v>
      </c>
      <c r="L78" s="25">
        <v>913</v>
      </c>
      <c r="M78" s="25">
        <v>978.2</v>
      </c>
      <c r="N78" s="23">
        <v>1019</v>
      </c>
      <c r="O78" s="23">
        <v>1074.2</v>
      </c>
      <c r="P78" s="34">
        <v>1075.7</v>
      </c>
      <c r="Q78" s="34">
        <v>1108.6930000000002</v>
      </c>
      <c r="R78" s="34">
        <v>1134.382</v>
      </c>
    </row>
    <row r="79" spans="1:18" ht="15.75">
      <c r="A79" s="12" t="s">
        <v>18</v>
      </c>
      <c r="B79" s="18">
        <v>151.3</v>
      </c>
      <c r="C79" s="25">
        <v>294.9</v>
      </c>
      <c r="D79" s="25">
        <v>325.1</v>
      </c>
      <c r="E79" s="25">
        <v>351.5</v>
      </c>
      <c r="F79" s="25">
        <v>363.1</v>
      </c>
      <c r="G79" s="25">
        <v>385</v>
      </c>
      <c r="H79" s="25">
        <v>393.3</v>
      </c>
      <c r="I79" s="25">
        <v>405.5</v>
      </c>
      <c r="J79" s="25">
        <v>417.7</v>
      </c>
      <c r="K79" s="25">
        <v>433.6</v>
      </c>
      <c r="L79" s="25">
        <v>437.1</v>
      </c>
      <c r="M79" s="25">
        <v>465.9</v>
      </c>
      <c r="N79" s="23">
        <v>480.8</v>
      </c>
      <c r="O79" s="23">
        <v>503.9</v>
      </c>
      <c r="P79" s="34">
        <v>498.106</v>
      </c>
      <c r="Q79" s="34">
        <v>511.625</v>
      </c>
      <c r="R79" s="34">
        <v>522.017</v>
      </c>
    </row>
    <row r="80" spans="1:18" ht="15.75">
      <c r="A80" s="12" t="s">
        <v>19</v>
      </c>
      <c r="B80" s="18">
        <v>135.2</v>
      </c>
      <c r="C80" s="25">
        <v>277.5</v>
      </c>
      <c r="D80" s="25">
        <v>312</v>
      </c>
      <c r="E80" s="25">
        <v>345.6</v>
      </c>
      <c r="F80" s="25">
        <v>361.3</v>
      </c>
      <c r="G80" s="25">
        <v>389.3</v>
      </c>
      <c r="H80" s="25">
        <v>404.1</v>
      </c>
      <c r="I80" s="25">
        <v>422.6</v>
      </c>
      <c r="J80" s="25">
        <v>441.5</v>
      </c>
      <c r="K80" s="25">
        <v>466.9</v>
      </c>
      <c r="L80" s="25">
        <v>475.8</v>
      </c>
      <c r="M80" s="25">
        <v>512.3</v>
      </c>
      <c r="N80" s="23">
        <v>538.3</v>
      </c>
      <c r="O80" s="23">
        <v>570.2</v>
      </c>
      <c r="P80" s="34">
        <v>577.594</v>
      </c>
      <c r="Q80" s="34">
        <v>597.068</v>
      </c>
      <c r="R80" s="34">
        <v>612.365</v>
      </c>
    </row>
    <row r="81" spans="2:18" ht="15.75">
      <c r="B81" s="24"/>
      <c r="C81" s="25"/>
      <c r="I81" s="25"/>
      <c r="J81" s="25"/>
      <c r="K81" s="25"/>
      <c r="N81" s="23"/>
      <c r="O81" s="23"/>
      <c r="P81" s="34"/>
      <c r="Q81" s="34"/>
      <c r="R81" s="34"/>
    </row>
    <row r="82" spans="1:18" ht="15.75">
      <c r="A82" s="12" t="s">
        <v>20</v>
      </c>
      <c r="B82" s="18">
        <v>239.7</v>
      </c>
      <c r="C82" s="25">
        <f>250.6+210.4</f>
        <v>461</v>
      </c>
      <c r="D82" s="25">
        <f>266.2+250.1</f>
        <v>516.3</v>
      </c>
      <c r="E82" s="25">
        <v>565.9</v>
      </c>
      <c r="F82" s="25">
        <v>586.3</v>
      </c>
      <c r="G82" s="25">
        <v>622.1</v>
      </c>
      <c r="H82" s="25">
        <v>638</v>
      </c>
      <c r="I82" s="25">
        <v>657.9</v>
      </c>
      <c r="J82" s="25">
        <v>680.4</v>
      </c>
      <c r="K82" s="25">
        <v>713.2</v>
      </c>
      <c r="L82" s="25">
        <v>716.1</v>
      </c>
      <c r="M82" s="25">
        <v>770.5</v>
      </c>
      <c r="N82" s="23">
        <v>806.1</v>
      </c>
      <c r="O82" s="23">
        <v>851.6</v>
      </c>
      <c r="P82" s="34">
        <v>845.2</v>
      </c>
      <c r="Q82" s="34">
        <v>866.058</v>
      </c>
      <c r="R82" s="34">
        <v>881.937</v>
      </c>
    </row>
    <row r="83" spans="1:18" ht="15.75">
      <c r="A83" s="12" t="s">
        <v>21</v>
      </c>
      <c r="B83" s="18">
        <v>46.7</v>
      </c>
      <c r="C83" s="25">
        <v>111.5</v>
      </c>
      <c r="D83" s="25">
        <f>115.3+5.6</f>
        <v>120.89999999999999</v>
      </c>
      <c r="E83" s="25">
        <v>131.1</v>
      </c>
      <c r="F83" s="25">
        <v>138.2</v>
      </c>
      <c r="G83" s="25">
        <v>152.2</v>
      </c>
      <c r="H83" s="25">
        <v>159.4</v>
      </c>
      <c r="I83" s="25">
        <v>170.3</v>
      </c>
      <c r="J83" s="25">
        <v>178.8</v>
      </c>
      <c r="K83" s="25">
        <v>187.3</v>
      </c>
      <c r="L83" s="25">
        <v>196.9</v>
      </c>
      <c r="M83" s="25">
        <v>207.7</v>
      </c>
      <c r="N83" s="23">
        <v>213</v>
      </c>
      <c r="O83" s="23">
        <v>222.6</v>
      </c>
      <c r="P83" s="34">
        <v>230.5</v>
      </c>
      <c r="Q83" s="34">
        <v>242.635</v>
      </c>
      <c r="R83" s="34">
        <v>252.445</v>
      </c>
    </row>
    <row r="84" spans="2:18" ht="15.75">
      <c r="B84" s="24"/>
      <c r="C84" s="25"/>
      <c r="I84" s="25"/>
      <c r="J84" s="25"/>
      <c r="K84" s="25"/>
      <c r="N84" s="23"/>
      <c r="O84" s="23"/>
      <c r="P84" s="34"/>
      <c r="Q84" s="34"/>
      <c r="R84" s="34"/>
    </row>
    <row r="85" spans="1:18" ht="15.75">
      <c r="A85" s="12" t="s">
        <v>22</v>
      </c>
      <c r="B85" s="18">
        <v>124.3</v>
      </c>
      <c r="C85" s="25">
        <v>215.2</v>
      </c>
      <c r="D85" s="25">
        <f>250.1+5.6</f>
        <v>255.7</v>
      </c>
      <c r="E85" s="25">
        <v>289.5</v>
      </c>
      <c r="F85" s="25">
        <v>295</v>
      </c>
      <c r="G85" s="25">
        <v>312.5</v>
      </c>
      <c r="H85" s="25">
        <v>314.9</v>
      </c>
      <c r="I85" s="25">
        <v>327</v>
      </c>
      <c r="J85" s="25">
        <v>340.7</v>
      </c>
      <c r="K85" s="25">
        <v>361.9</v>
      </c>
      <c r="L85" s="25">
        <v>356.2</v>
      </c>
      <c r="M85" s="25">
        <v>401.9</v>
      </c>
      <c r="N85" s="23">
        <v>417.5</v>
      </c>
      <c r="O85" s="23">
        <v>441</v>
      </c>
      <c r="P85" s="34">
        <v>425.31100000000004</v>
      </c>
      <c r="Q85" s="34">
        <v>430.68600000000004</v>
      </c>
      <c r="R85" s="34">
        <v>434.425</v>
      </c>
    </row>
    <row r="86" spans="1:18" ht="15.75">
      <c r="A86" s="12" t="s">
        <v>23</v>
      </c>
      <c r="B86" s="18">
        <v>162.1</v>
      </c>
      <c r="C86" s="25">
        <v>357.2</v>
      </c>
      <c r="D86" s="25">
        <f>266.2+115.3</f>
        <v>381.5</v>
      </c>
      <c r="E86" s="25">
        <v>407.5</v>
      </c>
      <c r="F86" s="25">
        <v>429.4</v>
      </c>
      <c r="G86" s="25">
        <v>461.8</v>
      </c>
      <c r="H86" s="25">
        <v>482.4</v>
      </c>
      <c r="I86" s="25">
        <v>501.1</v>
      </c>
      <c r="J86" s="25">
        <v>518.5</v>
      </c>
      <c r="K86" s="25">
        <v>538.5</v>
      </c>
      <c r="L86" s="25">
        <v>556.8</v>
      </c>
      <c r="M86" s="25">
        <v>576.3</v>
      </c>
      <c r="N86" s="23">
        <v>601.6</v>
      </c>
      <c r="O86" s="23">
        <v>633.1</v>
      </c>
      <c r="P86" s="34">
        <v>650.389</v>
      </c>
      <c r="Q86" s="34">
        <v>678.0070000000001</v>
      </c>
      <c r="R86" s="34">
        <v>699.957</v>
      </c>
    </row>
    <row r="87" spans="2:18" ht="15.75">
      <c r="B87" s="24"/>
      <c r="C87" s="25"/>
      <c r="I87" s="25"/>
      <c r="J87" s="25"/>
      <c r="K87" s="25"/>
      <c r="N87" s="23"/>
      <c r="O87" s="23"/>
      <c r="P87" s="35"/>
      <c r="Q87" s="35"/>
      <c r="R87" s="35"/>
    </row>
    <row r="88" spans="1:18" ht="15.75">
      <c r="A88" s="12" t="s">
        <v>24</v>
      </c>
      <c r="B88" s="18">
        <v>248.7</v>
      </c>
      <c r="C88" s="25">
        <v>500.5</v>
      </c>
      <c r="D88" s="25">
        <v>558.7</v>
      </c>
      <c r="E88" s="25">
        <v>613</v>
      </c>
      <c r="F88" s="25">
        <v>634.2</v>
      </c>
      <c r="G88" s="25">
        <v>674.1</v>
      </c>
      <c r="H88" s="25">
        <v>692.2</v>
      </c>
      <c r="I88" s="25">
        <v>717.6</v>
      </c>
      <c r="J88" s="25">
        <v>743.7</v>
      </c>
      <c r="K88" s="25">
        <v>778.3</v>
      </c>
      <c r="L88" s="25">
        <v>786</v>
      </c>
      <c r="M88" s="25">
        <v>845.5</v>
      </c>
      <c r="N88" s="23">
        <v>883.9</v>
      </c>
      <c r="O88" s="23">
        <v>927.4</v>
      </c>
      <c r="P88" s="34">
        <v>922.718</v>
      </c>
      <c r="Q88" s="34">
        <v>949.8820000000001</v>
      </c>
      <c r="R88" s="34">
        <v>971.3530000000001</v>
      </c>
    </row>
    <row r="89" spans="1:18" ht="15.75">
      <c r="A89" s="12" t="s">
        <v>25</v>
      </c>
      <c r="B89" s="18">
        <v>31.6</v>
      </c>
      <c r="C89" s="25">
        <v>53.2</v>
      </c>
      <c r="D89" s="25">
        <v>57.6</v>
      </c>
      <c r="E89" s="25">
        <v>61.5</v>
      </c>
      <c r="F89" s="25">
        <v>65.2</v>
      </c>
      <c r="G89" s="25">
        <v>72.6</v>
      </c>
      <c r="H89" s="25">
        <v>75.6</v>
      </c>
      <c r="I89" s="25">
        <v>79.1</v>
      </c>
      <c r="J89" s="25">
        <v>82.6</v>
      </c>
      <c r="K89" s="25">
        <v>87</v>
      </c>
      <c r="L89" s="25">
        <v>90.7</v>
      </c>
      <c r="M89" s="25">
        <v>95.8</v>
      </c>
      <c r="N89" s="23">
        <v>97.4</v>
      </c>
      <c r="O89" s="23">
        <v>107.1</v>
      </c>
      <c r="P89" s="34">
        <v>111.675</v>
      </c>
      <c r="Q89" s="34">
        <v>115.88300000000001</v>
      </c>
      <c r="R89" s="34">
        <v>118.426</v>
      </c>
    </row>
    <row r="90" spans="1:18" ht="15.75">
      <c r="A90" s="12" t="s">
        <v>26</v>
      </c>
      <c r="B90" s="18">
        <v>6.1</v>
      </c>
      <c r="C90" s="25">
        <v>18.7</v>
      </c>
      <c r="D90" s="25">
        <v>20.8</v>
      </c>
      <c r="E90" s="25">
        <v>22.5</v>
      </c>
      <c r="F90" s="25">
        <v>25</v>
      </c>
      <c r="G90" s="25">
        <v>27.6</v>
      </c>
      <c r="H90" s="25">
        <v>29.6</v>
      </c>
      <c r="I90" s="25">
        <v>31.4</v>
      </c>
      <c r="J90" s="25">
        <v>32.9</v>
      </c>
      <c r="K90" s="25">
        <v>35.1</v>
      </c>
      <c r="L90" s="25">
        <v>36.3</v>
      </c>
      <c r="M90" s="25">
        <v>36.8</v>
      </c>
      <c r="N90" s="23">
        <v>37.7</v>
      </c>
      <c r="O90" s="23">
        <v>39.6</v>
      </c>
      <c r="P90" s="34">
        <v>41.307</v>
      </c>
      <c r="Q90" s="34">
        <v>42.928</v>
      </c>
      <c r="R90" s="34">
        <v>44.603</v>
      </c>
    </row>
    <row r="91" spans="2:18" ht="15.75">
      <c r="B91" s="24"/>
      <c r="C91" s="25"/>
      <c r="I91" s="25"/>
      <c r="J91" s="25"/>
      <c r="K91" s="25"/>
      <c r="N91" s="23"/>
      <c r="O91" s="23"/>
      <c r="P91" s="34"/>
      <c r="Q91" s="34"/>
      <c r="R91" s="34"/>
    </row>
    <row r="92" spans="1:18" ht="15.75">
      <c r="A92" s="12" t="s">
        <v>31</v>
      </c>
      <c r="B92" s="21">
        <v>305</v>
      </c>
      <c r="C92" s="25">
        <f>SUM(C93:C94)</f>
        <v>391.5</v>
      </c>
      <c r="D92" s="25">
        <v>416.4</v>
      </c>
      <c r="E92" s="25">
        <v>447.7</v>
      </c>
      <c r="F92" s="25">
        <v>457.1</v>
      </c>
      <c r="G92" s="25">
        <v>455.9</v>
      </c>
      <c r="H92" s="25">
        <v>454.4</v>
      </c>
      <c r="I92" s="25">
        <v>466.3</v>
      </c>
      <c r="J92" s="25">
        <v>465</v>
      </c>
      <c r="K92" s="25">
        <v>443.5</v>
      </c>
      <c r="L92" s="25">
        <v>488.5</v>
      </c>
      <c r="M92" s="25">
        <v>528.7</v>
      </c>
      <c r="N92" s="23">
        <v>565.3</v>
      </c>
      <c r="O92" s="23">
        <v>590.9</v>
      </c>
      <c r="P92" s="34">
        <v>591.832</v>
      </c>
      <c r="Q92" s="34">
        <v>590.167</v>
      </c>
      <c r="R92" s="34">
        <v>584.814</v>
      </c>
    </row>
    <row r="93" spans="1:18" ht="15.75">
      <c r="A93" s="12" t="s">
        <v>18</v>
      </c>
      <c r="B93" s="18">
        <v>210.8</v>
      </c>
      <c r="C93" s="25">
        <v>246.3</v>
      </c>
      <c r="D93" s="25">
        <v>259.4</v>
      </c>
      <c r="E93" s="25">
        <v>273.1</v>
      </c>
      <c r="F93" s="25">
        <v>273.4</v>
      </c>
      <c r="G93" s="25">
        <v>269.5</v>
      </c>
      <c r="H93" s="25">
        <v>264.3</v>
      </c>
      <c r="I93" s="25">
        <v>267.2</v>
      </c>
      <c r="J93" s="25">
        <v>264.9</v>
      </c>
      <c r="K93" s="25">
        <v>254.6</v>
      </c>
      <c r="L93" s="25">
        <v>276</v>
      </c>
      <c r="M93" s="25">
        <v>297.3</v>
      </c>
      <c r="N93" s="23">
        <v>317.4</v>
      </c>
      <c r="O93" s="23">
        <v>327</v>
      </c>
      <c r="P93" s="34">
        <v>322.682</v>
      </c>
      <c r="Q93" s="34">
        <v>315.554</v>
      </c>
      <c r="R93" s="34">
        <v>309.525</v>
      </c>
    </row>
    <row r="94" spans="1:18" ht="15.75">
      <c r="A94" s="12" t="s">
        <v>19</v>
      </c>
      <c r="B94" s="18">
        <v>94.2</v>
      </c>
      <c r="C94" s="25">
        <v>145.2</v>
      </c>
      <c r="D94" s="25">
        <v>157</v>
      </c>
      <c r="E94" s="25">
        <v>174.6</v>
      </c>
      <c r="F94" s="25">
        <v>183.7</v>
      </c>
      <c r="G94" s="25">
        <v>186.4</v>
      </c>
      <c r="H94" s="25">
        <v>190.1</v>
      </c>
      <c r="I94" s="25">
        <v>199</v>
      </c>
      <c r="J94" s="25">
        <v>200.1</v>
      </c>
      <c r="K94" s="25">
        <v>188.9</v>
      </c>
      <c r="L94" s="25">
        <v>212.4</v>
      </c>
      <c r="M94" s="25">
        <v>231.4</v>
      </c>
      <c r="N94" s="23">
        <v>247.8</v>
      </c>
      <c r="O94" s="23">
        <v>263.9</v>
      </c>
      <c r="P94" s="34">
        <v>269.15</v>
      </c>
      <c r="Q94" s="34">
        <v>274.613</v>
      </c>
      <c r="R94" s="34">
        <v>275.289</v>
      </c>
    </row>
    <row r="95" spans="2:18" ht="15.75">
      <c r="B95" s="24"/>
      <c r="C95" s="25"/>
      <c r="I95" s="25"/>
      <c r="J95" s="25"/>
      <c r="K95" s="25"/>
      <c r="N95" s="23"/>
      <c r="O95" s="23"/>
      <c r="P95" s="34"/>
      <c r="Q95" s="34"/>
      <c r="R95" s="34"/>
    </row>
    <row r="96" spans="1:18" ht="15.75">
      <c r="A96" s="12" t="s">
        <v>20</v>
      </c>
      <c r="B96" s="18">
        <v>204.1</v>
      </c>
      <c r="C96" s="25">
        <f>196.4+63.6</f>
        <v>260</v>
      </c>
      <c r="D96" s="25">
        <f>205.6+69.7</f>
        <v>275.3</v>
      </c>
      <c r="E96" s="25">
        <v>299.5</v>
      </c>
      <c r="F96" s="25">
        <v>304.3</v>
      </c>
      <c r="G96" s="25">
        <v>301.2</v>
      </c>
      <c r="H96" s="25">
        <v>297.5</v>
      </c>
      <c r="I96" s="25">
        <v>303.8</v>
      </c>
      <c r="J96" s="25">
        <v>297.3</v>
      </c>
      <c r="K96" s="25">
        <v>274.9</v>
      </c>
      <c r="L96" s="25">
        <v>313.3</v>
      </c>
      <c r="M96" s="25">
        <v>343.1</v>
      </c>
      <c r="N96" s="23">
        <v>373.551</v>
      </c>
      <c r="O96" s="23">
        <v>394.1</v>
      </c>
      <c r="P96" s="34">
        <v>387.969</v>
      </c>
      <c r="Q96" s="34">
        <v>371.404</v>
      </c>
      <c r="R96" s="34">
        <v>372.81100000000004</v>
      </c>
    </row>
    <row r="97" spans="1:18" ht="15.75">
      <c r="A97" s="12" t="s">
        <v>21</v>
      </c>
      <c r="B97" s="18">
        <v>100.8</v>
      </c>
      <c r="C97" s="25">
        <v>131.4</v>
      </c>
      <c r="D97" s="25">
        <f>137.2+3.8</f>
        <v>141</v>
      </c>
      <c r="E97" s="25">
        <v>148.1</v>
      </c>
      <c r="F97" s="25">
        <v>152.7</v>
      </c>
      <c r="G97" s="25">
        <v>154.7</v>
      </c>
      <c r="H97" s="25">
        <v>156.9</v>
      </c>
      <c r="I97" s="25">
        <v>162.5</v>
      </c>
      <c r="J97" s="25">
        <v>167.7</v>
      </c>
      <c r="K97" s="25">
        <v>168.7</v>
      </c>
      <c r="L97" s="25">
        <v>175.1</v>
      </c>
      <c r="M97" s="25">
        <v>185.6</v>
      </c>
      <c r="N97" s="23">
        <v>191.6</v>
      </c>
      <c r="O97" s="23">
        <v>196.8</v>
      </c>
      <c r="P97" s="34">
        <v>203.863</v>
      </c>
      <c r="Q97" s="34">
        <v>218.763</v>
      </c>
      <c r="R97" s="34">
        <v>212.00300000000001</v>
      </c>
    </row>
    <row r="98" spans="2:18" ht="15.75">
      <c r="B98" s="24"/>
      <c r="C98" s="25"/>
      <c r="I98" s="25"/>
      <c r="J98" s="25"/>
      <c r="K98" s="25"/>
      <c r="N98" s="23"/>
      <c r="O98" s="23"/>
      <c r="P98" s="34"/>
      <c r="Q98" s="34"/>
      <c r="R98" s="34"/>
    </row>
    <row r="99" spans="1:18" ht="15.75">
      <c r="A99" s="12" t="s">
        <v>22</v>
      </c>
      <c r="B99" s="18">
        <v>64.1</v>
      </c>
      <c r="C99" s="25">
        <v>67.1</v>
      </c>
      <c r="D99" s="25">
        <f>69.7+3.8</f>
        <v>73.5</v>
      </c>
      <c r="E99" s="25">
        <v>90.6</v>
      </c>
      <c r="F99" s="25">
        <v>91.2</v>
      </c>
      <c r="G99" s="25">
        <v>91.4</v>
      </c>
      <c r="H99" s="25">
        <v>88.1</v>
      </c>
      <c r="I99" s="25">
        <v>92</v>
      </c>
      <c r="J99" s="25">
        <v>80.7</v>
      </c>
      <c r="K99" s="25">
        <v>55</v>
      </c>
      <c r="L99" s="25">
        <v>77.6</v>
      </c>
      <c r="M99" s="25">
        <v>89</v>
      </c>
      <c r="N99" s="23">
        <v>99.2</v>
      </c>
      <c r="O99" s="23">
        <v>102.6</v>
      </c>
      <c r="P99" s="34">
        <v>96.188</v>
      </c>
      <c r="Q99" s="34">
        <v>90.94200000000001</v>
      </c>
      <c r="R99" s="34">
        <v>91.76100000000001</v>
      </c>
    </row>
    <row r="100" spans="1:18" ht="15.75">
      <c r="A100" s="12" t="s">
        <v>23</v>
      </c>
      <c r="B100" s="18">
        <v>240.9</v>
      </c>
      <c r="C100" s="25">
        <v>324.3</v>
      </c>
      <c r="D100" s="25">
        <f>205.6+137.2</f>
        <v>342.79999999999995</v>
      </c>
      <c r="E100" s="25">
        <v>357</v>
      </c>
      <c r="F100" s="25">
        <v>365.9</v>
      </c>
      <c r="G100" s="25">
        <v>364.5</v>
      </c>
      <c r="H100" s="25">
        <v>366.2</v>
      </c>
      <c r="I100" s="25">
        <v>374.3</v>
      </c>
      <c r="J100" s="25">
        <v>384.3</v>
      </c>
      <c r="K100" s="25">
        <v>388.5</v>
      </c>
      <c r="L100" s="25">
        <v>410.8</v>
      </c>
      <c r="M100" s="25">
        <v>439.7</v>
      </c>
      <c r="N100" s="23">
        <v>466.1</v>
      </c>
      <c r="O100" s="23">
        <v>488.3</v>
      </c>
      <c r="P100" s="34">
        <v>495.644</v>
      </c>
      <c r="Q100" s="34">
        <v>499.225</v>
      </c>
      <c r="R100" s="34">
        <v>493.053</v>
      </c>
    </row>
    <row r="101" spans="2:18" ht="15.75">
      <c r="B101" s="24"/>
      <c r="C101" s="25"/>
      <c r="I101" s="25"/>
      <c r="J101" s="25"/>
      <c r="K101" s="25"/>
      <c r="N101" s="23"/>
      <c r="O101" s="23"/>
      <c r="P101" s="34"/>
      <c r="Q101" s="34"/>
      <c r="R101" s="34"/>
    </row>
    <row r="102" spans="1:18" ht="15.75">
      <c r="A102" s="12" t="s">
        <v>24</v>
      </c>
      <c r="B102" s="18">
        <v>209.9</v>
      </c>
      <c r="C102" s="25">
        <v>218.7</v>
      </c>
      <c r="D102" s="25">
        <v>233.6</v>
      </c>
      <c r="E102" s="25">
        <v>257.9</v>
      </c>
      <c r="F102" s="25">
        <v>268.2</v>
      </c>
      <c r="G102" s="25">
        <v>269.4</v>
      </c>
      <c r="H102" s="25">
        <v>267.6</v>
      </c>
      <c r="I102" s="25">
        <v>275.3</v>
      </c>
      <c r="J102" s="25">
        <v>268.2</v>
      </c>
      <c r="K102" s="25">
        <v>241.3</v>
      </c>
      <c r="L102" s="25">
        <v>270.3</v>
      </c>
      <c r="M102" s="25">
        <v>288</v>
      </c>
      <c r="N102" s="23">
        <v>306.7</v>
      </c>
      <c r="O102" s="23">
        <v>316</v>
      </c>
      <c r="P102" s="34">
        <v>313.044</v>
      </c>
      <c r="Q102" s="34">
        <v>313.823</v>
      </c>
      <c r="R102" s="34">
        <v>314.702</v>
      </c>
    </row>
    <row r="103" spans="1:18" ht="15.75">
      <c r="A103" s="12" t="s">
        <v>25</v>
      </c>
      <c r="B103" s="18">
        <v>92.2</v>
      </c>
      <c r="C103" s="25">
        <v>167.3</v>
      </c>
      <c r="D103" s="25">
        <v>177</v>
      </c>
      <c r="E103" s="25">
        <v>183.6</v>
      </c>
      <c r="F103" s="25">
        <v>182</v>
      </c>
      <c r="G103" s="25">
        <v>179.5</v>
      </c>
      <c r="H103" s="25">
        <v>179.5</v>
      </c>
      <c r="I103" s="25">
        <v>183.3</v>
      </c>
      <c r="J103" s="25">
        <v>189.4</v>
      </c>
      <c r="K103" s="25">
        <v>194.8</v>
      </c>
      <c r="L103" s="25">
        <v>210.6</v>
      </c>
      <c r="M103" s="25">
        <v>232.3</v>
      </c>
      <c r="N103" s="23">
        <v>250.146</v>
      </c>
      <c r="O103" s="23">
        <v>266.6</v>
      </c>
      <c r="P103" s="34">
        <v>270.405</v>
      </c>
      <c r="Q103" s="34">
        <v>268.134</v>
      </c>
      <c r="R103" s="34">
        <v>262.053</v>
      </c>
    </row>
    <row r="104" spans="1:18" ht="15.75">
      <c r="A104" s="12" t="s">
        <v>32</v>
      </c>
      <c r="B104" s="18">
        <v>2.9</v>
      </c>
      <c r="C104" s="25">
        <v>5.4</v>
      </c>
      <c r="D104" s="25">
        <v>5.8</v>
      </c>
      <c r="E104" s="25">
        <v>6.2</v>
      </c>
      <c r="F104" s="25">
        <v>6.9</v>
      </c>
      <c r="G104" s="25">
        <v>7</v>
      </c>
      <c r="H104" s="25">
        <v>7.3</v>
      </c>
      <c r="I104" s="25">
        <v>7.6</v>
      </c>
      <c r="J104" s="25">
        <v>7.5</v>
      </c>
      <c r="K104" s="25">
        <v>7.4</v>
      </c>
      <c r="L104" s="25">
        <v>7.6</v>
      </c>
      <c r="M104" s="25">
        <v>8.4</v>
      </c>
      <c r="N104" s="23">
        <v>8.394</v>
      </c>
      <c r="O104" s="23">
        <v>8.3</v>
      </c>
      <c r="P104" s="36">
        <v>8.383</v>
      </c>
      <c r="Q104" s="36">
        <v>8.21</v>
      </c>
      <c r="R104" s="36">
        <v>8.059000000000001</v>
      </c>
    </row>
    <row r="105" spans="1:18" ht="15.75">
      <c r="A105" s="19"/>
      <c r="B105" s="20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27"/>
      <c r="P105" s="31"/>
      <c r="Q105" s="31"/>
      <c r="R105" s="31"/>
    </row>
    <row r="106" spans="1:12" ht="15.75">
      <c r="A106" s="12" t="s">
        <v>28</v>
      </c>
      <c r="B106" s="14"/>
      <c r="I106" s="25"/>
      <c r="J106" s="25"/>
      <c r="K106" s="25"/>
      <c r="L106" s="25"/>
    </row>
    <row r="107" spans="1:18" ht="15.75">
      <c r="A107" s="12" t="s">
        <v>40</v>
      </c>
      <c r="B107" s="14"/>
      <c r="I107" s="25"/>
      <c r="J107" s="25"/>
      <c r="K107" s="25"/>
      <c r="L107" s="25"/>
      <c r="P107" s="30"/>
      <c r="Q107" s="30"/>
      <c r="R107" s="30"/>
    </row>
    <row r="108" spans="1:12" ht="15.75">
      <c r="A108" s="12" t="s">
        <v>33</v>
      </c>
      <c r="B108" s="14"/>
      <c r="I108" s="25"/>
      <c r="J108" s="25"/>
      <c r="K108" s="25"/>
      <c r="L108" s="25"/>
    </row>
    <row r="109" spans="1:12" ht="15.75">
      <c r="A109" s="12" t="s">
        <v>34</v>
      </c>
      <c r="B109" s="14"/>
      <c r="I109" s="25"/>
      <c r="J109" s="25"/>
      <c r="K109" s="25"/>
      <c r="L109" s="25"/>
    </row>
    <row r="110" spans="1:12" ht="15.75">
      <c r="A110" s="12" t="s">
        <v>35</v>
      </c>
      <c r="B110" s="14"/>
      <c r="I110" s="25"/>
      <c r="J110" s="25"/>
      <c r="K110" s="25"/>
      <c r="L110" s="25"/>
    </row>
    <row r="111" spans="1:12" ht="15.75">
      <c r="A111" s="12" t="s">
        <v>43</v>
      </c>
      <c r="B111" s="14"/>
      <c r="I111" s="25"/>
      <c r="J111" s="25"/>
      <c r="K111" s="25"/>
      <c r="L111" s="25"/>
    </row>
    <row r="112" spans="1:12" ht="15.75">
      <c r="A112" s="12" t="s">
        <v>42</v>
      </c>
      <c r="B112" s="14"/>
      <c r="I112" s="25"/>
      <c r="J112" s="25"/>
      <c r="K112" s="25"/>
      <c r="L112" s="25"/>
    </row>
    <row r="113" spans="1:10" ht="15.75">
      <c r="A113" s="12" t="s">
        <v>36</v>
      </c>
      <c r="B113" s="14"/>
      <c r="I113" s="25"/>
      <c r="J113" s="25"/>
    </row>
    <row r="114" spans="2:10" ht="15.75">
      <c r="B114" s="14"/>
      <c r="I114" s="25"/>
      <c r="J114" s="25"/>
    </row>
    <row r="115" spans="1:10" ht="15.75">
      <c r="A115" s="12" t="s">
        <v>37</v>
      </c>
      <c r="B115" s="14"/>
      <c r="I115" s="25"/>
      <c r="J115" s="25"/>
    </row>
    <row r="116" spans="1:10" ht="15.75">
      <c r="A116" s="12" t="s">
        <v>38</v>
      </c>
      <c r="B116" s="14"/>
      <c r="I116" s="25"/>
      <c r="J116" s="25"/>
    </row>
    <row r="117" spans="1:10" ht="15.75">
      <c r="A117" s="12"/>
      <c r="B117" s="14"/>
      <c r="I117" s="25"/>
      <c r="J117" s="25"/>
    </row>
    <row r="118" spans="1:10" ht="15.75">
      <c r="A118" s="12"/>
      <c r="I118" s="25"/>
      <c r="J118" s="25"/>
    </row>
    <row r="119" spans="1:10" ht="15.75">
      <c r="A119" s="28"/>
      <c r="I119" s="25"/>
      <c r="J119" s="25"/>
    </row>
    <row r="120" spans="9:10" ht="15.75">
      <c r="I120" s="25"/>
      <c r="J120" s="25"/>
    </row>
    <row r="125" ht="15.75">
      <c r="A125" s="12"/>
    </row>
    <row r="126" ht="15.75">
      <c r="A126" s="12"/>
    </row>
    <row r="130" ht="15.75">
      <c r="A130" s="12"/>
    </row>
    <row r="131" ht="15.75">
      <c r="A131" s="12"/>
    </row>
    <row r="132" ht="15.75">
      <c r="A132" s="12"/>
    </row>
    <row r="133" ht="15.75">
      <c r="A133" s="14"/>
    </row>
    <row r="137" ht="15.75">
      <c r="A137" s="1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College Enrollment by Selected Characteristics</dc:title>
  <dc:subject/>
  <dc:creator>US Census Bureau</dc:creator>
  <cp:keywords/>
  <dc:description/>
  <cp:lastModifiedBy>mulli320</cp:lastModifiedBy>
  <cp:lastPrinted>2007-05-30T17:24:55Z</cp:lastPrinted>
  <dcterms:created xsi:type="dcterms:W3CDTF">2004-03-17T17:07:50Z</dcterms:created>
  <dcterms:modified xsi:type="dcterms:W3CDTF">2008-11-12T20:33:20Z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