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55" windowWidth="12120" windowHeight="9090" tabRatio="601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<sst xmlns="http://schemas.openxmlformats.org/spreadsheetml/2006/main" count="157" uniqueCount="100">
  <si>
    <t>-</t>
  </si>
  <si>
    <t xml:space="preserve">       Sex</t>
  </si>
  <si>
    <t xml:space="preserve">       Age</t>
  </si>
  <si>
    <t>65</t>
  </si>
  <si>
    <t>years</t>
  </si>
  <si>
    <t>Rank</t>
  </si>
  <si>
    <t>Male</t>
  </si>
  <si>
    <t>Female</t>
  </si>
  <si>
    <t>7-11</t>
  </si>
  <si>
    <t>12-17</t>
  </si>
  <si>
    <t>18-24</t>
  </si>
  <si>
    <t>25-34</t>
  </si>
  <si>
    <t>35-44</t>
  </si>
  <si>
    <t>45-54</t>
  </si>
  <si>
    <t>55-64</t>
  </si>
  <si>
    <t>and</t>
  </si>
  <si>
    <t>65-74</t>
  </si>
  <si>
    <t>Under</t>
  </si>
  <si>
    <t>15,000-</t>
  </si>
  <si>
    <t>25,000-</t>
  </si>
  <si>
    <t>35,000-</t>
  </si>
  <si>
    <t>50,000-</t>
  </si>
  <si>
    <t>Number</t>
  </si>
  <si>
    <t/>
  </si>
  <si>
    <t>over</t>
  </si>
  <si>
    <t>15,000</t>
  </si>
  <si>
    <t>24,999</t>
  </si>
  <si>
    <t>34,999</t>
  </si>
  <si>
    <t>49,999</t>
  </si>
  <si>
    <t>74,999</t>
  </si>
  <si>
    <t>(X)</t>
  </si>
  <si>
    <t xml:space="preserve">  Canoeing</t>
  </si>
  <si>
    <t xml:space="preserve">  Baseball</t>
  </si>
  <si>
    <t xml:space="preserve">  Basketball</t>
  </si>
  <si>
    <t xml:space="preserve">  Hunting with bow and arrow</t>
  </si>
  <si>
    <t xml:space="preserve">  Bowling</t>
  </si>
  <si>
    <t xml:space="preserve">  Mountain biking-off road</t>
  </si>
  <si>
    <t xml:space="preserve">  Muzzleloading</t>
  </si>
  <si>
    <t xml:space="preserve">  Exercising with equipment \2</t>
  </si>
  <si>
    <t xml:space="preserve">  Paintball games</t>
  </si>
  <si>
    <t xml:space="preserve">  Football--tackle</t>
  </si>
  <si>
    <t xml:space="preserve">  Golf</t>
  </si>
  <si>
    <t xml:space="preserve">  Scooter riding</t>
  </si>
  <si>
    <t xml:space="preserve">  Hiking</t>
  </si>
  <si>
    <t xml:space="preserve">  Hunting with firearms</t>
  </si>
  <si>
    <t xml:space="preserve">  Skateboarding</t>
  </si>
  <si>
    <t xml:space="preserve">  Skiing--alpine</t>
  </si>
  <si>
    <t xml:space="preserve">  Racquetball</t>
  </si>
  <si>
    <t xml:space="preserve">  Skiing--cross country</t>
  </si>
  <si>
    <t xml:space="preserve">  Soccer</t>
  </si>
  <si>
    <t xml:space="preserve">  Snowboarding</t>
  </si>
  <si>
    <t xml:space="preserve">  Softball</t>
  </si>
  <si>
    <t xml:space="preserve">  Water skiing</t>
  </si>
  <si>
    <t xml:space="preserve">  Tennis</t>
  </si>
  <si>
    <t xml:space="preserve">  Volleyball</t>
  </si>
  <si>
    <t xml:space="preserve">  Work-out at club</t>
  </si>
  <si>
    <t xml:space="preserve">  Weightlifting</t>
  </si>
  <si>
    <t>X Not applicable.</t>
  </si>
  <si>
    <t xml:space="preserve">  Hockey (Ice)</t>
  </si>
  <si>
    <t xml:space="preserve">  Target shoot</t>
  </si>
  <si>
    <t xml:space="preserve">  Fishing (net)</t>
  </si>
  <si>
    <t>Activity</t>
  </si>
  <si>
    <t>Source: National Sporting Goods Association, Mt. Prospect, IL</t>
  </si>
  <si>
    <t xml:space="preserve">  Target shoot-airgun</t>
  </si>
  <si>
    <t>SYMBOL</t>
  </si>
  <si>
    <t>FOOTNOTES</t>
  </si>
  <si>
    <t xml:space="preserve">  Billiards/Pool</t>
  </si>
  <si>
    <t xml:space="preserve">  Boating-motor/power</t>
  </si>
  <si>
    <t>Household income (dollars)</t>
  </si>
  <si>
    <t>http://www.nsga.org/public/pages/indes.cfm?pageid=864.</t>
  </si>
  <si>
    <t>Except as indicated, a participant plays a sport more than once in the year]</t>
  </si>
  <si>
    <t xml:space="preserve">  Cheerleading</t>
  </si>
  <si>
    <t>75+</t>
  </si>
  <si>
    <t xml:space="preserve">  In-line roller skating</t>
  </si>
  <si>
    <t xml:space="preserve">    Fishing--fresh water</t>
  </si>
  <si>
    <t xml:space="preserve">    Fishing--salt water</t>
  </si>
  <si>
    <t xml:space="preserve">  Wrestling</t>
  </si>
  <si>
    <t xml:space="preserve">SERIES II SPORTS </t>
  </si>
  <si>
    <t xml:space="preserve">SERIES I SPORTS </t>
  </si>
  <si>
    <t xml:space="preserve">  Swimming \1</t>
  </si>
  <si>
    <t xml:space="preserve">  Aerobic excercising \1</t>
  </si>
  <si>
    <t xml:space="preserve">  Bicycle riding \1</t>
  </si>
  <si>
    <t xml:space="preserve">  Exercise walking \1</t>
  </si>
  <si>
    <t xml:space="preserve">  Running/jogging \1</t>
  </si>
  <si>
    <t xml:space="preserve">  Backpacking \2</t>
  </si>
  <si>
    <t xml:space="preserve">  Camping \3</t>
  </si>
  <si>
    <t xml:space="preserve">\1 Participant engaged in activity at least six times in the year. </t>
  </si>
  <si>
    <t>\2 Includes wilderness camping.</t>
  </si>
  <si>
    <t>\3 Vacation/overnight.</t>
  </si>
  <si>
    <r>
      <t>[In thousands (263,410 represents 263,410,000), except rank.</t>
    </r>
    <r>
      <rPr>
        <sz val="12"/>
        <rFont val="Courier New"/>
        <family val="0"/>
      </rPr>
      <t xml:space="preserve"> </t>
    </r>
    <r>
      <rPr>
        <b/>
        <sz val="12"/>
        <rFont val="Courier New"/>
        <family val="3"/>
      </rPr>
      <t>For persons 7 years of age or older.</t>
    </r>
  </si>
  <si>
    <t>Sports Participation in 2006: Series 1 and Series II (copyright)</t>
  </si>
  <si>
    <t>HEADNOTE</t>
  </si>
  <si>
    <t>Back to data.</t>
  </si>
  <si>
    <t>See notes.</t>
  </si>
  <si>
    <t xml:space="preserve">     Total (1,000)</t>
  </si>
  <si>
    <t>Number participated in-- (1,000)</t>
  </si>
  <si>
    <t>Number participating in-- (1,000)</t>
  </si>
  <si>
    <t>Table 1209. Participation in Selected Sports Activities: 2006-Continuation</t>
  </si>
  <si>
    <r>
      <t>Table 1209</t>
    </r>
    <r>
      <rPr>
        <b/>
        <sz val="12"/>
        <rFont val="Courier New"/>
        <family val="3"/>
      </rPr>
      <t>. Participation in Selected Sports Activities: 2006</t>
    </r>
  </si>
  <si>
    <t>For more information: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</si>
</sst>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;[Red]#,##0"/>
    <numFmt numFmtId="177" formatCode="#,##0.0;[Red]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0" fontId="5" fillId="0" borderId="0" xfId="16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3" fontId="4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176" fontId="4" fillId="0" borderId="0" xfId="0" applyNumberFormat="1" applyFont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4" fillId="0" borderId="2" xfId="0" applyNumberFormat="1" applyFont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2" xfId="0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  <xf numFmtId="176" fontId="4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5" fillId="0" borderId="0" xfId="16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6.69921875" defaultRowHeight="15.75"/>
  <cols>
    <col min="1" max="1" width="36.19921875" style="0" customWidth="1"/>
    <col min="2" max="2" width="10.19921875" style="0" customWidth="1"/>
    <col min="3" max="3" width="9.69921875" style="0" customWidth="1"/>
    <col min="4" max="4" width="9.3984375" style="0" customWidth="1"/>
    <col min="5" max="8" width="9.19921875" style="0" customWidth="1"/>
    <col min="9" max="21" width="9.69921875" style="0" customWidth="1"/>
  </cols>
  <sheetData>
    <row r="1" ht="16.5">
      <c r="A1" s="89" t="s">
        <v>98</v>
      </c>
    </row>
    <row r="2" ht="15.75">
      <c r="A2" s="1"/>
    </row>
    <row r="3" spans="1:21" ht="15.75">
      <c r="A3" s="86" t="s">
        <v>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87"/>
      <c r="O3" s="87"/>
      <c r="P3" s="24"/>
      <c r="Q3" s="24"/>
      <c r="R3" s="24"/>
      <c r="S3" s="24"/>
      <c r="T3" s="24"/>
      <c r="U3" s="24"/>
    </row>
    <row r="4" spans="1:21" ht="15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5.75">
      <c r="A5" s="64"/>
      <c r="B5" s="56"/>
      <c r="C5" s="47"/>
      <c r="D5" s="49" t="s">
        <v>1</v>
      </c>
      <c r="E5" s="47"/>
      <c r="F5" s="48"/>
      <c r="G5" s="47"/>
      <c r="H5" s="47"/>
      <c r="I5" s="53" t="s">
        <v>2</v>
      </c>
      <c r="J5" s="47"/>
      <c r="K5" s="55"/>
      <c r="L5" s="47"/>
      <c r="M5" s="47"/>
      <c r="N5" s="47"/>
      <c r="O5" s="47"/>
      <c r="P5" s="49"/>
      <c r="Q5" s="47"/>
      <c r="R5" s="54" t="s">
        <v>68</v>
      </c>
      <c r="S5" s="53"/>
      <c r="T5" s="47"/>
      <c r="U5" s="47"/>
    </row>
    <row r="6" spans="1:21" ht="15.75">
      <c r="A6" s="23"/>
      <c r="B6" s="59"/>
      <c r="C6" s="24"/>
      <c r="D6" s="30"/>
      <c r="E6" s="24"/>
      <c r="F6" s="30"/>
      <c r="G6" s="24"/>
      <c r="H6" s="24"/>
      <c r="I6" s="24"/>
      <c r="J6" s="24"/>
      <c r="K6" s="24"/>
      <c r="L6" s="24"/>
      <c r="M6" s="24"/>
      <c r="N6" s="24"/>
      <c r="O6" s="24"/>
      <c r="P6" s="30"/>
      <c r="Q6" s="24"/>
      <c r="R6" s="24"/>
      <c r="S6" s="24"/>
      <c r="T6" s="24"/>
      <c r="U6" s="24"/>
    </row>
    <row r="7" spans="1:21" ht="15.75">
      <c r="A7" s="12" t="s">
        <v>61</v>
      </c>
      <c r="B7" s="28"/>
      <c r="C7" s="23"/>
      <c r="D7" s="28"/>
      <c r="E7" s="23"/>
      <c r="F7" s="28"/>
      <c r="G7" s="23"/>
      <c r="H7" s="23"/>
      <c r="I7" s="23"/>
      <c r="J7" s="23"/>
      <c r="K7" s="23"/>
      <c r="L7" s="23"/>
      <c r="M7" s="26" t="s">
        <v>3</v>
      </c>
      <c r="N7" s="26"/>
      <c r="O7" s="26"/>
      <c r="P7" s="28"/>
      <c r="Q7" s="23"/>
      <c r="R7" s="23"/>
      <c r="S7" s="23"/>
      <c r="T7" s="23"/>
      <c r="U7" s="60">
        <v>75000</v>
      </c>
    </row>
    <row r="8" spans="1:21" ht="15.75">
      <c r="A8" s="37"/>
      <c r="B8" s="33"/>
      <c r="D8" s="33"/>
      <c r="F8" s="29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1" t="s">
        <v>16</v>
      </c>
      <c r="O8" s="11" t="s">
        <v>72</v>
      </c>
      <c r="P8" s="29" t="s">
        <v>17</v>
      </c>
      <c r="Q8" s="2" t="s">
        <v>18</v>
      </c>
      <c r="R8" s="2" t="s">
        <v>19</v>
      </c>
      <c r="S8" s="2" t="s">
        <v>20</v>
      </c>
      <c r="T8" s="2" t="s">
        <v>21</v>
      </c>
      <c r="U8" s="2" t="s">
        <v>15</v>
      </c>
    </row>
    <row r="9" spans="1:21" ht="15.75">
      <c r="A9" s="25" t="s">
        <v>23</v>
      </c>
      <c r="B9" s="57" t="s">
        <v>22</v>
      </c>
      <c r="C9" s="27" t="s">
        <v>5</v>
      </c>
      <c r="D9" s="43" t="s">
        <v>6</v>
      </c>
      <c r="E9" s="58" t="s">
        <v>7</v>
      </c>
      <c r="F9" s="43" t="s">
        <v>4</v>
      </c>
      <c r="G9" s="27" t="s">
        <v>4</v>
      </c>
      <c r="H9" s="27" t="s">
        <v>4</v>
      </c>
      <c r="I9" s="27" t="s">
        <v>4</v>
      </c>
      <c r="J9" s="27" t="s">
        <v>4</v>
      </c>
      <c r="K9" s="27" t="s">
        <v>4</v>
      </c>
      <c r="L9" s="27" t="s">
        <v>4</v>
      </c>
      <c r="M9" s="27" t="s">
        <v>24</v>
      </c>
      <c r="N9" s="27" t="s">
        <v>4</v>
      </c>
      <c r="O9" s="27" t="s">
        <v>4</v>
      </c>
      <c r="P9" s="43" t="s">
        <v>25</v>
      </c>
      <c r="Q9" s="27" t="s">
        <v>26</v>
      </c>
      <c r="R9" s="27" t="s">
        <v>27</v>
      </c>
      <c r="S9" s="27" t="s">
        <v>28</v>
      </c>
      <c r="T9" s="27" t="s">
        <v>29</v>
      </c>
      <c r="U9" s="27" t="s">
        <v>24</v>
      </c>
    </row>
    <row r="10" spans="1:21" ht="15.75">
      <c r="A10" s="79" t="s">
        <v>78</v>
      </c>
      <c r="B10" s="30"/>
      <c r="C10" s="24"/>
      <c r="D10" s="30"/>
      <c r="E10" s="24"/>
      <c r="F10" s="30"/>
      <c r="G10" s="24"/>
      <c r="H10" s="24"/>
      <c r="I10" s="24"/>
      <c r="J10" s="24"/>
      <c r="K10" s="24"/>
      <c r="L10" s="24"/>
      <c r="M10" s="24"/>
      <c r="N10" s="24"/>
      <c r="O10" s="24"/>
      <c r="P10" s="30"/>
      <c r="Q10" s="24"/>
      <c r="R10" s="24"/>
      <c r="S10" s="24"/>
      <c r="T10" s="24"/>
      <c r="U10" s="24"/>
    </row>
    <row r="11" spans="2:21" ht="15.75">
      <c r="B11" s="28"/>
      <c r="C11" s="23"/>
      <c r="D11" s="46"/>
      <c r="E11" s="1"/>
      <c r="F11" s="28"/>
      <c r="G11" s="1"/>
      <c r="H11" s="1"/>
      <c r="I11" s="1"/>
      <c r="J11" s="1"/>
      <c r="K11" s="1"/>
      <c r="L11" s="1"/>
      <c r="M11" s="1"/>
      <c r="N11" s="1"/>
      <c r="O11" s="1"/>
      <c r="P11" s="28"/>
      <c r="Q11" s="1"/>
      <c r="R11" s="1"/>
      <c r="S11" s="1"/>
      <c r="T11" s="1"/>
      <c r="U11" s="1"/>
    </row>
    <row r="12" spans="1:21" ht="15.75">
      <c r="A12" s="2"/>
      <c r="B12" s="31"/>
      <c r="C12" s="35"/>
      <c r="D12" s="31"/>
      <c r="E12" s="3"/>
      <c r="F12" s="31"/>
      <c r="G12" s="3"/>
      <c r="H12" s="3"/>
      <c r="I12" s="3"/>
      <c r="J12" s="3"/>
      <c r="K12" s="3"/>
      <c r="L12" s="3"/>
      <c r="M12" s="3"/>
      <c r="N12" s="3"/>
      <c r="O12" s="3"/>
      <c r="P12" s="31"/>
      <c r="Q12" s="3"/>
      <c r="R12" s="3"/>
      <c r="S12" s="3"/>
      <c r="T12" s="3"/>
      <c r="U12" s="3"/>
    </row>
    <row r="13" spans="1:21" ht="16.5">
      <c r="A13" s="10" t="s">
        <v>94</v>
      </c>
      <c r="B13" s="44">
        <v>263410</v>
      </c>
      <c r="C13" s="81" t="s">
        <v>30</v>
      </c>
      <c r="D13" s="44">
        <v>128098</v>
      </c>
      <c r="E13" s="38">
        <v>135042</v>
      </c>
      <c r="F13" s="44">
        <v>19436</v>
      </c>
      <c r="G13" s="38">
        <v>25360</v>
      </c>
      <c r="H13" s="38">
        <v>28724</v>
      </c>
      <c r="I13" s="38">
        <v>36945</v>
      </c>
      <c r="J13" s="38">
        <v>42285</v>
      </c>
      <c r="K13" s="38">
        <v>42700</v>
      </c>
      <c r="L13" s="38">
        <v>30872</v>
      </c>
      <c r="M13" s="38">
        <f>SUM(N13+O13)</f>
        <v>36818</v>
      </c>
      <c r="N13" s="38">
        <v>18714</v>
      </c>
      <c r="O13" s="38">
        <v>18104</v>
      </c>
      <c r="P13" s="44">
        <v>28316</v>
      </c>
      <c r="Q13" s="38">
        <v>25856</v>
      </c>
      <c r="R13" s="38">
        <v>30508</v>
      </c>
      <c r="S13" s="38">
        <v>40652</v>
      </c>
      <c r="T13" s="38">
        <v>54258</v>
      </c>
      <c r="U13" s="38">
        <f>37592+45958</f>
        <v>83550</v>
      </c>
    </row>
    <row r="14" spans="1:21" ht="16.5">
      <c r="A14" s="10"/>
      <c r="B14" s="45"/>
      <c r="C14" s="50"/>
      <c r="D14" s="45"/>
      <c r="E14" s="4"/>
      <c r="F14" s="45"/>
      <c r="G14" s="4"/>
      <c r="H14" s="4"/>
      <c r="I14" s="4"/>
      <c r="J14" s="4"/>
      <c r="K14" s="4"/>
      <c r="L14" s="4"/>
      <c r="M14" s="38"/>
      <c r="N14" s="38"/>
      <c r="O14" s="38"/>
      <c r="P14" s="45"/>
      <c r="Q14" s="4"/>
      <c r="R14" s="4"/>
      <c r="S14" s="4"/>
      <c r="T14" s="4"/>
      <c r="U14" s="4"/>
    </row>
    <row r="15" spans="1:21" ht="16.5">
      <c r="A15" s="6" t="s">
        <v>95</v>
      </c>
      <c r="B15" s="45"/>
      <c r="C15" s="50"/>
      <c r="D15" s="45"/>
      <c r="E15" s="4"/>
      <c r="F15" s="45"/>
      <c r="G15" s="4"/>
      <c r="H15" s="4"/>
      <c r="I15" s="4"/>
      <c r="J15" s="4"/>
      <c r="K15" s="4"/>
      <c r="L15" s="4"/>
      <c r="M15" s="38"/>
      <c r="N15" s="38"/>
      <c r="O15" s="38"/>
      <c r="P15" s="45"/>
      <c r="Q15" s="4"/>
      <c r="R15" s="4"/>
      <c r="S15" s="4"/>
      <c r="T15" s="4"/>
      <c r="U15" s="4"/>
    </row>
    <row r="16" spans="1:21" ht="16.5">
      <c r="A16" s="6" t="s">
        <v>80</v>
      </c>
      <c r="B16" s="46">
        <v>33689</v>
      </c>
      <c r="C16" s="51">
        <v>9</v>
      </c>
      <c r="D16" s="46">
        <v>9744</v>
      </c>
      <c r="E16" s="39">
        <v>23945</v>
      </c>
      <c r="F16" s="46">
        <v>1003</v>
      </c>
      <c r="G16" s="39">
        <v>2455</v>
      </c>
      <c r="H16" s="39">
        <v>4826</v>
      </c>
      <c r="I16" s="39">
        <v>8004</v>
      </c>
      <c r="J16" s="39">
        <v>5874</v>
      </c>
      <c r="K16" s="39">
        <v>5255</v>
      </c>
      <c r="L16" s="39">
        <v>3746</v>
      </c>
      <c r="M16" s="38">
        <f aca="true" t="shared" si="0" ref="M16:M40">SUM(N16+O16)</f>
        <v>2525</v>
      </c>
      <c r="N16" s="40">
        <v>1272</v>
      </c>
      <c r="O16" s="40">
        <v>1253</v>
      </c>
      <c r="P16" s="46">
        <v>1692</v>
      </c>
      <c r="Q16" s="39">
        <v>2317</v>
      </c>
      <c r="R16" s="39">
        <v>3161</v>
      </c>
      <c r="S16" s="39">
        <v>4916</v>
      </c>
      <c r="T16" s="39">
        <v>6811</v>
      </c>
      <c r="U16" s="77">
        <f>6069+8722</f>
        <v>14791</v>
      </c>
    </row>
    <row r="17" spans="1:21" ht="16.5">
      <c r="A17" s="6" t="s">
        <v>84</v>
      </c>
      <c r="B17" s="46">
        <v>13304</v>
      </c>
      <c r="C17" s="51">
        <v>19</v>
      </c>
      <c r="D17" s="46">
        <v>7677</v>
      </c>
      <c r="E17" s="39">
        <v>5627</v>
      </c>
      <c r="F17" s="46">
        <v>1228</v>
      </c>
      <c r="G17" s="39">
        <v>1962</v>
      </c>
      <c r="H17" s="39">
        <v>1986</v>
      </c>
      <c r="I17" s="39">
        <v>3023</v>
      </c>
      <c r="J17" s="39">
        <v>2513</v>
      </c>
      <c r="K17" s="39">
        <v>1497</v>
      </c>
      <c r="L17" s="39">
        <v>716</v>
      </c>
      <c r="M17" s="38">
        <f t="shared" si="0"/>
        <v>379</v>
      </c>
      <c r="N17" s="40">
        <v>298</v>
      </c>
      <c r="O17" s="40">
        <v>81</v>
      </c>
      <c r="P17" s="46">
        <v>1055</v>
      </c>
      <c r="Q17" s="39">
        <v>1209</v>
      </c>
      <c r="R17" s="39">
        <v>1178</v>
      </c>
      <c r="S17" s="39">
        <v>2114</v>
      </c>
      <c r="T17" s="39">
        <v>2790</v>
      </c>
      <c r="U17" s="39">
        <f>2506+2452</f>
        <v>4958</v>
      </c>
    </row>
    <row r="18" spans="1:21" ht="16.5">
      <c r="A18" s="1" t="s">
        <v>32</v>
      </c>
      <c r="B18" s="46">
        <v>14646</v>
      </c>
      <c r="C18" s="51">
        <v>17</v>
      </c>
      <c r="D18" s="46">
        <v>11449</v>
      </c>
      <c r="E18" s="39">
        <v>3198</v>
      </c>
      <c r="F18" s="46">
        <v>3689</v>
      </c>
      <c r="G18" s="39">
        <v>3910</v>
      </c>
      <c r="H18" s="39">
        <v>1950</v>
      </c>
      <c r="I18" s="39">
        <v>1691</v>
      </c>
      <c r="J18" s="39">
        <v>1384</v>
      </c>
      <c r="K18" s="39">
        <v>958</v>
      </c>
      <c r="L18" s="39">
        <v>579</v>
      </c>
      <c r="M18" s="38">
        <f t="shared" si="0"/>
        <v>485</v>
      </c>
      <c r="N18" s="40">
        <v>284</v>
      </c>
      <c r="O18" s="40">
        <v>201</v>
      </c>
      <c r="P18" s="46">
        <v>1162</v>
      </c>
      <c r="Q18" s="39">
        <v>838</v>
      </c>
      <c r="R18" s="39">
        <v>1034</v>
      </c>
      <c r="S18" s="39">
        <v>2474</v>
      </c>
      <c r="T18" s="39">
        <v>3492</v>
      </c>
      <c r="U18" s="39">
        <f>2397+3249</f>
        <v>5646</v>
      </c>
    </row>
    <row r="19" spans="1:21" ht="16.5">
      <c r="A19" s="1" t="s">
        <v>33</v>
      </c>
      <c r="B19" s="46">
        <v>26735</v>
      </c>
      <c r="C19" s="51">
        <v>14</v>
      </c>
      <c r="D19" s="46">
        <v>17937</v>
      </c>
      <c r="E19" s="39">
        <v>8799</v>
      </c>
      <c r="F19" s="46">
        <v>5417</v>
      </c>
      <c r="G19" s="39">
        <v>7230</v>
      </c>
      <c r="H19" s="39">
        <v>4033</v>
      </c>
      <c r="I19" s="39">
        <v>4035</v>
      </c>
      <c r="J19" s="39">
        <v>2912</v>
      </c>
      <c r="K19" s="39">
        <v>1933</v>
      </c>
      <c r="L19" s="39">
        <v>727</v>
      </c>
      <c r="M19" s="38">
        <f t="shared" si="0"/>
        <v>448</v>
      </c>
      <c r="N19" s="40">
        <v>215</v>
      </c>
      <c r="O19" s="40">
        <v>233</v>
      </c>
      <c r="P19" s="46">
        <v>1570</v>
      </c>
      <c r="Q19" s="39">
        <v>2229</v>
      </c>
      <c r="R19" s="39">
        <v>2412</v>
      </c>
      <c r="S19" s="39">
        <v>4333</v>
      </c>
      <c r="T19" s="39">
        <v>6378</v>
      </c>
      <c r="U19" s="39">
        <f>4269+5545</f>
        <v>9814</v>
      </c>
    </row>
    <row r="20" spans="1:21" ht="16.5">
      <c r="A20" s="6" t="s">
        <v>81</v>
      </c>
      <c r="B20" s="46">
        <v>35621</v>
      </c>
      <c r="C20" s="51">
        <v>8</v>
      </c>
      <c r="D20" s="46">
        <v>19476</v>
      </c>
      <c r="E20" s="39">
        <v>16146</v>
      </c>
      <c r="F20" s="46">
        <v>7855</v>
      </c>
      <c r="G20" s="39">
        <v>6328</v>
      </c>
      <c r="H20" s="39">
        <v>2017</v>
      </c>
      <c r="I20" s="39">
        <v>4622</v>
      </c>
      <c r="J20" s="39">
        <v>6036</v>
      </c>
      <c r="K20" s="39">
        <v>4392</v>
      </c>
      <c r="L20" s="39">
        <v>2782</v>
      </c>
      <c r="M20" s="38">
        <f t="shared" si="0"/>
        <v>1590</v>
      </c>
      <c r="N20" s="40">
        <v>1168</v>
      </c>
      <c r="O20" s="40">
        <v>422</v>
      </c>
      <c r="P20" s="46">
        <v>2715</v>
      </c>
      <c r="Q20" s="39">
        <v>1837</v>
      </c>
      <c r="R20" s="39">
        <v>3325</v>
      </c>
      <c r="S20" s="39">
        <v>5599</v>
      </c>
      <c r="T20" s="39">
        <v>7227</v>
      </c>
      <c r="U20" s="39">
        <f>6542+8375</f>
        <v>14917</v>
      </c>
    </row>
    <row r="21" spans="1:21" ht="16.5">
      <c r="A21" s="6" t="s">
        <v>66</v>
      </c>
      <c r="B21" s="46">
        <v>31830</v>
      </c>
      <c r="C21" s="51">
        <v>11</v>
      </c>
      <c r="D21" s="46">
        <v>19706</v>
      </c>
      <c r="E21" s="39">
        <v>12124</v>
      </c>
      <c r="F21" s="46">
        <v>1168</v>
      </c>
      <c r="G21" s="39">
        <v>3352</v>
      </c>
      <c r="H21" s="39">
        <v>5973</v>
      </c>
      <c r="I21" s="39">
        <v>8349</v>
      </c>
      <c r="J21" s="39">
        <v>6533</v>
      </c>
      <c r="K21" s="39">
        <v>4074</v>
      </c>
      <c r="L21" s="39">
        <v>1703</v>
      </c>
      <c r="M21" s="38">
        <f t="shared" si="0"/>
        <v>678</v>
      </c>
      <c r="N21" s="40">
        <v>323</v>
      </c>
      <c r="O21" s="40">
        <v>355</v>
      </c>
      <c r="P21" s="46">
        <v>3032</v>
      </c>
      <c r="Q21" s="39">
        <v>2638</v>
      </c>
      <c r="R21" s="39">
        <v>3540</v>
      </c>
      <c r="S21" s="39">
        <v>5289</v>
      </c>
      <c r="T21" s="39">
        <v>6477</v>
      </c>
      <c r="U21" s="39">
        <f>5201+5652</f>
        <v>10853</v>
      </c>
    </row>
    <row r="22" spans="1:21" ht="16.5">
      <c r="A22" s="1" t="s">
        <v>35</v>
      </c>
      <c r="B22" s="46">
        <v>44779</v>
      </c>
      <c r="C22" s="51">
        <v>5</v>
      </c>
      <c r="D22" s="46">
        <v>22704</v>
      </c>
      <c r="E22" s="39">
        <v>22076</v>
      </c>
      <c r="F22" s="46">
        <v>5061</v>
      </c>
      <c r="G22" s="39">
        <v>7596</v>
      </c>
      <c r="H22" s="39">
        <v>8266</v>
      </c>
      <c r="I22" s="39">
        <v>7502</v>
      </c>
      <c r="J22" s="39">
        <v>7478</v>
      </c>
      <c r="K22" s="39">
        <v>5217</v>
      </c>
      <c r="L22" s="39">
        <v>2012</v>
      </c>
      <c r="M22" s="38">
        <f t="shared" si="0"/>
        <v>1646</v>
      </c>
      <c r="N22" s="40">
        <v>864</v>
      </c>
      <c r="O22" s="40">
        <v>782</v>
      </c>
      <c r="P22" s="46">
        <v>3212</v>
      </c>
      <c r="Q22" s="39">
        <v>3052</v>
      </c>
      <c r="R22" s="39">
        <v>4540</v>
      </c>
      <c r="S22" s="39">
        <v>7100</v>
      </c>
      <c r="T22" s="39">
        <v>10507</v>
      </c>
      <c r="U22" s="39">
        <f>7076+9293</f>
        <v>16369</v>
      </c>
    </row>
    <row r="23" spans="1:21" ht="16.5">
      <c r="A23" s="6" t="s">
        <v>85</v>
      </c>
      <c r="B23" s="46">
        <v>48609</v>
      </c>
      <c r="C23" s="51">
        <v>4</v>
      </c>
      <c r="D23" s="46">
        <v>24803</v>
      </c>
      <c r="E23" s="39">
        <v>23806</v>
      </c>
      <c r="F23" s="46">
        <v>5373</v>
      </c>
      <c r="G23" s="39">
        <v>6328</v>
      </c>
      <c r="H23" s="39">
        <v>4830</v>
      </c>
      <c r="I23" s="39">
        <v>8932</v>
      </c>
      <c r="J23" s="39">
        <v>9491</v>
      </c>
      <c r="K23" s="39">
        <v>7430</v>
      </c>
      <c r="L23" s="39">
        <v>3916</v>
      </c>
      <c r="M23" s="38">
        <f t="shared" si="0"/>
        <v>2310</v>
      </c>
      <c r="N23" s="40">
        <v>1555</v>
      </c>
      <c r="O23" s="40">
        <v>755</v>
      </c>
      <c r="P23" s="46">
        <v>2846</v>
      </c>
      <c r="Q23" s="39">
        <v>4025</v>
      </c>
      <c r="R23" s="39">
        <v>5785</v>
      </c>
      <c r="S23" s="39">
        <v>8777</v>
      </c>
      <c r="T23" s="39">
        <v>10972</v>
      </c>
      <c r="U23" s="39">
        <f>8946+7259</f>
        <v>16205</v>
      </c>
    </row>
    <row r="24" spans="1:21" ht="16.5">
      <c r="A24" s="6" t="s">
        <v>82</v>
      </c>
      <c r="B24" s="46">
        <v>87469</v>
      </c>
      <c r="C24" s="51">
        <v>1</v>
      </c>
      <c r="D24" s="46">
        <v>35035</v>
      </c>
      <c r="E24" s="39">
        <v>52434</v>
      </c>
      <c r="F24" s="46">
        <v>3901</v>
      </c>
      <c r="G24" s="39">
        <v>4711</v>
      </c>
      <c r="H24" s="39">
        <v>7238</v>
      </c>
      <c r="I24" s="39">
        <v>14820</v>
      </c>
      <c r="J24" s="39">
        <v>15335</v>
      </c>
      <c r="K24" s="39">
        <v>16941</v>
      </c>
      <c r="L24" s="39">
        <v>12306</v>
      </c>
      <c r="M24" s="38">
        <f t="shared" si="0"/>
        <v>12217</v>
      </c>
      <c r="N24" s="40">
        <v>6790</v>
      </c>
      <c r="O24" s="40">
        <v>5427</v>
      </c>
      <c r="P24" s="46">
        <v>6796</v>
      </c>
      <c r="Q24" s="39">
        <v>7650</v>
      </c>
      <c r="R24" s="39">
        <v>9194</v>
      </c>
      <c r="S24" s="39">
        <v>14162</v>
      </c>
      <c r="T24" s="39">
        <v>17098</v>
      </c>
      <c r="U24" s="39">
        <f>15280+17290</f>
        <v>32570</v>
      </c>
    </row>
    <row r="25" spans="1:21" ht="16.5">
      <c r="A25" s="1" t="s">
        <v>38</v>
      </c>
      <c r="B25" s="46">
        <v>52392</v>
      </c>
      <c r="C25" s="51">
        <v>3</v>
      </c>
      <c r="D25" s="46">
        <v>25491</v>
      </c>
      <c r="E25" s="39">
        <v>26901</v>
      </c>
      <c r="F25" s="46">
        <v>1205</v>
      </c>
      <c r="G25" s="39">
        <v>4532</v>
      </c>
      <c r="H25" s="39">
        <v>7437</v>
      </c>
      <c r="I25" s="39">
        <v>9964</v>
      </c>
      <c r="J25" s="39">
        <v>10028</v>
      </c>
      <c r="K25" s="39">
        <v>9176</v>
      </c>
      <c r="L25" s="39">
        <v>5739</v>
      </c>
      <c r="M25" s="38">
        <f t="shared" si="0"/>
        <v>4310</v>
      </c>
      <c r="N25" s="40">
        <v>2629</v>
      </c>
      <c r="O25" s="40">
        <v>1681</v>
      </c>
      <c r="P25" s="46">
        <v>2677</v>
      </c>
      <c r="Q25" s="39">
        <v>3005</v>
      </c>
      <c r="R25" s="39">
        <v>4794</v>
      </c>
      <c r="S25" s="39">
        <v>7668</v>
      </c>
      <c r="T25" s="39">
        <v>10616</v>
      </c>
      <c r="U25" s="39">
        <f>10237+13395</f>
        <v>23632</v>
      </c>
    </row>
    <row r="26" spans="1:21" ht="16.5">
      <c r="A26" s="1" t="s">
        <v>60</v>
      </c>
      <c r="B26" s="46">
        <v>40608</v>
      </c>
      <c r="C26" s="51">
        <v>6</v>
      </c>
      <c r="D26" s="46">
        <v>27027</v>
      </c>
      <c r="E26" s="39">
        <v>13580</v>
      </c>
      <c r="F26" s="46">
        <v>4573</v>
      </c>
      <c r="G26" s="39">
        <v>4355</v>
      </c>
      <c r="H26" s="39">
        <v>5181</v>
      </c>
      <c r="I26" s="39">
        <v>7360</v>
      </c>
      <c r="J26" s="39">
        <v>6759</v>
      </c>
      <c r="K26" s="39">
        <v>5611</v>
      </c>
      <c r="L26" s="39">
        <v>3523</v>
      </c>
      <c r="M26" s="38">
        <f t="shared" si="0"/>
        <v>3246</v>
      </c>
      <c r="N26" s="40">
        <v>2028</v>
      </c>
      <c r="O26" s="40">
        <v>1218</v>
      </c>
      <c r="P26" s="46">
        <v>3569</v>
      </c>
      <c r="Q26" s="39">
        <v>3829</v>
      </c>
      <c r="R26" s="39">
        <v>4637</v>
      </c>
      <c r="S26" s="39">
        <v>6687</v>
      </c>
      <c r="T26" s="39">
        <v>8827</v>
      </c>
      <c r="U26" s="39">
        <f>6945+6114</f>
        <v>13059</v>
      </c>
    </row>
    <row r="27" spans="1:21" ht="16.5">
      <c r="A27" s="6" t="s">
        <v>74</v>
      </c>
      <c r="B27" s="46">
        <v>36637</v>
      </c>
      <c r="C27" s="51">
        <v>7</v>
      </c>
      <c r="D27" s="46">
        <v>24407</v>
      </c>
      <c r="E27" s="39">
        <v>12230</v>
      </c>
      <c r="F27" s="46">
        <v>4478</v>
      </c>
      <c r="G27" s="39">
        <v>4069</v>
      </c>
      <c r="H27" s="39">
        <v>4547</v>
      </c>
      <c r="I27" s="39">
        <v>6840</v>
      </c>
      <c r="J27" s="39">
        <v>6152</v>
      </c>
      <c r="K27" s="39">
        <v>4940</v>
      </c>
      <c r="L27" s="39">
        <v>2869</v>
      </c>
      <c r="M27" s="38">
        <f t="shared" si="0"/>
        <v>2742</v>
      </c>
      <c r="N27" s="40">
        <v>1700</v>
      </c>
      <c r="O27" s="40">
        <v>1042</v>
      </c>
      <c r="P27" s="46">
        <v>3242</v>
      </c>
      <c r="Q27" s="39">
        <v>3410</v>
      </c>
      <c r="R27" s="39">
        <v>4403</v>
      </c>
      <c r="S27" s="39">
        <v>6135</v>
      </c>
      <c r="T27" s="39">
        <v>7876</v>
      </c>
      <c r="U27" s="39">
        <f>6452+5119</f>
        <v>11571</v>
      </c>
    </row>
    <row r="28" spans="1:21" ht="16.5">
      <c r="A28" s="6" t="s">
        <v>75</v>
      </c>
      <c r="B28" s="76">
        <v>10367</v>
      </c>
      <c r="C28" s="51">
        <v>23</v>
      </c>
      <c r="D28" s="76">
        <v>7258</v>
      </c>
      <c r="E28" s="39">
        <v>3109</v>
      </c>
      <c r="F28" s="76">
        <v>515</v>
      </c>
      <c r="G28" s="39">
        <v>998</v>
      </c>
      <c r="H28" s="39">
        <v>1345</v>
      </c>
      <c r="I28" s="39">
        <v>1752</v>
      </c>
      <c r="J28" s="39">
        <v>1896</v>
      </c>
      <c r="K28" s="39">
        <v>1585</v>
      </c>
      <c r="L28" s="39">
        <v>1279</v>
      </c>
      <c r="M28" s="38">
        <f t="shared" si="0"/>
        <v>997</v>
      </c>
      <c r="N28" s="40">
        <v>637</v>
      </c>
      <c r="O28" s="40">
        <v>360</v>
      </c>
      <c r="P28" s="46">
        <v>694</v>
      </c>
      <c r="Q28" s="39">
        <v>802</v>
      </c>
      <c r="R28" s="39">
        <v>687</v>
      </c>
      <c r="S28" s="39">
        <v>1680</v>
      </c>
      <c r="T28" s="39">
        <v>2567</v>
      </c>
      <c r="U28" s="39">
        <f>1547+2390</f>
        <v>3937</v>
      </c>
    </row>
    <row r="29" spans="1:21" ht="16.5">
      <c r="A29" s="1" t="s">
        <v>40</v>
      </c>
      <c r="B29" s="46">
        <v>11888</v>
      </c>
      <c r="C29" s="51">
        <v>21</v>
      </c>
      <c r="D29" s="46">
        <v>10261</v>
      </c>
      <c r="E29" s="39">
        <v>1627</v>
      </c>
      <c r="F29" s="46">
        <v>2199</v>
      </c>
      <c r="G29" s="39">
        <v>4150</v>
      </c>
      <c r="H29" s="39">
        <v>2627</v>
      </c>
      <c r="I29" s="39">
        <v>870</v>
      </c>
      <c r="J29" s="39">
        <v>910</v>
      </c>
      <c r="K29" s="39">
        <v>622</v>
      </c>
      <c r="L29" s="39">
        <v>210</v>
      </c>
      <c r="M29" s="38">
        <f t="shared" si="0"/>
        <v>301</v>
      </c>
      <c r="N29" s="75">
        <v>251</v>
      </c>
      <c r="O29" s="40">
        <v>50</v>
      </c>
      <c r="P29" s="46">
        <v>1038</v>
      </c>
      <c r="Q29" s="39">
        <v>1208</v>
      </c>
      <c r="R29" s="39">
        <v>1375</v>
      </c>
      <c r="S29" s="39">
        <v>1798</v>
      </c>
      <c r="T29" s="39">
        <v>2498</v>
      </c>
      <c r="U29" s="39">
        <f>1604+2366</f>
        <v>3970</v>
      </c>
    </row>
    <row r="30" spans="1:21" ht="16.5">
      <c r="A30" s="6" t="s">
        <v>41</v>
      </c>
      <c r="B30" s="46">
        <v>24428</v>
      </c>
      <c r="C30" s="51">
        <v>15</v>
      </c>
      <c r="D30" s="46">
        <v>18553</v>
      </c>
      <c r="E30" s="39">
        <v>5875</v>
      </c>
      <c r="F30" s="46">
        <v>875</v>
      </c>
      <c r="G30" s="39">
        <v>2139</v>
      </c>
      <c r="H30" s="39">
        <v>2269</v>
      </c>
      <c r="I30" s="39">
        <v>4336</v>
      </c>
      <c r="J30" s="39">
        <v>5317</v>
      </c>
      <c r="K30" s="39">
        <v>3990</v>
      </c>
      <c r="L30" s="39">
        <v>2962</v>
      </c>
      <c r="M30" s="38">
        <f t="shared" si="0"/>
        <v>2542</v>
      </c>
      <c r="N30" s="40">
        <v>1544</v>
      </c>
      <c r="O30" s="40">
        <v>998</v>
      </c>
      <c r="P30" s="46">
        <v>845</v>
      </c>
      <c r="Q30" s="39">
        <v>879</v>
      </c>
      <c r="R30" s="39">
        <v>1728</v>
      </c>
      <c r="S30" s="39">
        <v>2962</v>
      </c>
      <c r="T30" s="39">
        <v>5916</v>
      </c>
      <c r="U30" s="39">
        <f>4242+7857</f>
        <v>12099</v>
      </c>
    </row>
    <row r="31" spans="1:21" ht="16.5">
      <c r="A31" s="1" t="s">
        <v>43</v>
      </c>
      <c r="B31" s="46">
        <v>30970</v>
      </c>
      <c r="C31" s="51">
        <v>12</v>
      </c>
      <c r="D31" s="46">
        <v>15737</v>
      </c>
      <c r="E31" s="39">
        <v>15234</v>
      </c>
      <c r="F31" s="46">
        <v>3178</v>
      </c>
      <c r="G31" s="39">
        <v>2992</v>
      </c>
      <c r="H31" s="39">
        <v>3395</v>
      </c>
      <c r="I31" s="39">
        <v>6377</v>
      </c>
      <c r="J31" s="39">
        <v>6027</v>
      </c>
      <c r="K31" s="39">
        <v>4888</v>
      </c>
      <c r="L31" s="39">
        <v>2724</v>
      </c>
      <c r="M31" s="38">
        <f t="shared" si="0"/>
        <v>1389</v>
      </c>
      <c r="N31" s="40">
        <v>870</v>
      </c>
      <c r="O31" s="40">
        <v>519</v>
      </c>
      <c r="P31" s="46">
        <v>1967</v>
      </c>
      <c r="Q31" s="39">
        <v>2444</v>
      </c>
      <c r="R31" s="39">
        <v>2585</v>
      </c>
      <c r="S31" s="39">
        <v>5214</v>
      </c>
      <c r="T31" s="39">
        <v>5792</v>
      </c>
      <c r="U31" s="39">
        <f>5981+6987</f>
        <v>12968</v>
      </c>
    </row>
    <row r="32" spans="1:21" ht="16.5">
      <c r="A32" s="1" t="s">
        <v>44</v>
      </c>
      <c r="B32" s="46">
        <v>17817</v>
      </c>
      <c r="C32" s="51">
        <v>16</v>
      </c>
      <c r="D32" s="46">
        <v>15449</v>
      </c>
      <c r="E32" s="39">
        <v>2368</v>
      </c>
      <c r="F32" s="46">
        <v>864</v>
      </c>
      <c r="G32" s="39">
        <v>1932</v>
      </c>
      <c r="H32" s="39">
        <v>2586</v>
      </c>
      <c r="I32" s="39">
        <v>3149</v>
      </c>
      <c r="J32" s="39">
        <v>3332</v>
      </c>
      <c r="K32" s="39">
        <v>3146</v>
      </c>
      <c r="L32" s="39">
        <v>1615</v>
      </c>
      <c r="M32" s="38">
        <f t="shared" si="0"/>
        <v>1194</v>
      </c>
      <c r="N32" s="40">
        <v>830</v>
      </c>
      <c r="O32" s="40">
        <v>364</v>
      </c>
      <c r="P32" s="46">
        <v>1373</v>
      </c>
      <c r="Q32" s="39">
        <v>1690</v>
      </c>
      <c r="R32" s="39">
        <v>1792</v>
      </c>
      <c r="S32" s="39">
        <v>3286</v>
      </c>
      <c r="T32" s="39">
        <v>4250</v>
      </c>
      <c r="U32" s="39">
        <f>3241+2186</f>
        <v>5427</v>
      </c>
    </row>
    <row r="33" spans="1:21" ht="16.5">
      <c r="A33" s="6" t="s">
        <v>83</v>
      </c>
      <c r="B33" s="46">
        <v>28787</v>
      </c>
      <c r="C33" s="51">
        <v>13</v>
      </c>
      <c r="D33" s="46">
        <v>15038</v>
      </c>
      <c r="E33" s="39">
        <v>13749</v>
      </c>
      <c r="F33" s="46">
        <v>2056</v>
      </c>
      <c r="G33" s="39">
        <v>5235</v>
      </c>
      <c r="H33" s="39">
        <v>5600</v>
      </c>
      <c r="I33" s="39">
        <v>6154</v>
      </c>
      <c r="J33" s="39">
        <v>4748</v>
      </c>
      <c r="K33" s="39">
        <v>3044</v>
      </c>
      <c r="L33" s="39">
        <v>1402</v>
      </c>
      <c r="M33" s="38">
        <f t="shared" si="0"/>
        <v>547</v>
      </c>
      <c r="N33" s="40">
        <v>392</v>
      </c>
      <c r="O33" s="40">
        <v>155</v>
      </c>
      <c r="P33" s="46">
        <v>1737</v>
      </c>
      <c r="Q33" s="39">
        <v>1532</v>
      </c>
      <c r="R33" s="39">
        <v>2324</v>
      </c>
      <c r="S33" s="39">
        <v>4875</v>
      </c>
      <c r="T33" s="39">
        <v>5454</v>
      </c>
      <c r="U33" s="39">
        <f>5052+7843</f>
        <v>12895</v>
      </c>
    </row>
    <row r="34" spans="1:21" ht="16.5">
      <c r="A34" s="1" t="s">
        <v>49</v>
      </c>
      <c r="B34" s="46">
        <v>14024</v>
      </c>
      <c r="C34" s="51">
        <v>18</v>
      </c>
      <c r="D34" s="46">
        <v>7722</v>
      </c>
      <c r="E34" s="39">
        <v>6302</v>
      </c>
      <c r="F34" s="46">
        <v>4790</v>
      </c>
      <c r="G34" s="39">
        <v>4102</v>
      </c>
      <c r="H34" s="39">
        <v>1717</v>
      </c>
      <c r="I34" s="39">
        <v>1626</v>
      </c>
      <c r="J34" s="39">
        <v>1133</v>
      </c>
      <c r="K34" s="39">
        <v>226</v>
      </c>
      <c r="L34" s="39">
        <v>136</v>
      </c>
      <c r="M34" s="38">
        <f t="shared" si="0"/>
        <v>296</v>
      </c>
      <c r="N34" s="75">
        <v>141</v>
      </c>
      <c r="O34" s="40">
        <v>155</v>
      </c>
      <c r="P34" s="46">
        <v>396</v>
      </c>
      <c r="Q34" s="39">
        <v>845</v>
      </c>
      <c r="R34" s="39">
        <v>898</v>
      </c>
      <c r="S34" s="39">
        <v>2263</v>
      </c>
      <c r="T34" s="39">
        <v>3657</v>
      </c>
      <c r="U34" s="39">
        <f>2811+3153</f>
        <v>5964</v>
      </c>
    </row>
    <row r="35" spans="1:21" ht="16.5">
      <c r="A35" s="1" t="s">
        <v>51</v>
      </c>
      <c r="B35" s="46">
        <v>12442</v>
      </c>
      <c r="C35" s="51">
        <v>20</v>
      </c>
      <c r="D35" s="46">
        <v>5608</v>
      </c>
      <c r="E35" s="39">
        <v>6834</v>
      </c>
      <c r="F35" s="46">
        <v>2342</v>
      </c>
      <c r="G35" s="39">
        <v>2825</v>
      </c>
      <c r="H35" s="39">
        <v>1735</v>
      </c>
      <c r="I35" s="39">
        <v>2386</v>
      </c>
      <c r="J35" s="39">
        <v>1551</v>
      </c>
      <c r="K35" s="39">
        <v>961</v>
      </c>
      <c r="L35" s="39">
        <v>454</v>
      </c>
      <c r="M35" s="38">
        <f t="shared" si="0"/>
        <v>187</v>
      </c>
      <c r="N35" s="40">
        <v>187</v>
      </c>
      <c r="O35" s="40">
        <v>0</v>
      </c>
      <c r="P35" s="46">
        <v>710</v>
      </c>
      <c r="Q35" s="39">
        <v>784</v>
      </c>
      <c r="R35" s="39">
        <v>913</v>
      </c>
      <c r="S35" s="39">
        <v>2611</v>
      </c>
      <c r="T35" s="39">
        <v>2847</v>
      </c>
      <c r="U35" s="39">
        <f>2232+2345</f>
        <v>4577</v>
      </c>
    </row>
    <row r="36" spans="1:21" ht="16.5">
      <c r="A36" s="6" t="s">
        <v>79</v>
      </c>
      <c r="B36" s="46">
        <v>56463</v>
      </c>
      <c r="C36" s="51">
        <v>2</v>
      </c>
      <c r="D36" s="46">
        <v>25340</v>
      </c>
      <c r="E36" s="39">
        <v>31123</v>
      </c>
      <c r="F36" s="46">
        <v>9208</v>
      </c>
      <c r="G36" s="39">
        <v>9360</v>
      </c>
      <c r="H36" s="39">
        <v>5841</v>
      </c>
      <c r="I36" s="39">
        <v>8211</v>
      </c>
      <c r="J36" s="39">
        <v>9090</v>
      </c>
      <c r="K36" s="39">
        <v>7348</v>
      </c>
      <c r="L36" s="39">
        <v>3917</v>
      </c>
      <c r="M36" s="38">
        <f t="shared" si="0"/>
        <v>3490</v>
      </c>
      <c r="N36" s="40">
        <v>1918</v>
      </c>
      <c r="O36" s="40">
        <v>1572</v>
      </c>
      <c r="P36" s="46">
        <v>3555</v>
      </c>
      <c r="Q36" s="39">
        <v>3590</v>
      </c>
      <c r="R36" s="39">
        <v>5157</v>
      </c>
      <c r="S36" s="39">
        <v>8680</v>
      </c>
      <c r="T36" s="39">
        <v>11737</v>
      </c>
      <c r="U36" s="39">
        <f>10643+13101</f>
        <v>23744</v>
      </c>
    </row>
    <row r="37" spans="1:21" ht="16.5">
      <c r="A37" s="1" t="s">
        <v>53</v>
      </c>
      <c r="B37" s="46">
        <v>10356</v>
      </c>
      <c r="C37" s="51">
        <v>24</v>
      </c>
      <c r="D37" s="46">
        <v>5296</v>
      </c>
      <c r="E37" s="39">
        <v>5060</v>
      </c>
      <c r="F37" s="46">
        <v>786</v>
      </c>
      <c r="G37" s="39">
        <v>2218</v>
      </c>
      <c r="H37" s="39">
        <v>1052</v>
      </c>
      <c r="I37" s="39">
        <v>1888</v>
      </c>
      <c r="J37" s="39">
        <v>1615</v>
      </c>
      <c r="K37" s="39">
        <v>1591</v>
      </c>
      <c r="L37" s="39">
        <v>668</v>
      </c>
      <c r="M37" s="38">
        <f t="shared" si="0"/>
        <v>538</v>
      </c>
      <c r="N37" s="40">
        <v>275</v>
      </c>
      <c r="O37" s="40">
        <v>263</v>
      </c>
      <c r="P37" s="46">
        <v>324</v>
      </c>
      <c r="Q37" s="39">
        <v>572</v>
      </c>
      <c r="R37" s="39">
        <v>377</v>
      </c>
      <c r="S37" s="39">
        <v>1175</v>
      </c>
      <c r="T37" s="39">
        <v>1978</v>
      </c>
      <c r="U37" s="39">
        <f>1981+3949</f>
        <v>5930</v>
      </c>
    </row>
    <row r="38" spans="1:21" ht="16.5">
      <c r="A38" s="1" t="s">
        <v>54</v>
      </c>
      <c r="B38" s="46">
        <v>11062</v>
      </c>
      <c r="C38" s="51">
        <v>22</v>
      </c>
      <c r="D38" s="46">
        <v>4464</v>
      </c>
      <c r="E38" s="39">
        <v>6598</v>
      </c>
      <c r="F38" s="46">
        <v>1094</v>
      </c>
      <c r="G38" s="39">
        <v>3977</v>
      </c>
      <c r="H38" s="39">
        <v>1348</v>
      </c>
      <c r="I38" s="39">
        <v>1741</v>
      </c>
      <c r="J38" s="39">
        <v>1419</v>
      </c>
      <c r="K38" s="39">
        <v>1157</v>
      </c>
      <c r="L38" s="39">
        <v>189</v>
      </c>
      <c r="M38" s="38">
        <f t="shared" si="0"/>
        <v>137</v>
      </c>
      <c r="N38" s="40">
        <v>89</v>
      </c>
      <c r="O38" s="61">
        <v>48</v>
      </c>
      <c r="P38" s="46">
        <v>790</v>
      </c>
      <c r="Q38" s="39">
        <v>840</v>
      </c>
      <c r="R38" s="39">
        <v>1034</v>
      </c>
      <c r="S38" s="39">
        <v>1444</v>
      </c>
      <c r="T38" s="39">
        <v>2470</v>
      </c>
      <c r="U38" s="39">
        <f>2111+2373</f>
        <v>4484</v>
      </c>
    </row>
    <row r="39" spans="1:21" ht="16.5">
      <c r="A39" s="1" t="s">
        <v>56</v>
      </c>
      <c r="B39" s="46">
        <v>32878</v>
      </c>
      <c r="C39" s="51">
        <v>10</v>
      </c>
      <c r="D39" s="46">
        <v>21313</v>
      </c>
      <c r="E39" s="51">
        <v>11565</v>
      </c>
      <c r="F39" s="46">
        <v>399</v>
      </c>
      <c r="G39" s="51">
        <v>4509</v>
      </c>
      <c r="H39" s="51">
        <v>6469</v>
      </c>
      <c r="I39" s="51">
        <v>7116</v>
      </c>
      <c r="J39" s="51">
        <v>5926</v>
      </c>
      <c r="K39" s="51">
        <v>5049</v>
      </c>
      <c r="L39" s="51">
        <v>2194</v>
      </c>
      <c r="M39" s="38">
        <f t="shared" si="0"/>
        <v>1216</v>
      </c>
      <c r="N39" s="52">
        <v>764</v>
      </c>
      <c r="O39" s="52">
        <v>452</v>
      </c>
      <c r="P39" s="46">
        <v>2030</v>
      </c>
      <c r="Q39" s="51">
        <v>1609</v>
      </c>
      <c r="R39" s="51">
        <v>2832</v>
      </c>
      <c r="S39" s="51">
        <v>4840</v>
      </c>
      <c r="T39" s="51">
        <v>6805</v>
      </c>
      <c r="U39" s="51">
        <f>6340+8422</f>
        <v>14762</v>
      </c>
    </row>
    <row r="40" spans="1:21" ht="16.5">
      <c r="A40" s="82" t="s">
        <v>76</v>
      </c>
      <c r="B40" s="73">
        <v>3801</v>
      </c>
      <c r="C40" s="66">
        <v>25</v>
      </c>
      <c r="D40" s="73">
        <v>3126</v>
      </c>
      <c r="E40" s="66">
        <v>675</v>
      </c>
      <c r="F40" s="73">
        <v>394</v>
      </c>
      <c r="G40" s="66">
        <v>1035</v>
      </c>
      <c r="H40" s="66">
        <v>939</v>
      </c>
      <c r="I40" s="66">
        <v>292</v>
      </c>
      <c r="J40" s="66">
        <v>435</v>
      </c>
      <c r="K40" s="66">
        <v>347</v>
      </c>
      <c r="L40" s="66">
        <v>300</v>
      </c>
      <c r="M40" s="83">
        <f t="shared" si="0"/>
        <v>59</v>
      </c>
      <c r="N40" s="67">
        <v>59</v>
      </c>
      <c r="O40" s="67">
        <v>0</v>
      </c>
      <c r="P40" s="73">
        <v>548</v>
      </c>
      <c r="Q40" s="66">
        <v>466</v>
      </c>
      <c r="R40" s="66">
        <v>247</v>
      </c>
      <c r="S40" s="66">
        <v>533</v>
      </c>
      <c r="T40" s="66">
        <v>929</v>
      </c>
      <c r="U40" s="66">
        <f>545+532</f>
        <v>1077</v>
      </c>
    </row>
    <row r="41" spans="2:21" ht="16.5">
      <c r="B41" s="35"/>
      <c r="C41" s="35"/>
      <c r="D41" s="35"/>
      <c r="E41" s="35"/>
      <c r="F41" s="35"/>
      <c r="G41" s="3"/>
      <c r="H41" s="3"/>
      <c r="I41" s="3"/>
      <c r="J41" s="3"/>
      <c r="K41" s="3"/>
      <c r="L41" s="3"/>
      <c r="M41" s="38"/>
      <c r="N41" s="38"/>
      <c r="O41" s="38"/>
      <c r="P41" s="84"/>
      <c r="Q41" s="3"/>
      <c r="R41" s="3"/>
      <c r="S41" s="3"/>
      <c r="T41" s="3"/>
      <c r="U41" s="3"/>
    </row>
    <row r="42" spans="2:21" ht="16.5">
      <c r="B42" s="35"/>
      <c r="C42" s="35"/>
      <c r="D42" s="35"/>
      <c r="E42" s="35"/>
      <c r="F42" s="35"/>
      <c r="G42" s="3"/>
      <c r="H42" s="3"/>
      <c r="I42" s="3"/>
      <c r="J42" s="3"/>
      <c r="K42" s="3"/>
      <c r="L42" s="3"/>
      <c r="M42" s="38"/>
      <c r="N42" s="38"/>
      <c r="O42" s="38"/>
      <c r="P42" s="35"/>
      <c r="Q42" s="3"/>
      <c r="R42" s="3"/>
      <c r="S42" s="3"/>
      <c r="T42" s="3"/>
      <c r="U42" s="3"/>
    </row>
    <row r="43" spans="1:21" ht="16.5">
      <c r="A43" s="10" t="s">
        <v>97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52"/>
      <c r="O43" s="52"/>
      <c r="P43" s="51"/>
      <c r="Q43" s="51"/>
      <c r="R43" s="51"/>
      <c r="S43" s="51"/>
      <c r="T43" s="51"/>
      <c r="U43" s="51"/>
    </row>
    <row r="44" spans="1:21" ht="15.75">
      <c r="A44" s="1"/>
      <c r="B44" s="66"/>
      <c r="C44" s="66"/>
      <c r="D44" s="66"/>
      <c r="E44" s="66"/>
      <c r="F44" s="66"/>
      <c r="G44" s="51"/>
      <c r="H44" s="51"/>
      <c r="I44" s="51"/>
      <c r="J44" s="51"/>
      <c r="K44" s="51"/>
      <c r="L44" s="51"/>
      <c r="M44" s="52"/>
      <c r="N44" s="52"/>
      <c r="O44" s="52"/>
      <c r="P44" s="66"/>
      <c r="Q44" s="51"/>
      <c r="R44" s="51"/>
      <c r="S44" s="51"/>
      <c r="T44" s="51"/>
      <c r="U44" s="51"/>
    </row>
    <row r="45" spans="1:21" ht="15.75">
      <c r="A45" s="64"/>
      <c r="B45" s="56"/>
      <c r="C45" s="47"/>
      <c r="D45" s="49" t="s">
        <v>1</v>
      </c>
      <c r="E45" s="47"/>
      <c r="F45" s="48"/>
      <c r="G45" s="47"/>
      <c r="H45" s="47"/>
      <c r="I45" s="53" t="s">
        <v>2</v>
      </c>
      <c r="J45" s="47"/>
      <c r="K45" s="55"/>
      <c r="L45" s="47"/>
      <c r="M45" s="47"/>
      <c r="N45" s="47"/>
      <c r="O45" s="47"/>
      <c r="P45" s="49"/>
      <c r="Q45" s="47"/>
      <c r="R45" s="54" t="s">
        <v>68</v>
      </c>
      <c r="S45" s="53"/>
      <c r="T45" s="47"/>
      <c r="U45" s="47"/>
    </row>
    <row r="46" spans="1:21" ht="15.75">
      <c r="A46" s="23"/>
      <c r="B46" s="59"/>
      <c r="C46" s="24"/>
      <c r="D46" s="30"/>
      <c r="E46" s="24"/>
      <c r="F46" s="30"/>
      <c r="G46" s="24"/>
      <c r="H46" s="24"/>
      <c r="I46" s="24"/>
      <c r="J46" s="24"/>
      <c r="K46" s="24"/>
      <c r="L46" s="24"/>
      <c r="M46" s="24"/>
      <c r="N46" s="24"/>
      <c r="O46" s="24"/>
      <c r="P46" s="30"/>
      <c r="Q46" s="24"/>
      <c r="R46" s="24"/>
      <c r="S46" s="24"/>
      <c r="T46" s="24"/>
      <c r="U46" s="24"/>
    </row>
    <row r="47" spans="1:21" ht="15.75">
      <c r="A47" s="26" t="s">
        <v>61</v>
      </c>
      <c r="B47" s="28"/>
      <c r="C47" s="23"/>
      <c r="D47" s="28"/>
      <c r="E47" s="23"/>
      <c r="F47" s="28"/>
      <c r="G47" s="23"/>
      <c r="H47" s="23"/>
      <c r="I47" s="23"/>
      <c r="J47" s="23"/>
      <c r="K47" s="23"/>
      <c r="L47" s="23"/>
      <c r="M47" s="26" t="s">
        <v>3</v>
      </c>
      <c r="N47" s="26"/>
      <c r="O47" s="26"/>
      <c r="P47" s="28"/>
      <c r="Q47" s="23"/>
      <c r="R47" s="23"/>
      <c r="S47" s="23"/>
      <c r="T47" s="23"/>
      <c r="U47" s="60">
        <v>75000</v>
      </c>
    </row>
    <row r="48" spans="1:21" ht="15.75">
      <c r="A48" s="23"/>
      <c r="B48" s="33"/>
      <c r="D48" s="33"/>
      <c r="F48" s="29" t="s">
        <v>8</v>
      </c>
      <c r="G48" s="2" t="s">
        <v>9</v>
      </c>
      <c r="H48" s="2" t="s">
        <v>10</v>
      </c>
      <c r="I48" s="2" t="s">
        <v>11</v>
      </c>
      <c r="J48" s="2" t="s">
        <v>12</v>
      </c>
      <c r="K48" s="2" t="s">
        <v>13</v>
      </c>
      <c r="L48" s="2" t="s">
        <v>14</v>
      </c>
      <c r="M48" s="2" t="s">
        <v>15</v>
      </c>
      <c r="N48" s="11" t="s">
        <v>16</v>
      </c>
      <c r="O48" s="11" t="s">
        <v>72</v>
      </c>
      <c r="P48" s="29" t="s">
        <v>17</v>
      </c>
      <c r="Q48" s="2" t="s">
        <v>18</v>
      </c>
      <c r="R48" s="2" t="s">
        <v>19</v>
      </c>
      <c r="S48" s="2" t="s">
        <v>20</v>
      </c>
      <c r="T48" s="2" t="s">
        <v>21</v>
      </c>
      <c r="U48" s="2" t="s">
        <v>15</v>
      </c>
    </row>
    <row r="49" spans="1:21" ht="15.75">
      <c r="A49" s="25"/>
      <c r="B49" s="57" t="s">
        <v>22</v>
      </c>
      <c r="C49" s="27" t="s">
        <v>5</v>
      </c>
      <c r="D49" s="43" t="s">
        <v>6</v>
      </c>
      <c r="E49" s="27" t="s">
        <v>7</v>
      </c>
      <c r="F49" s="43" t="s">
        <v>4</v>
      </c>
      <c r="G49" s="27" t="s">
        <v>4</v>
      </c>
      <c r="H49" s="27" t="s">
        <v>4</v>
      </c>
      <c r="I49" s="27" t="s">
        <v>4</v>
      </c>
      <c r="J49" s="27" t="s">
        <v>4</v>
      </c>
      <c r="K49" s="27" t="s">
        <v>4</v>
      </c>
      <c r="L49" s="27" t="s">
        <v>4</v>
      </c>
      <c r="M49" s="27" t="s">
        <v>24</v>
      </c>
      <c r="N49" s="27" t="s">
        <v>4</v>
      </c>
      <c r="O49" s="27" t="s">
        <v>4</v>
      </c>
      <c r="P49" s="43" t="s">
        <v>25</v>
      </c>
      <c r="Q49" s="27" t="s">
        <v>26</v>
      </c>
      <c r="R49" s="27" t="s">
        <v>27</v>
      </c>
      <c r="S49" s="27" t="s">
        <v>28</v>
      </c>
      <c r="T49" s="27" t="s">
        <v>29</v>
      </c>
      <c r="U49" s="27" t="s">
        <v>24</v>
      </c>
    </row>
    <row r="50" spans="1:21" ht="15.75">
      <c r="A50" s="23"/>
      <c r="B50" s="29"/>
      <c r="C50" s="23"/>
      <c r="D50" s="13"/>
      <c r="E50" s="1"/>
      <c r="F50" s="13"/>
      <c r="G50" s="1"/>
      <c r="H50" s="1"/>
      <c r="I50" s="1"/>
      <c r="J50" s="1"/>
      <c r="K50" s="1"/>
      <c r="L50" s="1"/>
      <c r="M50" s="1"/>
      <c r="N50" s="1"/>
      <c r="O50" s="1"/>
      <c r="P50" s="13"/>
      <c r="Q50" s="1"/>
      <c r="R50" s="1"/>
      <c r="S50" s="1"/>
      <c r="T50" s="1"/>
      <c r="U50" s="1"/>
    </row>
    <row r="51" spans="1:21" ht="15.75">
      <c r="A51" s="79" t="s">
        <v>77</v>
      </c>
      <c r="B51" s="29"/>
      <c r="C51" s="23"/>
      <c r="D51" s="13"/>
      <c r="E51" s="1"/>
      <c r="F51" s="13"/>
      <c r="G51" s="1"/>
      <c r="H51" s="1"/>
      <c r="I51" s="1"/>
      <c r="J51" s="1"/>
      <c r="K51" s="1"/>
      <c r="L51" s="1"/>
      <c r="M51" s="1"/>
      <c r="N51" s="1"/>
      <c r="O51" s="1"/>
      <c r="P51" s="13"/>
      <c r="Q51" s="1"/>
      <c r="R51" s="1"/>
      <c r="S51" s="1"/>
      <c r="T51" s="1"/>
      <c r="U51" s="1"/>
    </row>
    <row r="52" spans="1:21" ht="15.75">
      <c r="A52" s="1"/>
      <c r="B52" s="31"/>
      <c r="C52" s="35"/>
      <c r="D52" s="14"/>
      <c r="E52" s="3"/>
      <c r="F52" s="14"/>
      <c r="G52" s="3"/>
      <c r="H52" s="3"/>
      <c r="I52" s="3"/>
      <c r="J52" s="3"/>
      <c r="K52" s="3"/>
      <c r="L52" s="3"/>
      <c r="M52" s="3"/>
      <c r="N52" s="3"/>
      <c r="O52" s="3"/>
      <c r="P52" s="14"/>
      <c r="Q52" s="3"/>
      <c r="R52" s="3"/>
      <c r="S52" s="3"/>
      <c r="T52" s="3"/>
      <c r="U52" s="3"/>
    </row>
    <row r="53" spans="1:21" ht="16.5">
      <c r="A53" s="10" t="s">
        <v>94</v>
      </c>
      <c r="B53" s="32">
        <v>263138</v>
      </c>
      <c r="C53" s="36" t="s">
        <v>30</v>
      </c>
      <c r="D53" s="16">
        <v>128097</v>
      </c>
      <c r="E53" s="8">
        <v>135041</v>
      </c>
      <c r="F53" s="16">
        <v>19435</v>
      </c>
      <c r="G53" s="8">
        <v>25361</v>
      </c>
      <c r="H53" s="8">
        <v>28723</v>
      </c>
      <c r="I53" s="8">
        <v>36947</v>
      </c>
      <c r="J53" s="8">
        <v>42285</v>
      </c>
      <c r="K53" s="8">
        <v>42699</v>
      </c>
      <c r="L53" s="8">
        <v>30872</v>
      </c>
      <c r="M53" s="63">
        <f>SUM(N53+O53)</f>
        <v>36817</v>
      </c>
      <c r="N53" s="8">
        <v>18713</v>
      </c>
      <c r="O53" s="8">
        <v>18104</v>
      </c>
      <c r="P53" s="32">
        <v>27905</v>
      </c>
      <c r="Q53" s="8">
        <v>26639</v>
      </c>
      <c r="R53" s="8">
        <v>30079</v>
      </c>
      <c r="S53" s="8">
        <v>40562</v>
      </c>
      <c r="T53" s="8">
        <v>55882</v>
      </c>
      <c r="U53" s="8">
        <f>40351+41720</f>
        <v>82071</v>
      </c>
    </row>
    <row r="54" spans="1:21" ht="16.5">
      <c r="A54" s="10"/>
      <c r="B54" s="32"/>
      <c r="C54" s="36"/>
      <c r="D54" s="16"/>
      <c r="E54" s="8"/>
      <c r="F54" s="16"/>
      <c r="G54" s="8"/>
      <c r="H54" s="8"/>
      <c r="I54" s="8"/>
      <c r="J54" s="8"/>
      <c r="K54" s="8"/>
      <c r="L54" s="8"/>
      <c r="M54" s="41"/>
      <c r="N54" s="41"/>
      <c r="O54" s="41"/>
      <c r="P54" s="15"/>
      <c r="Q54" s="4"/>
      <c r="R54" s="4"/>
      <c r="S54" s="4"/>
      <c r="T54" s="4"/>
      <c r="U54" s="4"/>
    </row>
    <row r="55" spans="1:21" ht="15.75">
      <c r="A55" s="6" t="s">
        <v>96</v>
      </c>
      <c r="B55" s="33"/>
      <c r="C55" s="37"/>
      <c r="D55" s="17"/>
      <c r="F55" s="17"/>
      <c r="M55" s="41"/>
      <c r="N55" s="41"/>
      <c r="O55" s="41"/>
      <c r="P55" s="13"/>
      <c r="Q55" s="1"/>
      <c r="R55" s="1"/>
      <c r="S55" s="1"/>
      <c r="T55" s="1"/>
      <c r="U55" s="1"/>
    </row>
    <row r="56" spans="1:21" ht="16.5">
      <c r="A56" s="6" t="s">
        <v>67</v>
      </c>
      <c r="B56" s="34">
        <v>29258</v>
      </c>
      <c r="C56">
        <v>2</v>
      </c>
      <c r="D56" s="18">
        <v>16592</v>
      </c>
      <c r="E56" s="5">
        <v>12665</v>
      </c>
      <c r="F56" s="18">
        <v>1912</v>
      </c>
      <c r="G56" s="5">
        <v>3055</v>
      </c>
      <c r="H56" s="5">
        <v>3940</v>
      </c>
      <c r="I56" s="5">
        <v>5875</v>
      </c>
      <c r="J56" s="5">
        <v>5221</v>
      </c>
      <c r="K56" s="5">
        <v>4890</v>
      </c>
      <c r="L56" s="5">
        <v>2448</v>
      </c>
      <c r="M56" s="63">
        <f aca="true" t="shared" si="1" ref="M56:M74">SUM(N56+O56)</f>
        <v>1918</v>
      </c>
      <c r="N56" s="41">
        <v>1509</v>
      </c>
      <c r="O56" s="41">
        <v>409</v>
      </c>
      <c r="P56" s="42">
        <v>1114</v>
      </c>
      <c r="Q56" s="9">
        <v>1599</v>
      </c>
      <c r="R56" s="9">
        <v>2338</v>
      </c>
      <c r="S56" s="9">
        <v>3753</v>
      </c>
      <c r="T56" s="9">
        <v>6509</v>
      </c>
      <c r="U56" s="9">
        <f>6329+7616</f>
        <v>13945</v>
      </c>
    </row>
    <row r="57" spans="1:21" ht="16.5">
      <c r="A57" s="6" t="s">
        <v>31</v>
      </c>
      <c r="B57" s="34">
        <v>7111</v>
      </c>
      <c r="C57">
        <v>9</v>
      </c>
      <c r="D57" s="18">
        <v>3930</v>
      </c>
      <c r="E57" s="5">
        <v>3182</v>
      </c>
      <c r="F57" s="18">
        <v>448</v>
      </c>
      <c r="G57" s="5">
        <v>995</v>
      </c>
      <c r="H57" s="5">
        <v>633</v>
      </c>
      <c r="I57" s="5">
        <v>1140</v>
      </c>
      <c r="J57" s="5">
        <v>1370</v>
      </c>
      <c r="K57" s="5">
        <v>1463</v>
      </c>
      <c r="L57" s="5">
        <v>758</v>
      </c>
      <c r="M57" s="63">
        <f t="shared" si="1"/>
        <v>304</v>
      </c>
      <c r="N57" s="41">
        <v>229</v>
      </c>
      <c r="O57" s="41">
        <v>75</v>
      </c>
      <c r="P57" s="14">
        <v>514</v>
      </c>
      <c r="Q57" s="3">
        <v>279</v>
      </c>
      <c r="R57" s="3">
        <v>672</v>
      </c>
      <c r="S57" s="3">
        <v>1061</v>
      </c>
      <c r="T57" s="3">
        <v>1682</v>
      </c>
      <c r="U57" s="3">
        <f>1581+1322</f>
        <v>2903</v>
      </c>
    </row>
    <row r="58" spans="1:21" ht="16.5">
      <c r="A58" s="6" t="s">
        <v>71</v>
      </c>
      <c r="B58" s="34">
        <v>3814</v>
      </c>
      <c r="C58">
        <v>16</v>
      </c>
      <c r="D58" s="18">
        <v>245</v>
      </c>
      <c r="E58" s="5">
        <v>3568</v>
      </c>
      <c r="F58" s="18">
        <v>1731</v>
      </c>
      <c r="G58" s="5">
        <v>1480</v>
      </c>
      <c r="H58" s="5">
        <v>430</v>
      </c>
      <c r="I58" s="5">
        <v>39</v>
      </c>
      <c r="J58" s="5">
        <v>49</v>
      </c>
      <c r="K58" s="5">
        <v>39</v>
      </c>
      <c r="L58" s="85" t="s">
        <v>0</v>
      </c>
      <c r="M58" s="63">
        <f t="shared" si="1"/>
        <v>45</v>
      </c>
      <c r="N58" s="41">
        <v>33</v>
      </c>
      <c r="O58" s="41">
        <v>12</v>
      </c>
      <c r="P58" s="14">
        <v>264</v>
      </c>
      <c r="Q58" s="3">
        <v>204</v>
      </c>
      <c r="R58" s="3">
        <v>230</v>
      </c>
      <c r="S58" s="3">
        <v>811</v>
      </c>
      <c r="T58" s="3">
        <v>985</v>
      </c>
      <c r="U58" s="3">
        <f>668+651</f>
        <v>1319</v>
      </c>
    </row>
    <row r="59" spans="1:21" ht="16.5">
      <c r="A59" s="6" t="s">
        <v>58</v>
      </c>
      <c r="B59" s="34">
        <v>2559</v>
      </c>
      <c r="C59">
        <v>19</v>
      </c>
      <c r="D59" s="18">
        <v>2007</v>
      </c>
      <c r="E59" s="5">
        <v>552</v>
      </c>
      <c r="F59" s="18">
        <v>431</v>
      </c>
      <c r="G59" s="5">
        <v>336</v>
      </c>
      <c r="H59" s="5">
        <v>434</v>
      </c>
      <c r="I59" s="5">
        <v>590</v>
      </c>
      <c r="J59" s="5">
        <v>362</v>
      </c>
      <c r="K59" s="5">
        <v>312</v>
      </c>
      <c r="L59" s="7">
        <v>35</v>
      </c>
      <c r="M59" s="63">
        <f t="shared" si="1"/>
        <v>59</v>
      </c>
      <c r="N59" s="41">
        <v>36</v>
      </c>
      <c r="O59" s="62">
        <v>23</v>
      </c>
      <c r="P59" s="14">
        <v>19</v>
      </c>
      <c r="Q59" s="3">
        <v>103</v>
      </c>
      <c r="R59" s="3">
        <v>199</v>
      </c>
      <c r="S59" s="3">
        <v>387</v>
      </c>
      <c r="T59" s="3">
        <v>669</v>
      </c>
      <c r="U59" s="3">
        <f>405+778</f>
        <v>1183</v>
      </c>
    </row>
    <row r="60" spans="1:21" ht="16.5">
      <c r="A60" s="1" t="s">
        <v>34</v>
      </c>
      <c r="B60" s="34">
        <v>5853</v>
      </c>
      <c r="C60">
        <v>12</v>
      </c>
      <c r="D60" s="18">
        <v>5108</v>
      </c>
      <c r="E60" s="5">
        <v>745</v>
      </c>
      <c r="F60" s="18">
        <v>194</v>
      </c>
      <c r="G60" s="5">
        <v>423</v>
      </c>
      <c r="H60" s="5">
        <v>752</v>
      </c>
      <c r="I60" s="5">
        <v>1174</v>
      </c>
      <c r="J60" s="5">
        <v>1571</v>
      </c>
      <c r="K60" s="5">
        <v>838</v>
      </c>
      <c r="L60" s="5">
        <v>583</v>
      </c>
      <c r="M60" s="63">
        <f t="shared" si="1"/>
        <v>320</v>
      </c>
      <c r="N60" s="41">
        <v>295</v>
      </c>
      <c r="O60" s="41">
        <v>25</v>
      </c>
      <c r="P60" s="14">
        <v>353</v>
      </c>
      <c r="Q60" s="3">
        <v>553</v>
      </c>
      <c r="R60" s="3">
        <v>494</v>
      </c>
      <c r="S60" s="3">
        <v>1432</v>
      </c>
      <c r="T60" s="3">
        <v>1552</v>
      </c>
      <c r="U60" s="3">
        <f>791+678</f>
        <v>1469</v>
      </c>
    </row>
    <row r="61" spans="1:21" ht="16.5">
      <c r="A61" s="6" t="s">
        <v>73</v>
      </c>
      <c r="B61" s="34">
        <v>10497</v>
      </c>
      <c r="C61">
        <v>4</v>
      </c>
      <c r="D61" s="18">
        <v>4990</v>
      </c>
      <c r="E61" s="5">
        <v>5506</v>
      </c>
      <c r="F61" s="18">
        <v>3101</v>
      </c>
      <c r="G61" s="5">
        <v>3054</v>
      </c>
      <c r="H61" s="5">
        <v>1245</v>
      </c>
      <c r="I61" s="5">
        <v>1397</v>
      </c>
      <c r="J61" s="5">
        <v>899</v>
      </c>
      <c r="K61" s="5">
        <v>607</v>
      </c>
      <c r="L61" s="5">
        <v>82</v>
      </c>
      <c r="M61" s="63">
        <f t="shared" si="1"/>
        <v>112</v>
      </c>
      <c r="N61" s="41">
        <v>36</v>
      </c>
      <c r="O61" s="41">
        <v>76</v>
      </c>
      <c r="P61" s="14">
        <v>590</v>
      </c>
      <c r="Q61" s="3">
        <v>776</v>
      </c>
      <c r="R61" s="3">
        <v>1302</v>
      </c>
      <c r="S61" s="3">
        <v>1834</v>
      </c>
      <c r="T61" s="3">
        <v>2748</v>
      </c>
      <c r="U61" s="3">
        <f>1543+1704</f>
        <v>3247</v>
      </c>
    </row>
    <row r="62" spans="1:21" ht="16.5">
      <c r="A62" s="1" t="s">
        <v>36</v>
      </c>
      <c r="B62" s="34">
        <v>8543</v>
      </c>
      <c r="C62">
        <v>7</v>
      </c>
      <c r="D62" s="18">
        <v>5494</v>
      </c>
      <c r="E62" s="5">
        <v>3049</v>
      </c>
      <c r="F62" s="18">
        <v>864</v>
      </c>
      <c r="G62" s="5">
        <v>1002</v>
      </c>
      <c r="H62" s="5">
        <v>635</v>
      </c>
      <c r="I62" s="5">
        <v>1986</v>
      </c>
      <c r="J62" s="5">
        <v>1713</v>
      </c>
      <c r="K62" s="5">
        <v>1595</v>
      </c>
      <c r="L62" s="5">
        <v>505</v>
      </c>
      <c r="M62" s="63">
        <f t="shared" si="1"/>
        <v>242</v>
      </c>
      <c r="N62" s="41">
        <v>123</v>
      </c>
      <c r="O62" s="41">
        <v>119</v>
      </c>
      <c r="P62" s="14">
        <v>346</v>
      </c>
      <c r="Q62" s="3">
        <v>535</v>
      </c>
      <c r="R62" s="3">
        <v>712</v>
      </c>
      <c r="S62" s="3">
        <v>1395</v>
      </c>
      <c r="T62" s="3">
        <v>2215</v>
      </c>
      <c r="U62" s="3">
        <f>1188+2152</f>
        <v>3340</v>
      </c>
    </row>
    <row r="63" spans="1:21" ht="16.5">
      <c r="A63" s="1" t="s">
        <v>37</v>
      </c>
      <c r="B63" s="34">
        <v>3742</v>
      </c>
      <c r="C63">
        <v>17</v>
      </c>
      <c r="D63" s="18">
        <v>3507</v>
      </c>
      <c r="E63" s="5">
        <v>234</v>
      </c>
      <c r="F63" s="18">
        <v>57</v>
      </c>
      <c r="G63" s="5">
        <v>130</v>
      </c>
      <c r="H63" s="5">
        <v>581</v>
      </c>
      <c r="I63" s="5">
        <v>659</v>
      </c>
      <c r="J63" s="5">
        <v>973</v>
      </c>
      <c r="K63" s="5">
        <v>578</v>
      </c>
      <c r="L63" s="5">
        <v>421</v>
      </c>
      <c r="M63" s="63">
        <f t="shared" si="1"/>
        <v>342</v>
      </c>
      <c r="N63" s="41">
        <v>282</v>
      </c>
      <c r="O63" s="41">
        <v>60</v>
      </c>
      <c r="P63" s="14">
        <v>300</v>
      </c>
      <c r="Q63" s="3">
        <v>377</v>
      </c>
      <c r="R63" s="3">
        <v>312</v>
      </c>
      <c r="S63" s="3">
        <v>1012</v>
      </c>
      <c r="T63" s="3">
        <v>936</v>
      </c>
      <c r="U63" s="3">
        <f>459+346</f>
        <v>805</v>
      </c>
    </row>
    <row r="64" spans="1:21" ht="16.5">
      <c r="A64" s="1" t="s">
        <v>39</v>
      </c>
      <c r="B64" s="34">
        <v>8002</v>
      </c>
      <c r="C64">
        <v>8</v>
      </c>
      <c r="D64" s="18">
        <v>6296</v>
      </c>
      <c r="E64" s="5">
        <v>1706</v>
      </c>
      <c r="F64" s="19">
        <v>559</v>
      </c>
      <c r="G64" s="5">
        <v>3194</v>
      </c>
      <c r="H64" s="5">
        <v>2202</v>
      </c>
      <c r="I64" s="5">
        <v>813</v>
      </c>
      <c r="J64" s="5">
        <v>720</v>
      </c>
      <c r="K64" s="5">
        <v>342</v>
      </c>
      <c r="L64" s="5">
        <v>76</v>
      </c>
      <c r="M64" s="63">
        <f t="shared" si="1"/>
        <v>96</v>
      </c>
      <c r="N64" s="41">
        <v>84</v>
      </c>
      <c r="O64" s="41">
        <v>12</v>
      </c>
      <c r="P64" s="14">
        <v>474</v>
      </c>
      <c r="Q64" s="3">
        <v>669</v>
      </c>
      <c r="R64" s="3">
        <v>900</v>
      </c>
      <c r="S64" s="3">
        <v>1281</v>
      </c>
      <c r="T64" s="3">
        <v>1736</v>
      </c>
      <c r="U64" s="3">
        <f>1145+1796</f>
        <v>2941</v>
      </c>
    </row>
    <row r="65" spans="1:21" ht="16.5">
      <c r="A65" s="6" t="s">
        <v>47</v>
      </c>
      <c r="B65" s="34">
        <v>3966</v>
      </c>
      <c r="C65">
        <v>15</v>
      </c>
      <c r="D65" s="18">
        <v>2507</v>
      </c>
      <c r="E65" s="5">
        <v>1460</v>
      </c>
      <c r="F65" s="18">
        <v>64</v>
      </c>
      <c r="G65" s="5">
        <v>634</v>
      </c>
      <c r="H65" s="5">
        <v>643</v>
      </c>
      <c r="I65" s="5">
        <v>1272</v>
      </c>
      <c r="J65" s="5">
        <v>554</v>
      </c>
      <c r="K65" s="5">
        <v>505</v>
      </c>
      <c r="L65" s="7">
        <v>180</v>
      </c>
      <c r="M65" s="63">
        <f t="shared" si="1"/>
        <v>114</v>
      </c>
      <c r="N65" s="41">
        <v>114</v>
      </c>
      <c r="O65" s="41">
        <v>0</v>
      </c>
      <c r="P65" s="14">
        <v>100</v>
      </c>
      <c r="Q65" s="3">
        <v>113</v>
      </c>
      <c r="R65" s="3">
        <v>446</v>
      </c>
      <c r="S65" s="3">
        <v>841</v>
      </c>
      <c r="T65" s="3">
        <v>955</v>
      </c>
      <c r="U65" s="3">
        <f>760+752</f>
        <v>1512</v>
      </c>
    </row>
    <row r="66" spans="1:21" ht="16.5">
      <c r="A66" s="1" t="s">
        <v>42</v>
      </c>
      <c r="B66" s="34">
        <v>9530</v>
      </c>
      <c r="C66">
        <v>6</v>
      </c>
      <c r="D66" s="18">
        <v>5409</v>
      </c>
      <c r="E66" s="5">
        <v>4120</v>
      </c>
      <c r="F66" s="18">
        <v>5123</v>
      </c>
      <c r="G66" s="5">
        <v>2477</v>
      </c>
      <c r="H66" s="5">
        <v>236</v>
      </c>
      <c r="I66" s="5">
        <v>660</v>
      </c>
      <c r="J66" s="5">
        <v>360</v>
      </c>
      <c r="K66" s="5">
        <v>299</v>
      </c>
      <c r="L66" s="7">
        <v>241</v>
      </c>
      <c r="M66" s="63">
        <f t="shared" si="1"/>
        <v>135</v>
      </c>
      <c r="N66" s="41">
        <v>55</v>
      </c>
      <c r="O66" s="41">
        <v>80</v>
      </c>
      <c r="P66" s="14">
        <v>666</v>
      </c>
      <c r="Q66" s="3">
        <v>785</v>
      </c>
      <c r="R66" s="3">
        <v>1337</v>
      </c>
      <c r="S66" s="3">
        <v>1198</v>
      </c>
      <c r="T66" s="3">
        <v>2179</v>
      </c>
      <c r="U66" s="3">
        <f>2112+1253</f>
        <v>3365</v>
      </c>
    </row>
    <row r="67" spans="1:21" ht="16.5">
      <c r="A67" s="1" t="s">
        <v>45</v>
      </c>
      <c r="B67" s="34">
        <v>9731</v>
      </c>
      <c r="C67">
        <v>5</v>
      </c>
      <c r="D67" s="18">
        <v>7415</v>
      </c>
      <c r="E67" s="5">
        <v>2316</v>
      </c>
      <c r="F67" s="18">
        <v>2907</v>
      </c>
      <c r="G67" s="5">
        <v>4440</v>
      </c>
      <c r="H67" s="5">
        <v>1362</v>
      </c>
      <c r="I67" s="5">
        <v>655</v>
      </c>
      <c r="J67" s="5">
        <v>202</v>
      </c>
      <c r="K67" s="5">
        <v>18</v>
      </c>
      <c r="L67" s="5">
        <v>28</v>
      </c>
      <c r="M67" s="63">
        <f t="shared" si="1"/>
        <v>118</v>
      </c>
      <c r="N67" s="41">
        <v>52</v>
      </c>
      <c r="O67" s="41">
        <v>66</v>
      </c>
      <c r="P67" s="14">
        <v>902</v>
      </c>
      <c r="Q67" s="3">
        <v>885</v>
      </c>
      <c r="R67" s="3">
        <v>1540</v>
      </c>
      <c r="S67" s="3">
        <v>903</v>
      </c>
      <c r="T67" s="3">
        <v>2524</v>
      </c>
      <c r="U67" s="3">
        <f>1638+1339</f>
        <v>2977</v>
      </c>
    </row>
    <row r="68" spans="1:21" ht="16.5">
      <c r="A68" s="1" t="s">
        <v>46</v>
      </c>
      <c r="B68" s="34">
        <v>6394</v>
      </c>
      <c r="C68">
        <v>10</v>
      </c>
      <c r="D68" s="18">
        <v>4026</v>
      </c>
      <c r="E68" s="5">
        <v>2368</v>
      </c>
      <c r="F68" s="18">
        <v>424</v>
      </c>
      <c r="G68" s="5">
        <v>880</v>
      </c>
      <c r="H68" s="5">
        <v>1099</v>
      </c>
      <c r="I68" s="5">
        <v>1328</v>
      </c>
      <c r="J68" s="5">
        <v>1057</v>
      </c>
      <c r="K68" s="5">
        <v>1279</v>
      </c>
      <c r="L68" s="5">
        <v>146</v>
      </c>
      <c r="M68" s="63">
        <f t="shared" si="1"/>
        <v>182</v>
      </c>
      <c r="N68" s="41">
        <v>182</v>
      </c>
      <c r="O68" s="41">
        <v>0</v>
      </c>
      <c r="P68" s="14">
        <v>40</v>
      </c>
      <c r="Q68" s="3">
        <v>445</v>
      </c>
      <c r="R68" s="3">
        <v>410</v>
      </c>
      <c r="S68" s="3">
        <v>474</v>
      </c>
      <c r="T68" s="3">
        <v>1496</v>
      </c>
      <c r="U68" s="3">
        <f>1134+2395</f>
        <v>3529</v>
      </c>
    </row>
    <row r="69" spans="1:21" ht="16.5">
      <c r="A69" s="1" t="s">
        <v>48</v>
      </c>
      <c r="B69" s="34">
        <v>2560</v>
      </c>
      <c r="C69">
        <v>18</v>
      </c>
      <c r="D69" s="18">
        <v>1297</v>
      </c>
      <c r="E69" s="5">
        <v>1263</v>
      </c>
      <c r="F69" s="18">
        <v>216</v>
      </c>
      <c r="G69" s="5">
        <v>257</v>
      </c>
      <c r="H69" s="5">
        <v>347</v>
      </c>
      <c r="I69" s="5">
        <v>362</v>
      </c>
      <c r="J69" s="5">
        <v>374</v>
      </c>
      <c r="K69" s="5">
        <v>586</v>
      </c>
      <c r="L69" s="5">
        <v>196</v>
      </c>
      <c r="M69" s="63">
        <f t="shared" si="1"/>
        <v>223</v>
      </c>
      <c r="N69" s="41">
        <v>160</v>
      </c>
      <c r="O69" s="41">
        <v>63</v>
      </c>
      <c r="P69" s="14">
        <v>0</v>
      </c>
      <c r="Q69" s="3">
        <v>144</v>
      </c>
      <c r="R69" s="3">
        <v>274</v>
      </c>
      <c r="S69" s="3">
        <v>319</v>
      </c>
      <c r="T69" s="3">
        <v>479</v>
      </c>
      <c r="U69" s="3">
        <f>222+1122</f>
        <v>1344</v>
      </c>
    </row>
    <row r="70" spans="1:21" ht="16.5">
      <c r="A70" s="1" t="s">
        <v>50</v>
      </c>
      <c r="B70" s="34">
        <v>5232</v>
      </c>
      <c r="C70">
        <v>14</v>
      </c>
      <c r="D70" s="18">
        <v>3816</v>
      </c>
      <c r="E70" s="5">
        <v>1416</v>
      </c>
      <c r="F70" s="18">
        <v>860</v>
      </c>
      <c r="G70" s="5">
        <v>1688</v>
      </c>
      <c r="H70" s="5">
        <v>1413</v>
      </c>
      <c r="I70" s="5">
        <v>752</v>
      </c>
      <c r="J70" s="5">
        <v>271</v>
      </c>
      <c r="K70" s="5">
        <v>125</v>
      </c>
      <c r="L70" s="5">
        <v>40</v>
      </c>
      <c r="M70" s="63">
        <f t="shared" si="1"/>
        <v>84</v>
      </c>
      <c r="N70" s="41">
        <v>56</v>
      </c>
      <c r="O70" s="41">
        <v>28</v>
      </c>
      <c r="P70" s="14">
        <v>146</v>
      </c>
      <c r="Q70" s="3">
        <v>313</v>
      </c>
      <c r="R70" s="3">
        <v>456</v>
      </c>
      <c r="S70" s="3">
        <v>829</v>
      </c>
      <c r="T70" s="3">
        <v>1217</v>
      </c>
      <c r="U70" s="3">
        <f>1204+1068</f>
        <v>2272</v>
      </c>
    </row>
    <row r="71" spans="1:21" ht="16.5">
      <c r="A71" s="6" t="s">
        <v>59</v>
      </c>
      <c r="B71" s="34">
        <v>17090</v>
      </c>
      <c r="C71">
        <v>3</v>
      </c>
      <c r="D71" s="18">
        <v>13594</v>
      </c>
      <c r="E71" s="5">
        <v>3497</v>
      </c>
      <c r="F71" s="18">
        <v>855</v>
      </c>
      <c r="G71" s="5">
        <v>1493</v>
      </c>
      <c r="H71" s="5">
        <v>2391</v>
      </c>
      <c r="I71" s="5">
        <v>3652</v>
      </c>
      <c r="J71" s="5">
        <v>3499</v>
      </c>
      <c r="K71" s="5">
        <v>2862</v>
      </c>
      <c r="L71" s="5">
        <v>1510</v>
      </c>
      <c r="M71" s="63">
        <f t="shared" si="1"/>
        <v>829</v>
      </c>
      <c r="N71" s="41">
        <v>657</v>
      </c>
      <c r="O71" s="41">
        <v>172</v>
      </c>
      <c r="P71" s="14">
        <v>1186</v>
      </c>
      <c r="Q71" s="3">
        <v>1626</v>
      </c>
      <c r="R71" s="3">
        <v>1735</v>
      </c>
      <c r="S71" s="3">
        <v>3151</v>
      </c>
      <c r="T71" s="3">
        <v>3716</v>
      </c>
      <c r="U71" s="3">
        <f>3197+2480</f>
        <v>5677</v>
      </c>
    </row>
    <row r="72" spans="1:21" ht="16.5">
      <c r="A72" s="6" t="s">
        <v>63</v>
      </c>
      <c r="B72" s="34">
        <v>5610</v>
      </c>
      <c r="C72">
        <v>13</v>
      </c>
      <c r="D72" s="18">
        <v>4547</v>
      </c>
      <c r="E72" s="5">
        <v>1063</v>
      </c>
      <c r="F72" s="18">
        <v>1002</v>
      </c>
      <c r="G72" s="5">
        <v>1613</v>
      </c>
      <c r="H72" s="5">
        <v>753</v>
      </c>
      <c r="I72" s="5">
        <v>523</v>
      </c>
      <c r="J72" s="5">
        <v>584</v>
      </c>
      <c r="K72" s="5">
        <v>606</v>
      </c>
      <c r="L72" s="5">
        <v>336</v>
      </c>
      <c r="M72" s="63">
        <f t="shared" si="1"/>
        <v>194</v>
      </c>
      <c r="N72" s="41">
        <v>105</v>
      </c>
      <c r="O72" s="41">
        <v>89</v>
      </c>
      <c r="P72" s="14">
        <v>227</v>
      </c>
      <c r="Q72" s="3">
        <v>455</v>
      </c>
      <c r="R72" s="3">
        <v>1225</v>
      </c>
      <c r="S72" s="3">
        <v>930</v>
      </c>
      <c r="T72" s="3">
        <v>1114</v>
      </c>
      <c r="U72" s="3">
        <f>877+783</f>
        <v>1660</v>
      </c>
    </row>
    <row r="73" spans="1:21" ht="16.5">
      <c r="A73" s="1" t="s">
        <v>52</v>
      </c>
      <c r="B73" s="34">
        <v>6283</v>
      </c>
      <c r="C73">
        <v>11</v>
      </c>
      <c r="D73" s="18">
        <v>3614</v>
      </c>
      <c r="E73" s="5">
        <v>2670</v>
      </c>
      <c r="F73" s="18">
        <v>433</v>
      </c>
      <c r="G73" s="5">
        <v>1132</v>
      </c>
      <c r="H73" s="5">
        <v>1487</v>
      </c>
      <c r="I73" s="5">
        <v>1074</v>
      </c>
      <c r="J73" s="5">
        <v>1086</v>
      </c>
      <c r="K73" s="5">
        <v>828</v>
      </c>
      <c r="L73" s="5">
        <v>99</v>
      </c>
      <c r="M73" s="63">
        <f t="shared" si="1"/>
        <v>145</v>
      </c>
      <c r="N73" s="41">
        <v>63</v>
      </c>
      <c r="O73" s="41">
        <v>82</v>
      </c>
      <c r="P73" s="31">
        <v>187</v>
      </c>
      <c r="Q73" s="3">
        <v>123</v>
      </c>
      <c r="R73" s="3">
        <v>276</v>
      </c>
      <c r="S73" s="3">
        <v>833</v>
      </c>
      <c r="T73" s="3">
        <v>1541</v>
      </c>
      <c r="U73" s="3">
        <f>2153+1171</f>
        <v>3324</v>
      </c>
    </row>
    <row r="74" spans="1:21" ht="16.5">
      <c r="A74" s="25" t="s">
        <v>55</v>
      </c>
      <c r="B74" s="68">
        <v>36978</v>
      </c>
      <c r="C74" s="80">
        <v>1</v>
      </c>
      <c r="D74" s="68">
        <v>16502</v>
      </c>
      <c r="E74" s="69">
        <v>20476</v>
      </c>
      <c r="F74" s="68">
        <v>583</v>
      </c>
      <c r="G74" s="69">
        <v>2689</v>
      </c>
      <c r="H74" s="69">
        <v>6053</v>
      </c>
      <c r="I74" s="69">
        <v>8009</v>
      </c>
      <c r="J74" s="69">
        <v>7296</v>
      </c>
      <c r="K74" s="69">
        <v>6056</v>
      </c>
      <c r="L74" s="69">
        <v>2948</v>
      </c>
      <c r="M74" s="78">
        <f t="shared" si="1"/>
        <v>3343</v>
      </c>
      <c r="N74" s="70">
        <v>2348</v>
      </c>
      <c r="O74" s="70">
        <v>995</v>
      </c>
      <c r="P74" s="71">
        <v>1440</v>
      </c>
      <c r="Q74" s="72">
        <v>1578</v>
      </c>
      <c r="R74" s="72">
        <v>2986</v>
      </c>
      <c r="S74" s="72">
        <v>4546</v>
      </c>
      <c r="T74" s="72">
        <v>9113</v>
      </c>
      <c r="U74" s="72">
        <f>6744+10571</f>
        <v>17315</v>
      </c>
    </row>
    <row r="75" spans="2:21" ht="15.7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5.75">
      <c r="A76" s="1" t="s">
        <v>62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6" t="s">
        <v>90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88" t="s">
        <v>69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96.796875" style="0" customWidth="1"/>
  </cols>
  <sheetData>
    <row r="1" ht="16.5">
      <c r="A1" s="89" t="s">
        <v>98</v>
      </c>
    </row>
    <row r="2" ht="16.5">
      <c r="A2" s="10"/>
    </row>
    <row r="3" ht="15.75">
      <c r="A3" s="20" t="s">
        <v>92</v>
      </c>
    </row>
    <row r="4" ht="15.75">
      <c r="A4" s="20"/>
    </row>
    <row r="5" ht="15.75">
      <c r="A5" s="6" t="s">
        <v>91</v>
      </c>
    </row>
    <row r="6" ht="16.5">
      <c r="A6" s="10" t="s">
        <v>89</v>
      </c>
    </row>
    <row r="7" ht="15.75">
      <c r="A7" s="6" t="s">
        <v>70</v>
      </c>
    </row>
    <row r="9" ht="15.75">
      <c r="A9" s="65" t="s">
        <v>64</v>
      </c>
    </row>
    <row r="10" ht="15.75">
      <c r="A10" s="6" t="s">
        <v>57</v>
      </c>
    </row>
    <row r="12" ht="15.75">
      <c r="A12" s="1" t="s">
        <v>65</v>
      </c>
    </row>
    <row r="13" ht="15.75">
      <c r="A13" s="6" t="s">
        <v>86</v>
      </c>
    </row>
    <row r="14" ht="15.75">
      <c r="A14" s="6" t="s">
        <v>87</v>
      </c>
    </row>
    <row r="15" ht="15.75">
      <c r="A15" s="6" t="s">
        <v>88</v>
      </c>
    </row>
    <row r="16" ht="15.75">
      <c r="A16" s="6"/>
    </row>
    <row r="17" ht="15.75">
      <c r="A17" s="1" t="s">
        <v>62</v>
      </c>
    </row>
    <row r="18" ht="15.75">
      <c r="A18" s="6" t="s">
        <v>90</v>
      </c>
    </row>
    <row r="19" ht="15.75">
      <c r="A19" s="6"/>
    </row>
    <row r="20" ht="15.75">
      <c r="A20" s="6" t="s">
        <v>99</v>
      </c>
    </row>
    <row r="21" ht="15.75">
      <c r="A21" s="74" t="s">
        <v>69</v>
      </c>
    </row>
    <row r="22" ht="15.75">
      <c r="A22" s="22"/>
    </row>
    <row r="24" ht="15.75">
      <c r="A24" s="22"/>
    </row>
    <row r="26" ht="15.75">
      <c r="A26" s="22"/>
    </row>
    <row r="28" ht="15.75">
      <c r="A28" s="21"/>
    </row>
    <row r="30" ht="15.75">
      <c r="A30" s="22"/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Participation in Selected Sports Activities</dc:title>
  <dc:subject/>
  <dc:creator>US Census Bureau</dc:creator>
  <cp:keywords/>
  <dc:description/>
  <cp:lastModifiedBy>selln001</cp:lastModifiedBy>
  <cp:lastPrinted>2008-07-16T12:39:31Z</cp:lastPrinted>
  <dcterms:created xsi:type="dcterms:W3CDTF">2005-03-03T12:10:39Z</dcterms:created>
  <dcterms:modified xsi:type="dcterms:W3CDTF">2008-11-24T16:29:27Z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