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604" activeTab="0"/>
  </bookViews>
  <sheets>
    <sheet name="Summary" sheetId="1" r:id="rId1"/>
    <sheet name="Labor" sheetId="2" r:id="rId2"/>
    <sheet name="2706.Summary" sheetId="3" r:id="rId3"/>
  </sheets>
  <definedNames>
    <definedName name="_xlnm.Print_Area" localSheetId="2">'2706.Summary'!$A$1:$T$50</definedName>
    <definedName name="_xlnm.Print_Area" localSheetId="1">'Labor'!$A$1:$Q$71</definedName>
    <definedName name="_xlnm.Print_Area" localSheetId="0">'Summary'!$A$1:$G$23</definedName>
    <definedName name="_xlnm.Print_Titles" localSheetId="1">'Labor'!$1:$9</definedName>
  </definedNames>
  <calcPr fullCalcOnLoad="1"/>
</workbook>
</file>

<file path=xl/sharedStrings.xml><?xml version="1.0" encoding="utf-8"?>
<sst xmlns="http://schemas.openxmlformats.org/spreadsheetml/2006/main" count="274" uniqueCount="173">
  <si>
    <t xml:space="preserve"> </t>
  </si>
  <si>
    <t>Direct</t>
  </si>
  <si>
    <t>Fringe</t>
  </si>
  <si>
    <t>Materials</t>
  </si>
  <si>
    <t>Indirect</t>
  </si>
  <si>
    <t>Inv. #</t>
  </si>
  <si>
    <t>Labor</t>
  </si>
  <si>
    <t>Benefits</t>
  </si>
  <si>
    <t>Supplies</t>
  </si>
  <si>
    <t>Travel</t>
  </si>
  <si>
    <t>ODC</t>
  </si>
  <si>
    <t>Costs</t>
  </si>
  <si>
    <t>Total</t>
  </si>
  <si>
    <t>Cumulative</t>
  </si>
  <si>
    <t>Loc1</t>
  </si>
  <si>
    <t>Loc2</t>
  </si>
  <si>
    <t>Loc3</t>
  </si>
  <si>
    <t>Loc4</t>
  </si>
  <si>
    <t>Loc5</t>
  </si>
  <si>
    <t>Loc6</t>
  </si>
  <si>
    <t>Loc7</t>
  </si>
  <si>
    <t>Loc8</t>
  </si>
  <si>
    <t>Loc9</t>
  </si>
  <si>
    <t>Loc10</t>
  </si>
  <si>
    <t>Loc11</t>
  </si>
  <si>
    <t>Loc12</t>
  </si>
  <si>
    <t>Loc13</t>
  </si>
  <si>
    <t xml:space="preserve">TOTAL </t>
  </si>
  <si>
    <t>1/1/00-3/31/00</t>
  </si>
  <si>
    <t>4/1/00-6/30/00</t>
  </si>
  <si>
    <t>7/1/00-9/30/00</t>
  </si>
  <si>
    <t>Loc14</t>
  </si>
  <si>
    <t>Loc15</t>
  </si>
  <si>
    <t>Loc16</t>
  </si>
  <si>
    <t>Loc17</t>
  </si>
  <si>
    <t>Loc18</t>
  </si>
  <si>
    <t>Loc19</t>
  </si>
  <si>
    <t>Loc20</t>
  </si>
  <si>
    <t>10/1/00-12/31/00</t>
  </si>
  <si>
    <t>1/1/01-3/31/01</t>
  </si>
  <si>
    <t>Fringe Benefits</t>
  </si>
  <si>
    <t>Totals</t>
  </si>
  <si>
    <t>Total Expended</t>
  </si>
  <si>
    <t>Provisional</t>
  </si>
  <si>
    <t>FISCAL YEAR FUNDING</t>
  </si>
  <si>
    <t>CONTRACT</t>
  </si>
  <si>
    <t>SALARY CAP</t>
  </si>
  <si>
    <t>BASE FOR</t>
  </si>
  <si>
    <t>IDC</t>
  </si>
  <si>
    <t>2706s as submitted</t>
  </si>
  <si>
    <t>Fiscal Year</t>
  </si>
  <si>
    <t>for Employees</t>
  </si>
  <si>
    <t>1-4</t>
  </si>
  <si>
    <t>5-8</t>
  </si>
  <si>
    <t>9-12</t>
  </si>
  <si>
    <t>13-16</t>
  </si>
  <si>
    <t>17-20</t>
  </si>
  <si>
    <t>Summary</t>
  </si>
  <si>
    <t>Loc 21</t>
  </si>
  <si>
    <t>Loc 22</t>
  </si>
  <si>
    <t>Loc 23 Final</t>
  </si>
  <si>
    <t>4/1/01-4/30/01</t>
  </si>
  <si>
    <t>1/1/01-3/30/01</t>
  </si>
  <si>
    <t>Loc 23</t>
  </si>
  <si>
    <t>21-23</t>
  </si>
  <si>
    <t>Final IDC</t>
  </si>
  <si>
    <t>Fiscal Year 96</t>
  </si>
  <si>
    <t>Fiscal Year 97</t>
  </si>
  <si>
    <t>Fiscal Year 98</t>
  </si>
  <si>
    <t>Fiscal Year 99</t>
  </si>
  <si>
    <t>FY 01</t>
  </si>
  <si>
    <t>V 18-20  141,300</t>
  </si>
  <si>
    <t>Period of Perf.</t>
  </si>
  <si>
    <t>Actuals</t>
  </si>
  <si>
    <t>Actual</t>
  </si>
  <si>
    <t>Difference</t>
  </si>
  <si>
    <t>FY 00</t>
  </si>
  <si>
    <t>Summary of Desk Audit</t>
  </si>
  <si>
    <t>2.  Total Indirect Csts.</t>
  </si>
  <si>
    <t xml:space="preserve">     Using Final Rates</t>
  </si>
  <si>
    <t xml:space="preserve">1/1/01-4/30/01                                                  </t>
  </si>
  <si>
    <t>SALARY CAPS</t>
  </si>
  <si>
    <t>3.  Calculations for Salary Cap/Executive Levels.</t>
  </si>
  <si>
    <t>Formula used for Actuals</t>
  </si>
  <si>
    <t>Formula used for Difference</t>
  </si>
  <si>
    <t>Funded Amt $2,804,288</t>
  </si>
  <si>
    <t>Fiscal Year Funding</t>
  </si>
  <si>
    <t>=+'2706.summary'!b3 (and then copy down)</t>
  </si>
  <si>
    <t>=+'2706.summary'!u36 (and then copy down)</t>
  </si>
  <si>
    <t>=+f10-g10 (and then copy down)</t>
  </si>
  <si>
    <t>Blue Areas exceeds Salary Cap</t>
  </si>
  <si>
    <t>Sarlary divided by percent of effort times 12</t>
  </si>
  <si>
    <t>Salary divided by percent of effort times 4</t>
  </si>
  <si>
    <t>Contract # NO1-AI-XXXXX</t>
  </si>
  <si>
    <t>Employee A</t>
  </si>
  <si>
    <t>Employee B</t>
  </si>
  <si>
    <t>Employee C</t>
  </si>
  <si>
    <t>Employee D</t>
  </si>
  <si>
    <t>Over Paid In IDC</t>
  </si>
  <si>
    <t>Over Paid in Labor</t>
  </si>
  <si>
    <t>OFM Disbursed $2,804,288.00</t>
  </si>
  <si>
    <t>The Contractor's Actuals were $1,850,184</t>
  </si>
  <si>
    <t>Fully Funded Contract Amount $2,804,288.00</t>
  </si>
  <si>
    <t>Formula used for Contract Summary</t>
  </si>
  <si>
    <t>Contract Funding</t>
  </si>
  <si>
    <t>Contractor X</t>
  </si>
  <si>
    <t>Monthly Formula Used</t>
  </si>
  <si>
    <t>Quarterly Formula Used</t>
  </si>
  <si>
    <t>Level of Effort</t>
  </si>
  <si>
    <t>Fringe Billed</t>
  </si>
  <si>
    <t>Fringed Billed</t>
  </si>
  <si>
    <t>Salary Cap for Fiscal Year</t>
  </si>
  <si>
    <t>Reimburse CMP</t>
  </si>
  <si>
    <t>Sum overpaid for Employee C</t>
  </si>
  <si>
    <t>Sum overpaid for Employee D</t>
  </si>
  <si>
    <t>IDC RATE BILLED</t>
  </si>
  <si>
    <t>FRINGE RATE BILLED</t>
  </si>
  <si>
    <t>Over Paid in Fringe</t>
  </si>
  <si>
    <t>(Labor / % worked) x 1/4</t>
  </si>
  <si>
    <t>Total Labor by Invoice</t>
  </si>
  <si>
    <t>Total Fringe by Quarter</t>
  </si>
  <si>
    <t>Select "12" or "4" to key in below</t>
  </si>
  <si>
    <t>Salary Per Quarter Voucher</t>
  </si>
  <si>
    <t>Voucher #</t>
  </si>
  <si>
    <t>Fiscal Year 00-136,700</t>
  </si>
  <si>
    <t>Fiscal Year 00-141,300</t>
  </si>
  <si>
    <t>Fiscal Year 01-157,000</t>
  </si>
  <si>
    <t>Fiscal Year 01-161,200</t>
  </si>
  <si>
    <t>FY 02</t>
  </si>
  <si>
    <t>FY 03</t>
  </si>
  <si>
    <t>FY 04</t>
  </si>
  <si>
    <t>FY 05</t>
  </si>
  <si>
    <t>Due to OA $954,104.00</t>
  </si>
  <si>
    <t>OA owes Contractor $37.00 for Fringe Benefits</t>
  </si>
  <si>
    <t>For exceeding Salary Caps, the Contractor owes OA $472,693.00</t>
  </si>
  <si>
    <t>Total Due to OA</t>
  </si>
  <si>
    <t xml:space="preserve">1/1/05-9/30/05                                                    </t>
  </si>
  <si>
    <t xml:space="preserve">10/1/05-12/31/05                                                  </t>
  </si>
  <si>
    <t>1/1/05-3/31/05</t>
  </si>
  <si>
    <t>4/1/05-6/30/05</t>
  </si>
  <si>
    <t>7/1/05-9/30/05</t>
  </si>
  <si>
    <t>10/1/05-12/31/05</t>
  </si>
  <si>
    <t>10/1/05-4/30/01</t>
  </si>
  <si>
    <t xml:space="preserve">10/1/04-12/31/04                </t>
  </si>
  <si>
    <t>1/1/04-3/31/04</t>
  </si>
  <si>
    <t>4/1/04-6/30/04</t>
  </si>
  <si>
    <t>7/1/04-9/30/04</t>
  </si>
  <si>
    <t>10/1/04-12/31/04</t>
  </si>
  <si>
    <t>10/1/04-9/30/05</t>
  </si>
  <si>
    <t xml:space="preserve">10/1/03-9/30/04                          </t>
  </si>
  <si>
    <t>1/1/03-3/31/03</t>
  </si>
  <si>
    <t>4/1/03-6/30/03</t>
  </si>
  <si>
    <t>7/1/03-9/30/03</t>
  </si>
  <si>
    <t>10/1/03-12/31/03</t>
  </si>
  <si>
    <t>10/1/03-9/30/04</t>
  </si>
  <si>
    <t>1/1/02-3/31/02</t>
  </si>
  <si>
    <t>4/1/02-6/30/02</t>
  </si>
  <si>
    <t>7/1/02-9/30/02</t>
  </si>
  <si>
    <t>10/1/02-12/31/02</t>
  </si>
  <si>
    <t>10/1/02-9/30/03</t>
  </si>
  <si>
    <t>4/1/01-6/30/01</t>
  </si>
  <si>
    <t>7/1/01-9/30/01</t>
  </si>
  <si>
    <t>10/1/01-12/31/01</t>
  </si>
  <si>
    <t>10/1/01-9/30/02</t>
  </si>
  <si>
    <t>10/01/00-12/31/00</t>
  </si>
  <si>
    <t>10/01/00-9/30/01</t>
  </si>
  <si>
    <t xml:space="preserve">2000, 2001, 2002                </t>
  </si>
  <si>
    <t>4/1/05-4/30/05</t>
  </si>
  <si>
    <t>10/1/04-4/30/05</t>
  </si>
  <si>
    <t>4/1/01-6/31/01</t>
  </si>
  <si>
    <t>11/30/95-9/30/00</t>
  </si>
  <si>
    <t>10/1/00-9/30/01</t>
  </si>
  <si>
    <t>10/05/99-12/31/99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</si>
</sst>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.000_);\(&quot;$&quot;#,##0.000\)"/>
    <numFmt numFmtId="170" formatCode="&quot;$&quot;#,##0.0_);\(&quot;$&quot;#,##0.0\)"/>
    <numFmt numFmtId="171" formatCode="_(* #,##0.0_);_(* \(#,##0.0\);_(* &quot;-&quot;??_);_(@_)"/>
    <numFmt numFmtId="172" formatCode="_(* #,##0_);_(* \(#,##0\);_(* &quot;-&quot;??_);_(@_)"/>
    <numFmt numFmtId="173" formatCode="_(* #,##0.0_);_(* \(#,##0.0\);_(* &quot;-&quot;?_);_(@_)"/>
    <numFmt numFmtId="174" formatCode="0.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name val="Courier New"/>
      <family val="3"/>
    </font>
    <font>
      <b/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color indexed="21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sz val="8"/>
      <color indexed="10"/>
      <name val="Arial"/>
      <family val="0"/>
    </font>
    <font>
      <sz val="8"/>
      <color indexed="17"/>
      <name val="Arial"/>
      <family val="0"/>
    </font>
    <font>
      <b/>
      <u val="single"/>
      <sz val="8"/>
      <name val="Arial"/>
      <family val="0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sz val="9"/>
      <color indexed="50"/>
      <name val="Arial"/>
      <family val="2"/>
    </font>
    <font>
      <sz val="9"/>
      <color indexed="14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b/>
      <sz val="9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1" xfId="0" applyNumberForma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/>
    </xf>
    <xf numFmtId="0" fontId="0" fillId="0" borderId="1" xfId="0" applyBorder="1" applyAlignment="1">
      <alignment/>
    </xf>
    <xf numFmtId="164" fontId="0" fillId="0" borderId="0" xfId="0" applyNumberFormat="1" applyFont="1" applyFill="1" applyBorder="1" applyAlignment="1" applyProtection="1">
      <alignment horizontal="left"/>
      <protection/>
    </xf>
    <xf numFmtId="164" fontId="9" fillId="0" borderId="1" xfId="0" applyNumberFormat="1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4" fontId="4" fillId="0" borderId="1" xfId="0" applyNumberFormat="1" applyFont="1" applyBorder="1" applyAlignment="1" applyProtection="1">
      <alignment horizontal="center"/>
      <protection/>
    </xf>
    <xf numFmtId="5" fontId="4" fillId="0" borderId="1" xfId="0" applyNumberFormat="1" applyFont="1" applyBorder="1" applyAlignment="1" applyProtection="1">
      <alignment horizontal="center"/>
      <protection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164" fontId="0" fillId="0" borderId="2" xfId="0" applyNumberFormat="1" applyBorder="1" applyAlignment="1" applyProtection="1">
      <alignment horizontal="left"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2" borderId="3" xfId="0" applyFill="1" applyBorder="1" applyAlignment="1">
      <alignment/>
    </xf>
    <xf numFmtId="9" fontId="0" fillId="2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5" fontId="0" fillId="0" borderId="0" xfId="0" applyNumberFormat="1" applyBorder="1" applyAlignment="1" applyProtection="1">
      <alignment/>
      <protection/>
    </xf>
    <xf numFmtId="5" fontId="4" fillId="2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5" fontId="0" fillId="0" borderId="1" xfId="0" applyNumberFormat="1" applyBorder="1" applyAlignment="1" applyProtection="1">
      <alignment/>
      <protection/>
    </xf>
    <xf numFmtId="164" fontId="10" fillId="0" borderId="0" xfId="0" applyNumberFormat="1" applyFont="1" applyAlignment="1" applyProtection="1">
      <alignment/>
      <protection/>
    </xf>
    <xf numFmtId="164" fontId="10" fillId="0" borderId="0" xfId="0" applyNumberFormat="1" applyFont="1" applyAlignment="1" applyProtection="1">
      <alignment horizontal="left"/>
      <protection/>
    </xf>
    <xf numFmtId="172" fontId="10" fillId="0" borderId="0" xfId="15" applyNumberFormat="1" applyFont="1" applyAlignment="1" applyProtection="1">
      <alignment horizontal="left"/>
      <protection/>
    </xf>
    <xf numFmtId="0" fontId="11" fillId="0" borderId="0" xfId="0" applyFont="1" applyAlignment="1">
      <alignment/>
    </xf>
    <xf numFmtId="172" fontId="10" fillId="0" borderId="0" xfId="0" applyNumberFormat="1" applyFont="1" applyAlignment="1">
      <alignment/>
    </xf>
    <xf numFmtId="172" fontId="10" fillId="0" borderId="4" xfId="0" applyNumberFormat="1" applyFont="1" applyBorder="1" applyAlignment="1">
      <alignment/>
    </xf>
    <xf numFmtId="164" fontId="10" fillId="0" borderId="1" xfId="0" applyNumberFormat="1" applyFont="1" applyBorder="1" applyAlignment="1" applyProtection="1">
      <alignment horizontal="center"/>
      <protection/>
    </xf>
    <xf numFmtId="168" fontId="10" fillId="0" borderId="5" xfId="17" applyNumberFormat="1" applyFont="1" applyBorder="1" applyAlignment="1">
      <alignment/>
    </xf>
    <xf numFmtId="168" fontId="10" fillId="0" borderId="5" xfId="17" applyNumberFormat="1" applyFont="1" applyBorder="1" applyAlignment="1" applyProtection="1">
      <alignment horizontal="left"/>
      <protection/>
    </xf>
    <xf numFmtId="168" fontId="10" fillId="0" borderId="0" xfId="17" applyNumberFormat="1" applyFont="1" applyBorder="1" applyAlignment="1">
      <alignment/>
    </xf>
    <xf numFmtId="168" fontId="10" fillId="0" borderId="0" xfId="17" applyNumberFormat="1" applyFont="1" applyBorder="1" applyAlignment="1" applyProtection="1">
      <alignment horizontal="left"/>
      <protection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 applyProtection="1">
      <alignment horizontal="left"/>
      <protection/>
    </xf>
    <xf numFmtId="164" fontId="10" fillId="0" borderId="0" xfId="0" applyNumberFormat="1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/>
      <protection/>
    </xf>
    <xf numFmtId="164" fontId="10" fillId="0" borderId="0" xfId="0" applyNumberFormat="1" applyFont="1" applyAlignment="1" applyProtection="1">
      <alignment horizontal="lef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172" fontId="5" fillId="0" borderId="1" xfId="15" applyNumberFormat="1" applyFont="1" applyBorder="1" applyAlignment="1">
      <alignment/>
    </xf>
    <xf numFmtId="172" fontId="9" fillId="0" borderId="1" xfId="15" applyNumberFormat="1" applyFont="1" applyBorder="1" applyAlignment="1" applyProtection="1">
      <alignment horizontal="right"/>
      <protection/>
    </xf>
    <xf numFmtId="0" fontId="1" fillId="0" borderId="1" xfId="0" applyFont="1" applyBorder="1" applyAlignment="1">
      <alignment/>
    </xf>
    <xf numFmtId="5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164" fontId="9" fillId="0" borderId="1" xfId="0" applyNumberFormat="1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9" fillId="0" borderId="6" xfId="0" applyNumberFormat="1" applyFont="1" applyBorder="1" applyAlignment="1" applyProtection="1">
      <alignment horizontal="center"/>
      <protection/>
    </xf>
    <xf numFmtId="172" fontId="9" fillId="0" borderId="6" xfId="15" applyNumberFormat="1" applyFont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7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3" fontId="0" fillId="0" borderId="1" xfId="15" applyBorder="1" applyAlignment="1">
      <alignment/>
    </xf>
    <xf numFmtId="43" fontId="0" fillId="2" borderId="0" xfId="15" applyFill="1" applyBorder="1" applyAlignment="1">
      <alignment/>
    </xf>
    <xf numFmtId="43" fontId="6" fillId="0" borderId="0" xfId="15" applyFont="1" applyAlignment="1">
      <alignment/>
    </xf>
    <xf numFmtId="43" fontId="6" fillId="0" borderId="0" xfId="15" applyFont="1" applyBorder="1" applyAlignment="1">
      <alignment/>
    </xf>
    <xf numFmtId="172" fontId="0" fillId="0" borderId="0" xfId="15" applyNumberFormat="1" applyFont="1" applyAlignment="1">
      <alignment/>
    </xf>
    <xf numFmtId="172" fontId="6" fillId="0" borderId="0" xfId="15" applyNumberFormat="1" applyFont="1" applyAlignment="1">
      <alignment/>
    </xf>
    <xf numFmtId="172" fontId="7" fillId="0" borderId="0" xfId="15" applyNumberFormat="1" applyFont="1" applyAlignment="1">
      <alignment/>
    </xf>
    <xf numFmtId="44" fontId="18" fillId="0" borderId="7" xfId="17" applyFont="1" applyBorder="1" applyAlignment="1">
      <alignment horizontal="right"/>
    </xf>
    <xf numFmtId="44" fontId="18" fillId="2" borderId="1" xfId="17" applyFont="1" applyFill="1" applyBorder="1" applyAlignment="1" applyProtection="1">
      <alignment horizontal="right"/>
      <protection/>
    </xf>
    <xf numFmtId="44" fontId="18" fillId="0" borderId="1" xfId="17" applyFont="1" applyBorder="1" applyAlignment="1">
      <alignment horizontal="right"/>
    </xf>
    <xf numFmtId="9" fontId="5" fillId="0" borderId="1" xfId="0" applyNumberFormat="1" applyFont="1" applyBorder="1" applyAlignment="1">
      <alignment/>
    </xf>
    <xf numFmtId="164" fontId="5" fillId="0" borderId="2" xfId="0" applyNumberFormat="1" applyFont="1" applyBorder="1" applyAlignment="1" applyProtection="1">
      <alignment horizontal="left"/>
      <protection/>
    </xf>
    <xf numFmtId="164" fontId="5" fillId="3" borderId="1" xfId="0" applyNumberFormat="1" applyFont="1" applyFill="1" applyBorder="1" applyAlignment="1" applyProtection="1">
      <alignment horizontal="left"/>
      <protection/>
    </xf>
    <xf numFmtId="172" fontId="5" fillId="3" borderId="1" xfId="15" applyNumberFormat="1" applyFont="1" applyFill="1" applyBorder="1" applyAlignment="1" applyProtection="1">
      <alignment/>
      <protection/>
    </xf>
    <xf numFmtId="164" fontId="5" fillId="4" borderId="1" xfId="0" applyNumberFormat="1" applyFont="1" applyFill="1" applyBorder="1" applyAlignment="1" applyProtection="1">
      <alignment horizontal="left"/>
      <protection/>
    </xf>
    <xf numFmtId="172" fontId="5" fillId="4" borderId="1" xfId="15" applyNumberFormat="1" applyFont="1" applyFill="1" applyBorder="1" applyAlignment="1" applyProtection="1">
      <alignment/>
      <protection/>
    </xf>
    <xf numFmtId="172" fontId="5" fillId="4" borderId="1" xfId="15" applyNumberFormat="1" applyFont="1" applyFill="1" applyBorder="1" applyAlignment="1" applyProtection="1">
      <alignment horizontal="right"/>
      <protection/>
    </xf>
    <xf numFmtId="10" fontId="5" fillId="0" borderId="1" xfId="0" applyNumberFormat="1" applyFont="1" applyBorder="1" applyAlignment="1">
      <alignment/>
    </xf>
    <xf numFmtId="172" fontId="5" fillId="3" borderId="1" xfId="15" applyNumberFormat="1" applyFont="1" applyFill="1" applyBorder="1" applyAlignment="1" applyProtection="1">
      <alignment horizontal="right"/>
      <protection/>
    </xf>
    <xf numFmtId="172" fontId="19" fillId="4" borderId="1" xfId="15" applyNumberFormat="1" applyFont="1" applyFill="1" applyBorder="1" applyAlignment="1" applyProtection="1">
      <alignment/>
      <protection/>
    </xf>
    <xf numFmtId="164" fontId="5" fillId="0" borderId="1" xfId="0" applyNumberFormat="1" applyFont="1" applyFill="1" applyBorder="1" applyAlignment="1" applyProtection="1">
      <alignment horizontal="left"/>
      <protection/>
    </xf>
    <xf numFmtId="172" fontId="5" fillId="0" borderId="1" xfId="15" applyNumberFormat="1" applyFont="1" applyFill="1" applyBorder="1" applyAlignment="1" applyProtection="1">
      <alignment horizontal="right"/>
      <protection/>
    </xf>
    <xf numFmtId="172" fontId="5" fillId="0" borderId="1" xfId="15" applyNumberFormat="1" applyFont="1" applyFill="1" applyBorder="1" applyAlignment="1">
      <alignment/>
    </xf>
    <xf numFmtId="172" fontId="5" fillId="0" borderId="1" xfId="15" applyNumberFormat="1" applyFont="1" applyFill="1" applyBorder="1" applyAlignment="1" applyProtection="1">
      <alignment/>
      <protection/>
    </xf>
    <xf numFmtId="0" fontId="9" fillId="0" borderId="1" xfId="0" applyFont="1" applyBorder="1" applyAlignment="1">
      <alignment/>
    </xf>
    <xf numFmtId="0" fontId="5" fillId="0" borderId="2" xfId="0" applyFont="1" applyBorder="1" applyAlignment="1">
      <alignment/>
    </xf>
    <xf numFmtId="172" fontId="20" fillId="0" borderId="1" xfId="15" applyNumberFormat="1" applyFont="1" applyBorder="1" applyAlignment="1">
      <alignment/>
    </xf>
    <xf numFmtId="172" fontId="19" fillId="0" borderId="1" xfId="15" applyNumberFormat="1" applyFont="1" applyBorder="1" applyAlignment="1">
      <alignment/>
    </xf>
    <xf numFmtId="43" fontId="5" fillId="0" borderId="1" xfId="15" applyFont="1" applyBorder="1" applyAlignment="1">
      <alignment/>
    </xf>
    <xf numFmtId="43" fontId="20" fillId="0" borderId="1" xfId="15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72" fontId="9" fillId="0" borderId="1" xfId="15" applyNumberFormat="1" applyFont="1" applyBorder="1" applyAlignment="1" applyProtection="1">
      <alignment horizontal="center"/>
      <protection/>
    </xf>
    <xf numFmtId="172" fontId="9" fillId="0" borderId="1" xfId="15" applyNumberFormat="1" applyFont="1" applyBorder="1" applyAlignment="1">
      <alignment horizontal="center"/>
    </xf>
    <xf numFmtId="43" fontId="9" fillId="0" borderId="1" xfId="15" applyFont="1" applyBorder="1" applyAlignment="1">
      <alignment/>
    </xf>
    <xf numFmtId="164" fontId="21" fillId="0" borderId="2" xfId="0" applyNumberFormat="1" applyFont="1" applyBorder="1" applyAlignment="1" applyProtection="1">
      <alignment horizontal="center"/>
      <protection/>
    </xf>
    <xf numFmtId="164" fontId="21" fillId="0" borderId="1" xfId="0" applyNumberFormat="1" applyFont="1" applyBorder="1" applyAlignment="1" applyProtection="1">
      <alignment horizontal="center"/>
      <protection/>
    </xf>
    <xf numFmtId="172" fontId="21" fillId="0" borderId="1" xfId="15" applyNumberFormat="1" applyFont="1" applyBorder="1" applyAlignment="1" applyProtection="1">
      <alignment horizontal="center"/>
      <protection/>
    </xf>
    <xf numFmtId="43" fontId="21" fillId="0" borderId="1" xfId="15" applyFont="1" applyBorder="1" applyAlignment="1" applyProtection="1">
      <alignment horizontal="center"/>
      <protection/>
    </xf>
    <xf numFmtId="49" fontId="5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3" fontId="9" fillId="0" borderId="0" xfId="15" applyFont="1" applyAlignment="1">
      <alignment/>
    </xf>
    <xf numFmtId="6" fontId="10" fillId="0" borderId="0" xfId="15" applyNumberFormat="1" applyFont="1" applyAlignment="1">
      <alignment/>
    </xf>
    <xf numFmtId="44" fontId="18" fillId="0" borderId="8" xfId="17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1" xfId="0" applyFont="1" applyBorder="1" applyAlignment="1">
      <alignment/>
    </xf>
    <xf numFmtId="164" fontId="18" fillId="2" borderId="9" xfId="0" applyNumberFormat="1" applyFont="1" applyFill="1" applyBorder="1" applyAlignment="1" applyProtection="1">
      <alignment/>
      <protection/>
    </xf>
    <xf numFmtId="164" fontId="18" fillId="2" borderId="10" xfId="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2" borderId="11" xfId="0" applyFont="1" applyFill="1" applyBorder="1" applyAlignment="1">
      <alignment/>
    </xf>
    <xf numFmtId="0" fontId="23" fillId="2" borderId="12" xfId="0" applyFont="1" applyFill="1" applyBorder="1" applyAlignment="1">
      <alignment/>
    </xf>
    <xf numFmtId="164" fontId="18" fillId="2" borderId="11" xfId="0" applyNumberFormat="1" applyFont="1" applyFill="1" applyBorder="1" applyAlignment="1" applyProtection="1">
      <alignment/>
      <protection/>
    </xf>
    <xf numFmtId="164" fontId="18" fillId="2" borderId="12" xfId="0" applyNumberFormat="1" applyFont="1" applyFill="1" applyBorder="1" applyAlignment="1" applyProtection="1">
      <alignment horizontal="center"/>
      <protection/>
    </xf>
    <xf numFmtId="164" fontId="18" fillId="2" borderId="11" xfId="0" applyNumberFormat="1" applyFont="1" applyFill="1" applyBorder="1" applyAlignment="1" applyProtection="1">
      <alignment horizontal="left"/>
      <protection/>
    </xf>
    <xf numFmtId="44" fontId="18" fillId="2" borderId="12" xfId="17" applyFont="1" applyFill="1" applyBorder="1" applyAlignment="1" applyProtection="1">
      <alignment horizontal="right"/>
      <protection/>
    </xf>
    <xf numFmtId="164" fontId="18" fillId="2" borderId="11" xfId="0" applyNumberFormat="1" applyFont="1" applyFill="1" applyBorder="1" applyAlignment="1" applyProtection="1">
      <alignment horizontal="center"/>
      <protection/>
    </xf>
    <xf numFmtId="44" fontId="18" fillId="2" borderId="12" xfId="17" applyFont="1" applyFill="1" applyBorder="1" applyAlignment="1" applyProtection="1">
      <alignment/>
      <protection/>
    </xf>
    <xf numFmtId="44" fontId="18" fillId="2" borderId="12" xfId="17" applyFont="1" applyFill="1" applyBorder="1" applyAlignment="1">
      <alignment/>
    </xf>
    <xf numFmtId="0" fontId="23" fillId="2" borderId="13" xfId="0" applyFont="1" applyFill="1" applyBorder="1" applyAlignment="1">
      <alignment/>
    </xf>
    <xf numFmtId="44" fontId="18" fillId="2" borderId="14" xfId="17" applyFont="1" applyFill="1" applyBorder="1" applyAlignment="1" applyProtection="1">
      <alignment horizontal="left"/>
      <protection/>
    </xf>
    <xf numFmtId="0" fontId="23" fillId="0" borderId="15" xfId="0" applyFont="1" applyBorder="1" applyAlignment="1">
      <alignment/>
    </xf>
    <xf numFmtId="0" fontId="18" fillId="0" borderId="0" xfId="0" applyFont="1" applyAlignment="1">
      <alignment/>
    </xf>
    <xf numFmtId="0" fontId="27" fillId="0" borderId="1" xfId="0" applyFont="1" applyFill="1" applyBorder="1" applyAlignment="1">
      <alignment/>
    </xf>
    <xf numFmtId="164" fontId="25" fillId="0" borderId="2" xfId="0" applyNumberFormat="1" applyFont="1" applyFill="1" applyBorder="1" applyAlignment="1" applyProtection="1">
      <alignment horizontal="left"/>
      <protection/>
    </xf>
    <xf numFmtId="164" fontId="25" fillId="0" borderId="6" xfId="0" applyNumberFormat="1" applyFont="1" applyFill="1" applyBorder="1" applyAlignment="1" applyProtection="1">
      <alignment horizontal="left"/>
      <protection/>
    </xf>
    <xf numFmtId="164" fontId="25" fillId="0" borderId="16" xfId="0" applyNumberFormat="1" applyFont="1" applyFill="1" applyBorder="1" applyAlignment="1" applyProtection="1">
      <alignment horizontal="center"/>
      <protection/>
    </xf>
    <xf numFmtId="44" fontId="23" fillId="2" borderId="17" xfId="17" applyFont="1" applyFill="1" applyBorder="1" applyAlignment="1" applyProtection="1">
      <alignment horizontal="center"/>
      <protection/>
    </xf>
    <xf numFmtId="9" fontId="23" fillId="2" borderId="18" xfId="19" applyFont="1" applyFill="1" applyBorder="1" applyAlignment="1" applyProtection="1">
      <alignment horizontal="center"/>
      <protection/>
    </xf>
    <xf numFmtId="44" fontId="23" fillId="2" borderId="19" xfId="17" applyFont="1" applyFill="1" applyBorder="1" applyAlignment="1" applyProtection="1">
      <alignment horizontal="center"/>
      <protection/>
    </xf>
    <xf numFmtId="44" fontId="23" fillId="2" borderId="20" xfId="17" applyFont="1" applyFill="1" applyBorder="1" applyAlignment="1" applyProtection="1">
      <alignment horizontal="center"/>
      <protection/>
    </xf>
    <xf numFmtId="9" fontId="23" fillId="2" borderId="21" xfId="19" applyFont="1" applyFill="1" applyBorder="1" applyAlignment="1" applyProtection="1">
      <alignment horizontal="center"/>
      <protection/>
    </xf>
    <xf numFmtId="44" fontId="23" fillId="2" borderId="19" xfId="17" applyFont="1" applyFill="1" applyBorder="1" applyAlignment="1" applyProtection="1">
      <alignment horizontal="right"/>
      <protection/>
    </xf>
    <xf numFmtId="44" fontId="23" fillId="2" borderId="22" xfId="17" applyFont="1" applyFill="1" applyBorder="1" applyAlignment="1" applyProtection="1">
      <alignment horizontal="center"/>
      <protection/>
    </xf>
    <xf numFmtId="44" fontId="23" fillId="0" borderId="23" xfId="17" applyFont="1" applyBorder="1" applyAlignment="1">
      <alignment/>
    </xf>
    <xf numFmtId="164" fontId="25" fillId="2" borderId="2" xfId="0" applyNumberFormat="1" applyFont="1" applyFill="1" applyBorder="1" applyAlignment="1" applyProtection="1">
      <alignment horizontal="left"/>
      <protection/>
    </xf>
    <xf numFmtId="164" fontId="25" fillId="2" borderId="6" xfId="0" applyNumberFormat="1" applyFont="1" applyFill="1" applyBorder="1" applyAlignment="1" applyProtection="1">
      <alignment horizontal="left"/>
      <protection/>
    </xf>
    <xf numFmtId="9" fontId="23" fillId="2" borderId="24" xfId="19" applyFont="1" applyFill="1" applyBorder="1" applyAlignment="1" applyProtection="1">
      <alignment horizontal="center"/>
      <protection/>
    </xf>
    <xf numFmtId="44" fontId="23" fillId="0" borderId="16" xfId="17" applyFont="1" applyBorder="1" applyAlignment="1">
      <alignment/>
    </xf>
    <xf numFmtId="44" fontId="25" fillId="2" borderId="17" xfId="17" applyFont="1" applyFill="1" applyBorder="1" applyAlignment="1" applyProtection="1">
      <alignment horizontal="center"/>
      <protection/>
    </xf>
    <xf numFmtId="9" fontId="25" fillId="2" borderId="18" xfId="19" applyFont="1" applyFill="1" applyBorder="1" applyAlignment="1" applyProtection="1">
      <alignment horizontal="center"/>
      <protection/>
    </xf>
    <xf numFmtId="44" fontId="23" fillId="2" borderId="17" xfId="17" applyFont="1" applyFill="1" applyBorder="1" applyAlignment="1">
      <alignment horizontal="center"/>
    </xf>
    <xf numFmtId="44" fontId="25" fillId="2" borderId="17" xfId="17" applyFont="1" applyFill="1" applyBorder="1" applyAlignment="1">
      <alignment horizontal="center"/>
    </xf>
    <xf numFmtId="44" fontId="23" fillId="5" borderId="12" xfId="17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44" fontId="18" fillId="2" borderId="17" xfId="17" applyFont="1" applyFill="1" applyBorder="1" applyAlignment="1" applyProtection="1">
      <alignment horizontal="center"/>
      <protection/>
    </xf>
    <xf numFmtId="44" fontId="23" fillId="5" borderId="19" xfId="17" applyFont="1" applyFill="1" applyBorder="1" applyAlignment="1" applyProtection="1">
      <alignment horizontal="right"/>
      <protection/>
    </xf>
    <xf numFmtId="164" fontId="25" fillId="2" borderId="25" xfId="0" applyNumberFormat="1" applyFont="1" applyFill="1" applyBorder="1" applyAlignment="1" applyProtection="1">
      <alignment horizontal="center"/>
      <protection/>
    </xf>
    <xf numFmtId="44" fontId="24" fillId="2" borderId="26" xfId="17" applyFont="1" applyFill="1" applyBorder="1" applyAlignment="1" applyProtection="1">
      <alignment horizontal="center"/>
      <protection/>
    </xf>
    <xf numFmtId="9" fontId="24" fillId="2" borderId="27" xfId="19" applyFont="1" applyFill="1" applyBorder="1" applyAlignment="1" applyProtection="1">
      <alignment horizontal="center"/>
      <protection/>
    </xf>
    <xf numFmtId="44" fontId="23" fillId="2" borderId="28" xfId="17" applyFont="1" applyFill="1" applyBorder="1" applyAlignment="1" applyProtection="1">
      <alignment horizontal="center"/>
      <protection/>
    </xf>
    <xf numFmtId="9" fontId="24" fillId="2" borderId="29" xfId="19" applyFont="1" applyFill="1" applyBorder="1" applyAlignment="1" applyProtection="1">
      <alignment horizontal="center"/>
      <protection/>
    </xf>
    <xf numFmtId="44" fontId="23" fillId="0" borderId="25" xfId="17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Alignment="1">
      <alignment horizontal="center" wrapText="1"/>
    </xf>
    <xf numFmtId="164" fontId="25" fillId="2" borderId="1" xfId="0" applyNumberFormat="1" applyFont="1" applyFill="1" applyBorder="1" applyAlignment="1" applyProtection="1">
      <alignment horizontal="left"/>
      <protection/>
    </xf>
    <xf numFmtId="44" fontId="23" fillId="5" borderId="1" xfId="0" applyNumberFormat="1" applyFont="1" applyFill="1" applyBorder="1" applyAlignment="1">
      <alignment/>
    </xf>
    <xf numFmtId="164" fontId="23" fillId="0" borderId="1" xfId="0" applyNumberFormat="1" applyFont="1" applyBorder="1" applyAlignment="1">
      <alignment horizontal="center"/>
    </xf>
    <xf numFmtId="44" fontId="23" fillId="0" borderId="1" xfId="0" applyNumberFormat="1" applyFont="1" applyFill="1" applyBorder="1" applyAlignment="1">
      <alignment/>
    </xf>
    <xf numFmtId="10" fontId="23" fillId="2" borderId="1" xfId="19" applyNumberFormat="1" applyFont="1" applyFill="1" applyBorder="1" applyAlignment="1" applyProtection="1">
      <alignment horizontal="center"/>
      <protection/>
    </xf>
    <xf numFmtId="44" fontId="23" fillId="2" borderId="1" xfId="17" applyFont="1" applyFill="1" applyBorder="1" applyAlignment="1" applyProtection="1">
      <alignment horizontal="center"/>
      <protection/>
    </xf>
    <xf numFmtId="164" fontId="25" fillId="2" borderId="8" xfId="0" applyNumberFormat="1" applyFont="1" applyFill="1" applyBorder="1" applyAlignment="1" applyProtection="1">
      <alignment horizontal="left"/>
      <protection/>
    </xf>
    <xf numFmtId="44" fontId="18" fillId="2" borderId="8" xfId="17" applyFont="1" applyFill="1" applyBorder="1" applyAlignment="1" applyProtection="1">
      <alignment horizontal="right"/>
      <protection/>
    </xf>
    <xf numFmtId="44" fontId="23" fillId="5" borderId="8" xfId="0" applyNumberFormat="1" applyFont="1" applyFill="1" applyBorder="1" applyAlignment="1">
      <alignment/>
    </xf>
    <xf numFmtId="164" fontId="23" fillId="0" borderId="8" xfId="0" applyNumberFormat="1" applyFont="1" applyBorder="1" applyAlignment="1">
      <alignment horizontal="center"/>
    </xf>
    <xf numFmtId="44" fontId="23" fillId="0" borderId="8" xfId="0" applyNumberFormat="1" applyFont="1" applyFill="1" applyBorder="1" applyAlignment="1">
      <alignment/>
    </xf>
    <xf numFmtId="10" fontId="23" fillId="0" borderId="8" xfId="19" applyNumberFormat="1" applyFont="1" applyBorder="1" applyAlignment="1">
      <alignment horizontal="center"/>
    </xf>
    <xf numFmtId="44" fontId="18" fillId="2" borderId="30" xfId="17" applyFont="1" applyFill="1" applyBorder="1" applyAlignment="1" applyProtection="1">
      <alignment horizontal="right"/>
      <protection/>
    </xf>
    <xf numFmtId="0" fontId="18" fillId="0" borderId="30" xfId="0" applyFont="1" applyBorder="1" applyAlignment="1">
      <alignment/>
    </xf>
    <xf numFmtId="44" fontId="18" fillId="2" borderId="30" xfId="17" applyFont="1" applyFill="1" applyBorder="1" applyAlignment="1" applyProtection="1">
      <alignment horizontal="center"/>
      <protection/>
    </xf>
    <xf numFmtId="0" fontId="18" fillId="0" borderId="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15" xfId="0" applyFont="1" applyBorder="1" applyAlignment="1">
      <alignment/>
    </xf>
    <xf numFmtId="44" fontId="18" fillId="2" borderId="32" xfId="17" applyFont="1" applyFill="1" applyBorder="1" applyAlignment="1" applyProtection="1">
      <alignment horizontal="center"/>
      <protection/>
    </xf>
    <xf numFmtId="164" fontId="31" fillId="0" borderId="6" xfId="0" applyNumberFormat="1" applyFont="1" applyBorder="1" applyAlignment="1" applyProtection="1">
      <alignment horizontal="left"/>
      <protection/>
    </xf>
    <xf numFmtId="44" fontId="31" fillId="0" borderId="33" xfId="17" applyFont="1" applyBorder="1" applyAlignment="1" applyProtection="1">
      <alignment horizontal="center"/>
      <protection/>
    </xf>
    <xf numFmtId="9" fontId="31" fillId="0" borderId="34" xfId="19" applyFont="1" applyBorder="1" applyAlignment="1" applyProtection="1">
      <alignment horizontal="center"/>
      <protection/>
    </xf>
    <xf numFmtId="9" fontId="31" fillId="0" borderId="35" xfId="19" applyFont="1" applyBorder="1" applyAlignment="1" applyProtection="1">
      <alignment horizontal="center"/>
      <protection/>
    </xf>
    <xf numFmtId="0" fontId="23" fillId="0" borderId="0" xfId="0" applyFont="1" applyAlignment="1">
      <alignment horizontal="right"/>
    </xf>
    <xf numFmtId="164" fontId="25" fillId="2" borderId="18" xfId="0" applyNumberFormat="1" applyFont="1" applyFill="1" applyBorder="1" applyAlignment="1" applyProtection="1">
      <alignment horizontal="left"/>
      <protection/>
    </xf>
    <xf numFmtId="0" fontId="23" fillId="0" borderId="33" xfId="0" applyFont="1" applyBorder="1" applyAlignment="1">
      <alignment/>
    </xf>
    <xf numFmtId="44" fontId="23" fillId="0" borderId="36" xfId="17" applyFont="1" applyBorder="1" applyAlignment="1">
      <alignment/>
    </xf>
    <xf numFmtId="0" fontId="32" fillId="0" borderId="37" xfId="0" applyFont="1" applyBorder="1" applyAlignment="1">
      <alignment/>
    </xf>
    <xf numFmtId="44" fontId="32" fillId="0" borderId="29" xfId="17" applyFont="1" applyBorder="1" applyAlignment="1">
      <alignment horizontal="center"/>
    </xf>
    <xf numFmtId="172" fontId="32" fillId="0" borderId="29" xfId="0" applyNumberFormat="1" applyFont="1" applyBorder="1" applyAlignment="1">
      <alignment horizontal="center"/>
    </xf>
    <xf numFmtId="172" fontId="32" fillId="0" borderId="29" xfId="0" applyNumberFormat="1" applyFont="1" applyBorder="1" applyAlignment="1">
      <alignment horizontal="right"/>
    </xf>
    <xf numFmtId="44" fontId="18" fillId="0" borderId="35" xfId="17" applyFont="1" applyBorder="1" applyAlignment="1">
      <alignment/>
    </xf>
    <xf numFmtId="0" fontId="18" fillId="0" borderId="13" xfId="0" applyFont="1" applyBorder="1" applyAlignment="1">
      <alignment/>
    </xf>
    <xf numFmtId="0" fontId="18" fillId="2" borderId="11" xfId="0" applyFont="1" applyFill="1" applyBorder="1" applyAlignment="1">
      <alignment/>
    </xf>
    <xf numFmtId="164" fontId="31" fillId="2" borderId="18" xfId="0" applyNumberFormat="1" applyFont="1" applyFill="1" applyBorder="1" applyAlignment="1" applyProtection="1">
      <alignment horizontal="left"/>
      <protection/>
    </xf>
    <xf numFmtId="0" fontId="18" fillId="2" borderId="13" xfId="0" applyFont="1" applyFill="1" applyBorder="1" applyAlignment="1">
      <alignment/>
    </xf>
    <xf numFmtId="0" fontId="32" fillId="2" borderId="27" xfId="0" applyFont="1" applyFill="1" applyBorder="1" applyAlignment="1">
      <alignment/>
    </xf>
    <xf numFmtId="164" fontId="31" fillId="0" borderId="38" xfId="0" applyNumberFormat="1" applyFont="1" applyBorder="1" applyAlignment="1" applyProtection="1">
      <alignment horizontal="left"/>
      <protection/>
    </xf>
    <xf numFmtId="44" fontId="31" fillId="0" borderId="39" xfId="17" applyFont="1" applyBorder="1" applyAlignment="1" applyProtection="1">
      <alignment horizontal="center"/>
      <protection/>
    </xf>
    <xf numFmtId="9" fontId="31" fillId="0" borderId="40" xfId="19" applyFont="1" applyBorder="1" applyAlignment="1" applyProtection="1">
      <alignment horizontal="center"/>
      <protection/>
    </xf>
    <xf numFmtId="44" fontId="23" fillId="0" borderId="41" xfId="17" applyFont="1" applyBorder="1" applyAlignment="1">
      <alignment/>
    </xf>
    <xf numFmtId="44" fontId="18" fillId="2" borderId="0" xfId="17" applyFont="1" applyFill="1" applyBorder="1" applyAlignment="1" applyProtection="1">
      <alignment horizontal="center"/>
      <protection/>
    </xf>
    <xf numFmtId="164" fontId="18" fillId="2" borderId="0" xfId="0" applyNumberFormat="1" applyFont="1" applyFill="1" applyBorder="1" applyAlignment="1" applyProtection="1">
      <alignment horizontal="center"/>
      <protection/>
    </xf>
    <xf numFmtId="164" fontId="18" fillId="2" borderId="15" xfId="0" applyNumberFormat="1" applyFont="1" applyFill="1" applyBorder="1" applyAlignment="1" applyProtection="1">
      <alignment horizontal="center"/>
      <protection/>
    </xf>
    <xf numFmtId="164" fontId="18" fillId="2" borderId="15" xfId="0" applyNumberFormat="1" applyFont="1" applyFill="1" applyBorder="1" applyAlignment="1" applyProtection="1">
      <alignment horizontal="right"/>
      <protection/>
    </xf>
    <xf numFmtId="164" fontId="25" fillId="2" borderId="0" xfId="0" applyNumberFormat="1" applyFont="1" applyFill="1" applyBorder="1" applyAlignment="1" applyProtection="1">
      <alignment horizontal="left"/>
      <protection/>
    </xf>
    <xf numFmtId="44" fontId="18" fillId="2" borderId="0" xfId="17" applyFont="1" applyFill="1" applyBorder="1" applyAlignment="1" applyProtection="1">
      <alignment horizontal="right"/>
      <protection/>
    </xf>
    <xf numFmtId="164" fontId="18" fillId="0" borderId="42" xfId="0" applyNumberFormat="1" applyFont="1" applyBorder="1" applyAlignment="1">
      <alignment horizontal="center" wrapText="1"/>
    </xf>
    <xf numFmtId="164" fontId="18" fillId="2" borderId="43" xfId="0" applyNumberFormat="1" applyFont="1" applyFill="1" applyBorder="1" applyAlignment="1" applyProtection="1">
      <alignment horizontal="center" wrapText="1"/>
      <protection/>
    </xf>
    <xf numFmtId="0" fontId="18" fillId="0" borderId="43" xfId="0" applyFont="1" applyBorder="1" applyAlignment="1">
      <alignment horizontal="center" wrapText="1"/>
    </xf>
    <xf numFmtId="44" fontId="18" fillId="2" borderId="43" xfId="17" applyFont="1" applyFill="1" applyBorder="1" applyAlignment="1" applyProtection="1">
      <alignment horizontal="center" wrapText="1"/>
      <protection/>
    </xf>
    <xf numFmtId="164" fontId="18" fillId="0" borderId="43" xfId="0" applyNumberFormat="1" applyFont="1" applyBorder="1" applyAlignment="1">
      <alignment horizontal="center" wrapText="1"/>
    </xf>
    <xf numFmtId="164" fontId="18" fillId="2" borderId="44" xfId="0" applyNumberFormat="1" applyFont="1" applyFill="1" applyBorder="1" applyAlignment="1" applyProtection="1">
      <alignment horizontal="center" wrapText="1"/>
      <protection/>
    </xf>
    <xf numFmtId="44" fontId="23" fillId="2" borderId="34" xfId="17" applyFont="1" applyFill="1" applyBorder="1" applyAlignment="1" applyProtection="1">
      <alignment horizontal="center"/>
      <protection/>
    </xf>
    <xf numFmtId="44" fontId="18" fillId="2" borderId="45" xfId="17" applyFont="1" applyFill="1" applyBorder="1" applyAlignment="1" applyProtection="1">
      <alignment horizontal="center"/>
      <protection/>
    </xf>
    <xf numFmtId="44" fontId="18" fillId="2" borderId="46" xfId="17" applyFont="1" applyFill="1" applyBorder="1" applyAlignment="1" applyProtection="1">
      <alignment/>
      <protection/>
    </xf>
    <xf numFmtId="0" fontId="18" fillId="2" borderId="0" xfId="0" applyFont="1" applyFill="1" applyBorder="1" applyAlignment="1">
      <alignment/>
    </xf>
    <xf numFmtId="172" fontId="29" fillId="2" borderId="0" xfId="15" applyNumberFormat="1" applyFont="1" applyFill="1" applyBorder="1" applyAlignment="1" applyProtection="1">
      <alignment horizontal="center"/>
      <protection/>
    </xf>
    <xf numFmtId="172" fontId="29" fillId="2" borderId="0" xfId="15" applyNumberFormat="1" applyFont="1" applyFill="1" applyBorder="1" applyAlignment="1" applyProtection="1">
      <alignment horizontal="right"/>
      <protection/>
    </xf>
    <xf numFmtId="0" fontId="23" fillId="2" borderId="0" xfId="0" applyFont="1" applyFill="1" applyBorder="1" applyAlignment="1">
      <alignment/>
    </xf>
    <xf numFmtId="0" fontId="23" fillId="2" borderId="0" xfId="0" applyFont="1" applyFill="1" applyAlignment="1">
      <alignment/>
    </xf>
    <xf numFmtId="0" fontId="23" fillId="2" borderId="0" xfId="0" applyFont="1" applyFill="1" applyAlignment="1">
      <alignment horizontal="right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0" fontId="18" fillId="2" borderId="0" xfId="0" applyFont="1" applyFill="1" applyAlignment="1">
      <alignment/>
    </xf>
    <xf numFmtId="0" fontId="23" fillId="0" borderId="15" xfId="0" applyFont="1" applyBorder="1" applyAlignment="1">
      <alignment horizontal="center"/>
    </xf>
    <xf numFmtId="44" fontId="25" fillId="2" borderId="15" xfId="17" applyFont="1" applyFill="1" applyBorder="1" applyAlignment="1" applyProtection="1">
      <alignment horizontal="center"/>
      <protection/>
    </xf>
    <xf numFmtId="164" fontId="18" fillId="2" borderId="15" xfId="0" applyNumberFormat="1" applyFont="1" applyFill="1" applyBorder="1" applyAlignment="1" applyProtection="1">
      <alignment horizontal="left"/>
      <protection/>
    </xf>
    <xf numFmtId="0" fontId="23" fillId="2" borderId="15" xfId="0" applyFont="1" applyFill="1" applyBorder="1" applyAlignment="1">
      <alignment/>
    </xf>
    <xf numFmtId="164" fontId="18" fillId="2" borderId="0" xfId="0" applyNumberFormat="1" applyFont="1" applyFill="1" applyBorder="1" applyAlignment="1" applyProtection="1">
      <alignment/>
      <protection/>
    </xf>
    <xf numFmtId="164" fontId="18" fillId="2" borderId="0" xfId="0" applyNumberFormat="1" applyFont="1" applyFill="1" applyAlignment="1" applyProtection="1">
      <alignment horizontal="right"/>
      <protection/>
    </xf>
    <xf numFmtId="164" fontId="18" fillId="2" borderId="0" xfId="0" applyNumberFormat="1" applyFont="1" applyFill="1" applyAlignment="1" applyProtection="1">
      <alignment/>
      <protection/>
    </xf>
    <xf numFmtId="164" fontId="18" fillId="2" borderId="0" xfId="0" applyNumberFormat="1" applyFont="1" applyFill="1" applyBorder="1" applyAlignment="1" applyProtection="1">
      <alignment horizontal="left"/>
      <protection/>
    </xf>
    <xf numFmtId="164" fontId="18" fillId="2" borderId="0" xfId="0" applyNumberFormat="1" applyFont="1" applyFill="1" applyAlignment="1" applyProtection="1">
      <alignment horizontal="left"/>
      <protection/>
    </xf>
    <xf numFmtId="0" fontId="28" fillId="2" borderId="0" xfId="0" applyFont="1" applyFill="1" applyAlignment="1">
      <alignment/>
    </xf>
    <xf numFmtId="164" fontId="26" fillId="2" borderId="15" xfId="0" applyNumberFormat="1" applyFont="1" applyFill="1" applyBorder="1" applyAlignment="1" applyProtection="1">
      <alignment horizontal="left"/>
      <protection/>
    </xf>
    <xf numFmtId="172" fontId="23" fillId="2" borderId="15" xfId="15" applyNumberFormat="1" applyFont="1" applyFill="1" applyBorder="1" applyAlignment="1" applyProtection="1">
      <alignment horizontal="left"/>
      <protection/>
    </xf>
    <xf numFmtId="0" fontId="24" fillId="2" borderId="0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172" fontId="18" fillId="2" borderId="0" xfId="15" applyNumberFormat="1" applyFont="1" applyFill="1" applyBorder="1" applyAlignment="1" applyProtection="1">
      <alignment horizontal="left"/>
      <protection/>
    </xf>
    <xf numFmtId="164" fontId="18" fillId="2" borderId="47" xfId="0" applyNumberFormat="1" applyFont="1" applyFill="1" applyBorder="1" applyAlignment="1" applyProtection="1">
      <alignment horizontal="center"/>
      <protection/>
    </xf>
    <xf numFmtId="44" fontId="18" fillId="2" borderId="48" xfId="17" applyFont="1" applyFill="1" applyBorder="1" applyAlignment="1" applyProtection="1">
      <alignment/>
      <protection/>
    </xf>
    <xf numFmtId="164" fontId="18" fillId="2" borderId="49" xfId="0" applyNumberFormat="1" applyFont="1" applyFill="1" applyBorder="1" applyAlignment="1" applyProtection="1">
      <alignment horizontal="left"/>
      <protection/>
    </xf>
    <xf numFmtId="164" fontId="18" fillId="2" borderId="50" xfId="0" applyNumberFormat="1" applyFont="1" applyFill="1" applyBorder="1" applyAlignment="1" applyProtection="1">
      <alignment horizontal="left"/>
      <protection/>
    </xf>
    <xf numFmtId="8" fontId="5" fillId="0" borderId="1" xfId="15" applyNumberFormat="1" applyFont="1" applyBorder="1" applyAlignment="1">
      <alignment/>
    </xf>
    <xf numFmtId="8" fontId="19" fillId="0" borderId="1" xfId="15" applyNumberFormat="1" applyFont="1" applyBorder="1" applyAlignment="1">
      <alignment/>
    </xf>
    <xf numFmtId="5" fontId="0" fillId="2" borderId="3" xfId="0" applyNumberFormat="1" applyFont="1" applyFill="1" applyBorder="1" applyAlignment="1">
      <alignment/>
    </xf>
    <xf numFmtId="5" fontId="0" fillId="2" borderId="3" xfId="0" applyNumberFormat="1" applyFill="1" applyBorder="1" applyAlignment="1" applyProtection="1">
      <alignment/>
      <protection/>
    </xf>
    <xf numFmtId="5" fontId="0" fillId="2" borderId="0" xfId="0" applyNumberFormat="1" applyFill="1" applyBorder="1" applyAlignment="1" applyProtection="1">
      <alignment/>
      <protection/>
    </xf>
    <xf numFmtId="0" fontId="1" fillId="2" borderId="3" xfId="0" applyFont="1" applyFill="1" applyBorder="1" applyAlignment="1">
      <alignment horizontal="center"/>
    </xf>
    <xf numFmtId="164" fontId="0" fillId="2" borderId="3" xfId="0" applyNumberFormat="1" applyFill="1" applyBorder="1" applyAlignment="1" applyProtection="1">
      <alignment horizontal="left"/>
      <protection/>
    </xf>
    <xf numFmtId="164" fontId="0" fillId="2" borderId="0" xfId="0" applyNumberFormat="1" applyFill="1" applyBorder="1" applyAlignment="1" applyProtection="1">
      <alignment horizontal="left"/>
      <protection/>
    </xf>
    <xf numFmtId="172" fontId="0" fillId="2" borderId="3" xfId="15" applyNumberFormat="1" applyFill="1" applyBorder="1" applyAlignment="1" applyProtection="1">
      <alignment/>
      <protection/>
    </xf>
    <xf numFmtId="43" fontId="0" fillId="2" borderId="0" xfId="15" applyFill="1" applyBorder="1" applyAlignment="1" applyProtection="1">
      <alignment/>
      <protection/>
    </xf>
    <xf numFmtId="43" fontId="7" fillId="2" borderId="0" xfId="15" applyFont="1" applyFill="1" applyBorder="1" applyAlignment="1" applyProtection="1">
      <alignment/>
      <protection/>
    </xf>
    <xf numFmtId="172" fontId="0" fillId="2" borderId="3" xfId="15" applyNumberFormat="1" applyFill="1" applyBorder="1" applyAlignment="1">
      <alignment/>
    </xf>
    <xf numFmtId="164" fontId="9" fillId="0" borderId="1" xfId="0" applyNumberFormat="1" applyFont="1" applyFill="1" applyBorder="1" applyAlignment="1" applyProtection="1">
      <alignment horizontal="left"/>
      <protection/>
    </xf>
    <xf numFmtId="172" fontId="9" fillId="0" borderId="1" xfId="15" applyNumberFormat="1" applyFont="1" applyBorder="1" applyAlignment="1">
      <alignment/>
    </xf>
    <xf numFmtId="172" fontId="1" fillId="2" borderId="3" xfId="15" applyNumberFormat="1" applyFont="1" applyFill="1" applyBorder="1" applyAlignment="1">
      <alignment/>
    </xf>
    <xf numFmtId="43" fontId="1" fillId="2" borderId="0" xfId="15" applyFont="1" applyFill="1" applyBorder="1" applyAlignment="1">
      <alignment/>
    </xf>
    <xf numFmtId="43" fontId="17" fillId="2" borderId="0" xfId="15" applyFont="1" applyFill="1" applyBorder="1" applyAlignment="1">
      <alignment/>
    </xf>
    <xf numFmtId="8" fontId="9" fillId="0" borderId="1" xfId="15" applyNumberFormat="1" applyFont="1" applyBorder="1" applyAlignment="1">
      <alignment/>
    </xf>
    <xf numFmtId="8" fontId="22" fillId="0" borderId="1" xfId="15" applyNumberFormat="1" applyFont="1" applyBorder="1" applyAlignment="1">
      <alignment/>
    </xf>
    <xf numFmtId="44" fontId="23" fillId="5" borderId="7" xfId="17" applyFont="1" applyFill="1" applyBorder="1" applyAlignment="1" applyProtection="1">
      <alignment horizontal="right"/>
      <protection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2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23" fillId="2" borderId="0" xfId="0" applyFont="1" applyFill="1" applyBorder="1" applyAlignment="1">
      <alignment wrapText="1"/>
    </xf>
    <xf numFmtId="0" fontId="18" fillId="2" borderId="51" xfId="0" applyFont="1" applyFill="1" applyBorder="1" applyAlignment="1">
      <alignment wrapText="1"/>
    </xf>
    <xf numFmtId="0" fontId="27" fillId="2" borderId="52" xfId="0" applyFont="1" applyFill="1" applyBorder="1" applyAlignment="1">
      <alignment/>
    </xf>
    <xf numFmtId="0" fontId="27" fillId="2" borderId="24" xfId="0" applyFont="1" applyFill="1" applyBorder="1" applyAlignment="1">
      <alignment/>
    </xf>
    <xf numFmtId="0" fontId="27" fillId="2" borderId="7" xfId="0" applyFont="1" applyFill="1" applyBorder="1" applyAlignment="1">
      <alignment/>
    </xf>
    <xf numFmtId="0" fontId="18" fillId="2" borderId="49" xfId="0" applyFont="1" applyFill="1" applyBorder="1" applyAlignment="1">
      <alignment wrapText="1"/>
    </xf>
    <xf numFmtId="164" fontId="30" fillId="2" borderId="53" xfId="0" applyNumberFormat="1" applyFont="1" applyFill="1" applyBorder="1" applyAlignment="1" applyProtection="1">
      <alignment horizontal="left" wrapText="1"/>
      <protection/>
    </xf>
    <xf numFmtId="44" fontId="18" fillId="2" borderId="54" xfId="17" applyFont="1" applyFill="1" applyBorder="1" applyAlignment="1" applyProtection="1">
      <alignment horizontal="center" wrapText="1"/>
      <protection/>
    </xf>
    <xf numFmtId="164" fontId="18" fillId="2" borderId="55" xfId="0" applyNumberFormat="1" applyFont="1" applyFill="1" applyBorder="1" applyAlignment="1" applyProtection="1">
      <alignment horizontal="center" wrapText="1"/>
      <protection/>
    </xf>
    <xf numFmtId="164" fontId="18" fillId="2" borderId="55" xfId="0" applyNumberFormat="1" applyFont="1" applyFill="1" applyBorder="1" applyAlignment="1" applyProtection="1">
      <alignment horizontal="right" wrapText="1"/>
      <protection/>
    </xf>
    <xf numFmtId="7" fontId="18" fillId="2" borderId="55" xfId="0" applyNumberFormat="1" applyFont="1" applyFill="1" applyBorder="1" applyAlignment="1" applyProtection="1">
      <alignment horizontal="center" wrapText="1"/>
      <protection/>
    </xf>
    <xf numFmtId="164" fontId="18" fillId="2" borderId="56" xfId="0" applyNumberFormat="1" applyFont="1" applyFill="1" applyBorder="1" applyAlignment="1" applyProtection="1">
      <alignment horizontal="center" wrapText="1"/>
      <protection/>
    </xf>
    <xf numFmtId="0" fontId="27" fillId="2" borderId="0" xfId="0" applyFont="1" applyFill="1" applyBorder="1" applyAlignment="1">
      <alignment/>
    </xf>
    <xf numFmtId="164" fontId="25" fillId="2" borderId="57" xfId="0" applyNumberFormat="1" applyFont="1" applyFill="1" applyBorder="1" applyAlignment="1" applyProtection="1">
      <alignment horizontal="left"/>
      <protection/>
    </xf>
    <xf numFmtId="9" fontId="24" fillId="2" borderId="0" xfId="19" applyFont="1" applyFill="1" applyBorder="1" applyAlignment="1" applyProtection="1">
      <alignment horizontal="center"/>
      <protection/>
    </xf>
    <xf numFmtId="44" fontId="23" fillId="2" borderId="0" xfId="17" applyFont="1" applyFill="1" applyBorder="1" applyAlignment="1" applyProtection="1">
      <alignment horizontal="center"/>
      <protection/>
    </xf>
    <xf numFmtId="44" fontId="24" fillId="2" borderId="0" xfId="17" applyFont="1" applyFill="1" applyBorder="1" applyAlignment="1" applyProtection="1">
      <alignment horizontal="center"/>
      <protection/>
    </xf>
    <xf numFmtId="44" fontId="23" fillId="0" borderId="0" xfId="17" applyFont="1" applyBorder="1" applyAlignment="1">
      <alignment/>
    </xf>
    <xf numFmtId="164" fontId="25" fillId="2" borderId="0" xfId="0" applyNumberFormat="1" applyFont="1" applyFill="1" applyBorder="1" applyAlignment="1" applyProtection="1">
      <alignment horizontal="center"/>
      <protection/>
    </xf>
    <xf numFmtId="44" fontId="18" fillId="2" borderId="0" xfId="17" applyFont="1" applyFill="1" applyBorder="1" applyAlignment="1" applyProtection="1">
      <alignment/>
      <protection/>
    </xf>
    <xf numFmtId="172" fontId="23" fillId="2" borderId="15" xfId="15" applyNumberFormat="1" applyFont="1" applyFill="1" applyBorder="1" applyAlignment="1">
      <alignment horizontal="center"/>
    </xf>
    <xf numFmtId="164" fontId="23" fillId="2" borderId="15" xfId="0" applyNumberFormat="1" applyFont="1" applyFill="1" applyBorder="1" applyAlignment="1" applyProtection="1">
      <alignment horizontal="left"/>
      <protection/>
    </xf>
    <xf numFmtId="44" fontId="23" fillId="2" borderId="15" xfId="17" applyFont="1" applyFill="1" applyBorder="1" applyAlignment="1">
      <alignment horizontal="right"/>
    </xf>
    <xf numFmtId="172" fontId="23" fillId="2" borderId="15" xfId="15" applyNumberFormat="1" applyFont="1" applyFill="1" applyBorder="1" applyAlignment="1" applyProtection="1">
      <alignment horizontal="center"/>
      <protection/>
    </xf>
    <xf numFmtId="164" fontId="23" fillId="2" borderId="15" xfId="0" applyNumberFormat="1" applyFont="1" applyFill="1" applyBorder="1" applyAlignment="1" applyProtection="1">
      <alignment horizontal="center"/>
      <protection/>
    </xf>
    <xf numFmtId="164" fontId="23" fillId="2" borderId="15" xfId="0" applyNumberFormat="1" applyFont="1" applyFill="1" applyBorder="1" applyAlignment="1" applyProtection="1">
      <alignment horizontal="right"/>
      <protection/>
    </xf>
    <xf numFmtId="164" fontId="18" fillId="2" borderId="21" xfId="0" applyNumberFormat="1" applyFont="1" applyFill="1" applyBorder="1" applyAlignment="1" applyProtection="1">
      <alignment horizontal="center" wrapText="1"/>
      <protection/>
    </xf>
    <xf numFmtId="0" fontId="0" fillId="0" borderId="29" xfId="0" applyBorder="1" applyAlignment="1">
      <alignment horizontal="center" wrapText="1"/>
    </xf>
    <xf numFmtId="164" fontId="18" fillId="2" borderId="20" xfId="0" applyNumberFormat="1" applyFont="1" applyFill="1" applyBorder="1" applyAlignment="1" applyProtection="1">
      <alignment horizontal="center" wrapText="1"/>
      <protection/>
    </xf>
    <xf numFmtId="0" fontId="0" fillId="0" borderId="26" xfId="0" applyBorder="1" applyAlignment="1">
      <alignment horizontal="center" wrapText="1"/>
    </xf>
    <xf numFmtId="164" fontId="18" fillId="2" borderId="22" xfId="0" applyNumberFormat="1" applyFont="1" applyFill="1" applyBorder="1" applyAlignment="1" applyProtection="1">
      <alignment horizontal="center" wrapText="1"/>
      <protection/>
    </xf>
    <xf numFmtId="0" fontId="0" fillId="0" borderId="28" xfId="0" applyBorder="1" applyAlignment="1">
      <alignment horizontal="center" wrapText="1"/>
    </xf>
    <xf numFmtId="44" fontId="18" fillId="2" borderId="58" xfId="17" applyFont="1" applyFill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7" fontId="18" fillId="2" borderId="20" xfId="0" applyNumberFormat="1" applyFont="1" applyFill="1" applyBorder="1" applyAlignment="1" applyProtection="1">
      <alignment horizontal="center" wrapText="1"/>
      <protection/>
    </xf>
    <xf numFmtId="0" fontId="18" fillId="0" borderId="21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4" fontId="18" fillId="2" borderId="58" xfId="0" applyNumberFormat="1" applyFont="1" applyFill="1" applyBorder="1" applyAlignment="1" applyProtection="1">
      <alignment horizontal="center" wrapText="1"/>
      <protection/>
    </xf>
    <xf numFmtId="0" fontId="0" fillId="0" borderId="23" xfId="0" applyBorder="1" applyAlignment="1">
      <alignment horizontal="center" wrapText="1"/>
    </xf>
    <xf numFmtId="44" fontId="18" fillId="2" borderId="60" xfId="17" applyFont="1" applyFill="1" applyBorder="1" applyAlignment="1" applyProtection="1">
      <alignment/>
      <protection/>
    </xf>
    <xf numFmtId="0" fontId="0" fillId="0" borderId="61" xfId="0" applyBorder="1" applyAlignment="1">
      <alignment/>
    </xf>
    <xf numFmtId="0" fontId="0" fillId="0" borderId="40" xfId="0" applyBorder="1" applyAlignment="1">
      <alignment horizontal="center" wrapText="1"/>
    </xf>
    <xf numFmtId="5" fontId="4" fillId="0" borderId="1" xfId="0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/>
    </xf>
    <xf numFmtId="164" fontId="4" fillId="2" borderId="3" xfId="0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B1">
      <selection activeCell="B2" sqref="B2"/>
    </sheetView>
  </sheetViews>
  <sheetFormatPr defaultColWidth="9.140625" defaultRowHeight="12.75"/>
  <cols>
    <col min="2" max="2" width="18.140625" style="0" customWidth="1"/>
    <col min="3" max="3" width="16.140625" style="0" bestFit="1" customWidth="1"/>
    <col min="4" max="4" width="14.00390625" style="0" customWidth="1"/>
    <col min="5" max="5" width="20.28125" style="0" customWidth="1"/>
    <col min="6" max="7" width="19.28125" style="0" customWidth="1"/>
  </cols>
  <sheetData>
    <row r="1" spans="2:7" ht="15.75">
      <c r="B1" s="43" t="s">
        <v>93</v>
      </c>
      <c r="C1" s="18"/>
      <c r="D1" s="18"/>
      <c r="E1" s="18"/>
      <c r="F1" s="46" t="s">
        <v>77</v>
      </c>
      <c r="G1" s="47"/>
    </row>
    <row r="2" spans="2:7" ht="15.75">
      <c r="B2" s="42"/>
      <c r="C2" s="18"/>
      <c r="D2" s="18"/>
      <c r="E2" s="18"/>
      <c r="F2" s="64" t="s">
        <v>103</v>
      </c>
      <c r="G2" s="64"/>
    </row>
    <row r="3" spans="6:7" ht="12.75">
      <c r="F3" s="65" t="s">
        <v>87</v>
      </c>
      <c r="G3" s="66"/>
    </row>
    <row r="4" spans="6:7" ht="12.75">
      <c r="F4" s="59" t="s">
        <v>83</v>
      </c>
      <c r="G4" s="54"/>
    </row>
    <row r="5" spans="3:7" ht="15.75">
      <c r="C5" s="43"/>
      <c r="D5" s="18"/>
      <c r="F5" s="55" t="s">
        <v>88</v>
      </c>
      <c r="G5" s="54"/>
    </row>
    <row r="6" spans="2:7" ht="15.75">
      <c r="B6" s="48" t="s">
        <v>102</v>
      </c>
      <c r="C6" s="44"/>
      <c r="D6" s="44"/>
      <c r="F6" s="60" t="s">
        <v>84</v>
      </c>
      <c r="G6" s="56"/>
    </row>
    <row r="7" spans="2:7" ht="15.75">
      <c r="B7" s="48"/>
      <c r="C7" s="44"/>
      <c r="D7" s="44"/>
      <c r="F7" s="57" t="s">
        <v>89</v>
      </c>
      <c r="G7" s="56"/>
    </row>
    <row r="8" spans="2:7" ht="15.75">
      <c r="B8" s="48"/>
      <c r="C8" s="44"/>
      <c r="D8" s="44"/>
      <c r="F8" s="30"/>
      <c r="G8" s="53"/>
    </row>
    <row r="9" spans="2:7" ht="15.75">
      <c r="B9" s="49"/>
      <c r="C9" s="45"/>
      <c r="D9" s="31"/>
      <c r="E9" s="36" t="s">
        <v>104</v>
      </c>
      <c r="F9" s="36" t="s">
        <v>73</v>
      </c>
      <c r="G9" s="36" t="s">
        <v>75</v>
      </c>
    </row>
    <row r="10" spans="2:7" ht="15.75">
      <c r="B10" s="42"/>
      <c r="C10" s="42"/>
      <c r="D10" s="31" t="s">
        <v>76</v>
      </c>
      <c r="E10" s="32">
        <f>'2706.Summary'!B3</f>
        <v>493705</v>
      </c>
      <c r="F10" s="32">
        <f>'2706.Summary'!T43</f>
        <v>875280</v>
      </c>
      <c r="G10" s="34">
        <f aca="true" t="shared" si="0" ref="G10:G15">+E10-F10</f>
        <v>-381575</v>
      </c>
    </row>
    <row r="11" spans="2:7" ht="15.75">
      <c r="B11" s="31"/>
      <c r="C11" s="31"/>
      <c r="D11" s="31" t="s">
        <v>70</v>
      </c>
      <c r="E11" s="32">
        <f>'2706.Summary'!B4</f>
        <v>506986</v>
      </c>
      <c r="F11" s="32">
        <f>'2706.Summary'!T44</f>
        <v>1132953.6</v>
      </c>
      <c r="G11" s="34">
        <f t="shared" si="0"/>
        <v>-625967.6000000001</v>
      </c>
    </row>
    <row r="12" spans="2:7" ht="15.75">
      <c r="B12" s="31"/>
      <c r="C12" s="31"/>
      <c r="D12" s="31" t="s">
        <v>128</v>
      </c>
      <c r="E12" s="32">
        <f>'2706.Summary'!B5</f>
        <v>524432</v>
      </c>
      <c r="F12" s="32">
        <f>'2706.Summary'!T45</f>
        <v>1343827.2</v>
      </c>
      <c r="G12" s="34">
        <f t="shared" si="0"/>
        <v>-819395.2</v>
      </c>
    </row>
    <row r="13" spans="2:7" ht="15.75">
      <c r="B13" s="33"/>
      <c r="C13" s="33"/>
      <c r="D13" s="31" t="s">
        <v>129</v>
      </c>
      <c r="E13" s="32">
        <f>'2706.Summary'!B6</f>
        <v>633948</v>
      </c>
      <c r="F13" s="32">
        <f>'2706.Summary'!T46</f>
        <v>1751500.8</v>
      </c>
      <c r="G13" s="34">
        <f t="shared" si="0"/>
        <v>-1117552.8</v>
      </c>
    </row>
    <row r="14" spans="2:7" ht="15.75">
      <c r="B14" s="33"/>
      <c r="C14" s="33"/>
      <c r="D14" s="31" t="s">
        <v>130</v>
      </c>
      <c r="E14" s="32">
        <f>'2706.Summary'!B7</f>
        <v>560186</v>
      </c>
      <c r="F14" s="32">
        <f>'2706.Summary'!T47</f>
        <v>2677574.4</v>
      </c>
      <c r="G14" s="34">
        <f t="shared" si="0"/>
        <v>-2117388.4</v>
      </c>
    </row>
    <row r="15" spans="2:7" ht="15.75">
      <c r="B15" s="33"/>
      <c r="C15" s="33"/>
      <c r="D15" s="31" t="s">
        <v>131</v>
      </c>
      <c r="E15" s="32">
        <f>'2706.Summary'!B8</f>
        <v>85031</v>
      </c>
      <c r="F15" s="32">
        <f>'2706.Summary'!T48</f>
        <v>2523048</v>
      </c>
      <c r="G15" s="35">
        <f t="shared" si="0"/>
        <v>-2438017</v>
      </c>
    </row>
    <row r="16" spans="2:7" ht="16.5" thickBot="1">
      <c r="B16" s="18"/>
      <c r="C16" s="18"/>
      <c r="D16" s="18"/>
      <c r="E16" s="37">
        <f>SUM(E10:E15)</f>
        <v>2804288</v>
      </c>
      <c r="F16" s="38">
        <f>SUM(F10:F15)</f>
        <v>10304184</v>
      </c>
      <c r="G16" s="38">
        <f>SUM(G10:G15)</f>
        <v>-7499896</v>
      </c>
    </row>
    <row r="17" spans="2:7" ht="16.5" thickTop="1">
      <c r="B17" s="41" t="s">
        <v>57</v>
      </c>
      <c r="C17" s="18"/>
      <c r="D17" s="18"/>
      <c r="E17" s="39"/>
      <c r="G17" s="40"/>
    </row>
    <row r="18" spans="2:7" ht="15.75">
      <c r="B18" s="41" t="s">
        <v>100</v>
      </c>
      <c r="C18" s="18"/>
      <c r="D18" s="18"/>
      <c r="E18" s="39"/>
      <c r="G18" s="40"/>
    </row>
    <row r="19" spans="2:6" ht="15.75">
      <c r="B19" s="41" t="s">
        <v>101</v>
      </c>
      <c r="C19" s="41"/>
      <c r="D19" s="41"/>
      <c r="E19" s="18"/>
      <c r="F19" s="18"/>
    </row>
    <row r="20" spans="2:6" ht="15.75">
      <c r="B20" s="41" t="s">
        <v>132</v>
      </c>
      <c r="C20" s="41"/>
      <c r="D20" s="41"/>
      <c r="E20" s="18"/>
      <c r="F20" s="18"/>
    </row>
    <row r="21" spans="2:6" ht="15.75">
      <c r="B21" s="41" t="s">
        <v>133</v>
      </c>
      <c r="C21" s="41"/>
      <c r="D21" s="41"/>
      <c r="E21" s="18"/>
      <c r="F21" s="18"/>
    </row>
    <row r="22" ht="15.75">
      <c r="B22" s="63" t="s">
        <v>134</v>
      </c>
    </row>
    <row r="23" spans="2:3" ht="15.75">
      <c r="B23" s="63" t="s">
        <v>135</v>
      </c>
      <c r="C23" s="110">
        <v>1426760</v>
      </c>
    </row>
    <row r="24" spans="2:4" ht="15.75">
      <c r="B24" s="63"/>
      <c r="C24" s="109"/>
      <c r="D24" s="48"/>
    </row>
    <row r="25" ht="12.75">
      <c r="C25" s="109"/>
    </row>
  </sheetData>
  <printOptions/>
  <pageMargins left="0.75" right="0.7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4"/>
  <sheetViews>
    <sheetView zoomScale="75" zoomScaleNormal="75" workbookViewId="0" topLeftCell="A1">
      <selection activeCell="F8" sqref="F3:F8"/>
    </sheetView>
  </sheetViews>
  <sheetFormatPr defaultColWidth="9.140625" defaultRowHeight="12.75"/>
  <cols>
    <col min="1" max="1" width="23.7109375" style="117" customWidth="1"/>
    <col min="2" max="2" width="11.8515625" style="117" customWidth="1"/>
    <col min="3" max="3" width="19.8515625" style="117" customWidth="1"/>
    <col min="4" max="4" width="14.57421875" style="117" customWidth="1"/>
    <col min="5" max="5" width="14.00390625" style="117" bestFit="1" customWidth="1"/>
    <col min="6" max="6" width="13.7109375" style="117" customWidth="1"/>
    <col min="7" max="7" width="15.140625" style="117" customWidth="1"/>
    <col min="8" max="8" width="13.7109375" style="117" customWidth="1"/>
    <col min="9" max="9" width="14.421875" style="186" customWidth="1"/>
    <col min="10" max="10" width="16.421875" style="117" bestFit="1" customWidth="1"/>
    <col min="11" max="11" width="14.140625" style="117" customWidth="1"/>
    <col min="12" max="12" width="14.00390625" style="117" customWidth="1"/>
    <col min="13" max="13" width="13.8515625" style="117" customWidth="1"/>
    <col min="14" max="14" width="13.421875" style="117" bestFit="1" customWidth="1"/>
    <col min="15" max="15" width="9.8515625" style="117" customWidth="1"/>
    <col min="16" max="16" width="13.7109375" style="117" customWidth="1"/>
    <col min="17" max="17" width="14.57421875" style="117" bestFit="1" customWidth="1"/>
    <col min="18" max="20" width="9.140625" style="223" customWidth="1"/>
    <col min="21" max="16384" width="9.140625" style="117" customWidth="1"/>
  </cols>
  <sheetData>
    <row r="1" spans="1:17" ht="12.75" thickBot="1">
      <c r="A1" s="232" t="s">
        <v>93</v>
      </c>
      <c r="B1" s="222"/>
      <c r="C1" s="245" t="s">
        <v>81</v>
      </c>
      <c r="D1" s="246"/>
      <c r="E1" s="222"/>
      <c r="F1" s="115" t="s">
        <v>44</v>
      </c>
      <c r="G1" s="116"/>
      <c r="H1" s="232"/>
      <c r="I1" s="233"/>
      <c r="J1" s="223"/>
      <c r="K1" s="234"/>
      <c r="L1" s="223"/>
      <c r="M1" s="223"/>
      <c r="N1" s="223"/>
      <c r="O1" s="223"/>
      <c r="P1" s="223"/>
      <c r="Q1" s="223"/>
    </row>
    <row r="2" spans="1:17" ht="12">
      <c r="A2" s="235" t="s">
        <v>105</v>
      </c>
      <c r="B2" s="222"/>
      <c r="C2" s="118"/>
      <c r="D2" s="119"/>
      <c r="E2" s="222"/>
      <c r="F2" s="120" t="s">
        <v>45</v>
      </c>
      <c r="G2" s="121"/>
      <c r="H2" s="235"/>
      <c r="I2" s="233"/>
      <c r="J2" s="223"/>
      <c r="K2" s="236"/>
      <c r="L2" s="223"/>
      <c r="M2" s="223"/>
      <c r="N2" s="223"/>
      <c r="O2" s="223"/>
      <c r="P2" s="223"/>
      <c r="Q2" s="223"/>
    </row>
    <row r="3" spans="1:17" ht="12">
      <c r="A3" s="235" t="s">
        <v>85</v>
      </c>
      <c r="B3" s="222"/>
      <c r="C3" s="122" t="s">
        <v>166</v>
      </c>
      <c r="D3" s="123">
        <v>125000</v>
      </c>
      <c r="E3" s="222"/>
      <c r="F3" s="124" t="s">
        <v>76</v>
      </c>
      <c r="G3" s="125">
        <v>493705</v>
      </c>
      <c r="H3" s="235"/>
      <c r="I3" s="233"/>
      <c r="J3" s="223"/>
      <c r="K3" s="236"/>
      <c r="L3" s="223"/>
      <c r="M3" s="223"/>
      <c r="N3" s="223"/>
      <c r="O3" s="223"/>
      <c r="P3" s="223"/>
      <c r="Q3" s="223"/>
    </row>
    <row r="4" spans="1:17" ht="12">
      <c r="A4" s="222"/>
      <c r="B4" s="222"/>
      <c r="C4" s="122" t="s">
        <v>149</v>
      </c>
      <c r="D4" s="126">
        <v>125900</v>
      </c>
      <c r="E4" s="222"/>
      <c r="F4" s="124" t="s">
        <v>70</v>
      </c>
      <c r="G4" s="125">
        <v>506986</v>
      </c>
      <c r="H4" s="235"/>
      <c r="I4" s="233"/>
      <c r="J4" s="223"/>
      <c r="K4" s="236"/>
      <c r="L4" s="223"/>
      <c r="M4" s="223"/>
      <c r="N4" s="223"/>
      <c r="O4" s="223"/>
      <c r="P4" s="223"/>
      <c r="Q4" s="223"/>
    </row>
    <row r="5" spans="1:17" ht="12">
      <c r="A5" s="222"/>
      <c r="B5" s="222"/>
      <c r="C5" s="122" t="s">
        <v>143</v>
      </c>
      <c r="D5" s="126">
        <v>136700</v>
      </c>
      <c r="E5" s="222"/>
      <c r="F5" s="124" t="s">
        <v>128</v>
      </c>
      <c r="G5" s="125">
        <v>524432</v>
      </c>
      <c r="H5" s="235"/>
      <c r="I5" s="233"/>
      <c r="J5" s="236"/>
      <c r="K5" s="236"/>
      <c r="L5" s="223"/>
      <c r="M5" s="223"/>
      <c r="N5" s="223"/>
      <c r="O5" s="223"/>
      <c r="P5" s="223"/>
      <c r="Q5" s="223"/>
    </row>
    <row r="6" spans="1:17" ht="12">
      <c r="A6" s="222"/>
      <c r="B6" s="222"/>
      <c r="C6" s="122" t="s">
        <v>136</v>
      </c>
      <c r="D6" s="126">
        <v>141300</v>
      </c>
      <c r="E6" s="222"/>
      <c r="F6" s="124" t="s">
        <v>129</v>
      </c>
      <c r="G6" s="125">
        <v>633948</v>
      </c>
      <c r="H6" s="235"/>
      <c r="I6" s="233"/>
      <c r="J6" s="236"/>
      <c r="K6" s="236"/>
      <c r="L6" s="223"/>
      <c r="M6" s="223"/>
      <c r="N6" s="223"/>
      <c r="O6" s="223"/>
      <c r="P6" s="223"/>
      <c r="Q6" s="223"/>
    </row>
    <row r="7" spans="1:17" ht="12">
      <c r="A7" s="222"/>
      <c r="B7" s="222"/>
      <c r="C7" s="122" t="s">
        <v>137</v>
      </c>
      <c r="D7" s="126">
        <v>157000</v>
      </c>
      <c r="E7" s="222"/>
      <c r="F7" s="124" t="s">
        <v>130</v>
      </c>
      <c r="G7" s="125">
        <v>560186</v>
      </c>
      <c r="H7" s="235"/>
      <c r="I7" s="233"/>
      <c r="J7" s="236"/>
      <c r="K7" s="236"/>
      <c r="L7" s="223"/>
      <c r="M7" s="223"/>
      <c r="N7" s="223"/>
      <c r="O7" s="223"/>
      <c r="P7" s="223"/>
      <c r="Q7" s="223"/>
    </row>
    <row r="8" spans="1:17" ht="12.75" thickBot="1">
      <c r="A8" s="222"/>
      <c r="B8" s="222"/>
      <c r="C8" s="122" t="s">
        <v>80</v>
      </c>
      <c r="D8" s="126">
        <v>161200</v>
      </c>
      <c r="E8" s="222"/>
      <c r="F8" s="243" t="s">
        <v>131</v>
      </c>
      <c r="G8" s="244">
        <v>85031</v>
      </c>
      <c r="H8" s="235"/>
      <c r="I8" s="233"/>
      <c r="J8" s="236"/>
      <c r="K8" s="236"/>
      <c r="L8" s="223"/>
      <c r="M8" s="223"/>
      <c r="N8" s="223"/>
      <c r="O8" s="223"/>
      <c r="P8" s="223"/>
      <c r="Q8" s="223"/>
    </row>
    <row r="9" spans="1:17" ht="14.25" thickBot="1" thickTop="1">
      <c r="A9" s="222"/>
      <c r="B9" s="222"/>
      <c r="C9" s="127"/>
      <c r="D9" s="128"/>
      <c r="E9" s="222"/>
      <c r="F9" s="311">
        <f>SUM(G3:G8)</f>
        <v>2804288</v>
      </c>
      <c r="G9" s="312"/>
      <c r="H9" s="235"/>
      <c r="I9" s="233"/>
      <c r="J9" s="236"/>
      <c r="K9" s="236"/>
      <c r="L9" s="223"/>
      <c r="M9" s="223"/>
      <c r="N9" s="223"/>
      <c r="O9" s="223"/>
      <c r="P9" s="223"/>
      <c r="Q9" s="223"/>
    </row>
    <row r="10" spans="1:17" ht="12">
      <c r="A10" s="240" t="s">
        <v>90</v>
      </c>
      <c r="B10" s="241"/>
      <c r="C10" s="235"/>
      <c r="D10" s="235"/>
      <c r="E10" s="242"/>
      <c r="F10" s="235"/>
      <c r="G10" s="235"/>
      <c r="H10" s="235"/>
      <c r="I10" s="233"/>
      <c r="J10" s="236"/>
      <c r="K10" s="236"/>
      <c r="L10" s="223"/>
      <c r="M10" s="223"/>
      <c r="N10" s="223"/>
      <c r="O10" s="223"/>
      <c r="P10" s="223"/>
      <c r="Q10" s="223"/>
    </row>
    <row r="11" spans="1:17" ht="12">
      <c r="A11" s="235" t="s">
        <v>82</v>
      </c>
      <c r="B11" s="235"/>
      <c r="C11" s="235"/>
      <c r="D11" s="235" t="s">
        <v>106</v>
      </c>
      <c r="E11" s="235"/>
      <c r="F11" s="235" t="s">
        <v>91</v>
      </c>
      <c r="G11" s="235"/>
      <c r="H11" s="222"/>
      <c r="I11" s="233"/>
      <c r="J11" s="236"/>
      <c r="K11" s="236"/>
      <c r="L11" s="223"/>
      <c r="M11" s="223"/>
      <c r="N11" s="223"/>
      <c r="O11" s="223"/>
      <c r="P11" s="223"/>
      <c r="Q11" s="223"/>
    </row>
    <row r="12" spans="1:17" ht="12">
      <c r="A12" s="235"/>
      <c r="B12" s="235"/>
      <c r="C12" s="235"/>
      <c r="D12" s="235" t="s">
        <v>107</v>
      </c>
      <c r="E12" s="235"/>
      <c r="F12" s="235" t="s">
        <v>92</v>
      </c>
      <c r="G12" s="235"/>
      <c r="H12" s="222"/>
      <c r="I12" s="233"/>
      <c r="J12" s="236"/>
      <c r="K12" s="236"/>
      <c r="L12" s="223"/>
      <c r="M12" s="223"/>
      <c r="N12" s="223"/>
      <c r="O12" s="223"/>
      <c r="P12" s="223"/>
      <c r="Q12" s="223"/>
    </row>
    <row r="13" spans="1:17" ht="12">
      <c r="A13" s="235"/>
      <c r="B13" s="235"/>
      <c r="C13" s="235"/>
      <c r="D13" s="235"/>
      <c r="E13" s="235"/>
      <c r="F13" s="235"/>
      <c r="G13" s="235"/>
      <c r="H13" s="222"/>
      <c r="I13" s="233"/>
      <c r="J13" s="236"/>
      <c r="K13" s="236"/>
      <c r="L13" s="223"/>
      <c r="M13" s="223"/>
      <c r="N13" s="223"/>
      <c r="O13" s="223"/>
      <c r="P13" s="223"/>
      <c r="Q13" s="223"/>
    </row>
    <row r="14" spans="1:18" ht="12.75" thickBot="1">
      <c r="A14" s="231"/>
      <c r="B14" s="238"/>
      <c r="C14" s="238"/>
      <c r="D14" s="238"/>
      <c r="E14" s="238"/>
      <c r="F14" s="239"/>
      <c r="G14" s="239"/>
      <c r="H14" s="230"/>
      <c r="I14" s="207"/>
      <c r="J14" s="230"/>
      <c r="K14" s="230"/>
      <c r="L14" s="231"/>
      <c r="M14" s="231"/>
      <c r="N14" s="231"/>
      <c r="O14" s="231"/>
      <c r="P14" s="231"/>
      <c r="Q14" s="231"/>
      <c r="R14" s="222"/>
    </row>
    <row r="15" spans="1:20" s="269" customFormat="1" ht="12">
      <c r="A15" s="307" t="s">
        <v>46</v>
      </c>
      <c r="B15" s="298" t="s">
        <v>123</v>
      </c>
      <c r="C15" s="302" t="s">
        <v>122</v>
      </c>
      <c r="D15" s="309" t="s">
        <v>121</v>
      </c>
      <c r="E15" s="300" t="s">
        <v>94</v>
      </c>
      <c r="F15" s="298" t="s">
        <v>108</v>
      </c>
      <c r="G15" s="302" t="s">
        <v>118</v>
      </c>
      <c r="H15" s="300" t="s">
        <v>95</v>
      </c>
      <c r="I15" s="298" t="s">
        <v>108</v>
      </c>
      <c r="J15" s="302" t="s">
        <v>118</v>
      </c>
      <c r="K15" s="300" t="s">
        <v>96</v>
      </c>
      <c r="L15" s="298" t="s">
        <v>108</v>
      </c>
      <c r="M15" s="302" t="s">
        <v>118</v>
      </c>
      <c r="N15" s="306" t="s">
        <v>97</v>
      </c>
      <c r="O15" s="298" t="s">
        <v>108</v>
      </c>
      <c r="P15" s="302" t="s">
        <v>118</v>
      </c>
      <c r="Q15" s="304" t="s">
        <v>119</v>
      </c>
      <c r="R15" s="267"/>
      <c r="S15" s="268"/>
      <c r="T15" s="268"/>
    </row>
    <row r="16" spans="1:20" s="269" customFormat="1" ht="30.75" customHeight="1" thickBot="1">
      <c r="A16" s="308"/>
      <c r="B16" s="308"/>
      <c r="C16" s="313"/>
      <c r="D16" s="310"/>
      <c r="E16" s="301"/>
      <c r="F16" s="299"/>
      <c r="G16" s="303"/>
      <c r="H16" s="301"/>
      <c r="I16" s="299"/>
      <c r="J16" s="303"/>
      <c r="K16" s="301"/>
      <c r="L16" s="299"/>
      <c r="M16" s="303"/>
      <c r="N16" s="301"/>
      <c r="O16" s="299"/>
      <c r="P16" s="303"/>
      <c r="Q16" s="305"/>
      <c r="R16" s="268"/>
      <c r="S16" s="268"/>
      <c r="T16" s="268"/>
    </row>
    <row r="17" spans="1:17" ht="12">
      <c r="A17" s="274" t="s">
        <v>66</v>
      </c>
      <c r="B17" s="132" t="s">
        <v>14</v>
      </c>
      <c r="C17" s="133" t="s">
        <v>164</v>
      </c>
      <c r="D17" s="134">
        <v>4</v>
      </c>
      <c r="E17" s="135">
        <v>1000</v>
      </c>
      <c r="F17" s="136">
        <v>0.25</v>
      </c>
      <c r="G17" s="137">
        <f>(E17)/F17*D17</f>
        <v>16000</v>
      </c>
      <c r="H17" s="135">
        <v>1000</v>
      </c>
      <c r="I17" s="136">
        <v>0.25</v>
      </c>
      <c r="J17" s="137">
        <f>(H17)/I17*D17</f>
        <v>16000</v>
      </c>
      <c r="K17" s="138">
        <v>10000</v>
      </c>
      <c r="L17" s="139">
        <v>1</v>
      </c>
      <c r="M17" s="140">
        <f>(K17)/L17*D17</f>
        <v>40000</v>
      </c>
      <c r="N17" s="138">
        <v>10000</v>
      </c>
      <c r="O17" s="139">
        <v>0.5</v>
      </c>
      <c r="P17" s="141">
        <f>(N17)/O17*D17</f>
        <v>80000</v>
      </c>
      <c r="Q17" s="142">
        <f>G17+J17+M17+P17</f>
        <v>152000</v>
      </c>
    </row>
    <row r="18" spans="1:17" ht="12">
      <c r="A18" s="275"/>
      <c r="B18" s="143" t="s">
        <v>15</v>
      </c>
      <c r="C18" s="144" t="s">
        <v>39</v>
      </c>
      <c r="D18" s="134">
        <v>4</v>
      </c>
      <c r="E18" s="135">
        <v>1000</v>
      </c>
      <c r="F18" s="136">
        <v>0.5</v>
      </c>
      <c r="G18" s="137">
        <f aca="true" t="shared" si="0" ref="G18:G38">(E18)/F18*D18</f>
        <v>8000</v>
      </c>
      <c r="H18" s="135">
        <v>3000</v>
      </c>
      <c r="I18" s="136">
        <v>0.5</v>
      </c>
      <c r="J18" s="137">
        <f aca="true" t="shared" si="1" ref="J18:J37">(H18)/I18*D18</f>
        <v>24000</v>
      </c>
      <c r="K18" s="135">
        <v>10000</v>
      </c>
      <c r="L18" s="145">
        <v>1</v>
      </c>
      <c r="M18" s="140">
        <f aca="true" t="shared" si="2" ref="M18:M38">(K18)/L18*D18</f>
        <v>40000</v>
      </c>
      <c r="N18" s="135">
        <v>10000</v>
      </c>
      <c r="O18" s="145">
        <v>0.5</v>
      </c>
      <c r="P18" s="137">
        <f aca="true" t="shared" si="3" ref="P18:P38">(N18)/O18*D18</f>
        <v>80000</v>
      </c>
      <c r="Q18" s="146">
        <f aca="true" t="shared" si="4" ref="Q18:Q39">G18+J18+M18+P18</f>
        <v>152000</v>
      </c>
    </row>
    <row r="19" spans="1:17" ht="12">
      <c r="A19" s="275"/>
      <c r="B19" s="143" t="s">
        <v>16</v>
      </c>
      <c r="C19" s="144" t="s">
        <v>160</v>
      </c>
      <c r="D19" s="134">
        <v>4</v>
      </c>
      <c r="E19" s="135">
        <v>1000</v>
      </c>
      <c r="F19" s="136">
        <v>0.75</v>
      </c>
      <c r="G19" s="137">
        <f t="shared" si="0"/>
        <v>5333.333333333333</v>
      </c>
      <c r="H19" s="135">
        <v>3000</v>
      </c>
      <c r="I19" s="136">
        <v>0.75</v>
      </c>
      <c r="J19" s="137">
        <f t="shared" si="1"/>
        <v>16000</v>
      </c>
      <c r="K19" s="135">
        <v>10000</v>
      </c>
      <c r="L19" s="145">
        <v>1</v>
      </c>
      <c r="M19" s="140">
        <f t="shared" si="2"/>
        <v>40000</v>
      </c>
      <c r="N19" s="135">
        <v>10000</v>
      </c>
      <c r="O19" s="145">
        <v>0.5</v>
      </c>
      <c r="P19" s="137">
        <f t="shared" si="3"/>
        <v>80000</v>
      </c>
      <c r="Q19" s="146">
        <f t="shared" si="4"/>
        <v>141333.3333333333</v>
      </c>
    </row>
    <row r="20" spans="1:17" ht="12">
      <c r="A20" s="276">
        <v>125000</v>
      </c>
      <c r="B20" s="143" t="s">
        <v>17</v>
      </c>
      <c r="C20" s="144" t="s">
        <v>161</v>
      </c>
      <c r="D20" s="134">
        <v>4</v>
      </c>
      <c r="E20" s="147">
        <v>1000</v>
      </c>
      <c r="F20" s="148">
        <v>1</v>
      </c>
      <c r="G20" s="137">
        <f t="shared" si="0"/>
        <v>4000</v>
      </c>
      <c r="H20" s="147">
        <v>3000</v>
      </c>
      <c r="I20" s="148">
        <v>1</v>
      </c>
      <c r="J20" s="137">
        <f t="shared" si="1"/>
        <v>12000</v>
      </c>
      <c r="K20" s="147">
        <v>10000</v>
      </c>
      <c r="L20" s="145">
        <v>1</v>
      </c>
      <c r="M20" s="140">
        <f t="shared" si="2"/>
        <v>40000</v>
      </c>
      <c r="N20" s="147">
        <v>10000</v>
      </c>
      <c r="O20" s="145">
        <v>0.5</v>
      </c>
      <c r="P20" s="137">
        <f t="shared" si="3"/>
        <v>80000</v>
      </c>
      <c r="Q20" s="146">
        <f t="shared" si="4"/>
        <v>136000</v>
      </c>
    </row>
    <row r="21" spans="1:17" ht="12">
      <c r="A21" s="274" t="s">
        <v>67</v>
      </c>
      <c r="B21" s="143" t="s">
        <v>18</v>
      </c>
      <c r="C21" s="144" t="s">
        <v>162</v>
      </c>
      <c r="D21" s="134">
        <v>4</v>
      </c>
      <c r="E21" s="135">
        <v>1250</v>
      </c>
      <c r="F21" s="136">
        <v>0.25</v>
      </c>
      <c r="G21" s="137">
        <f t="shared" si="0"/>
        <v>20000</v>
      </c>
      <c r="H21" s="135">
        <v>3500</v>
      </c>
      <c r="I21" s="136">
        <v>0.25</v>
      </c>
      <c r="J21" s="137">
        <f t="shared" si="1"/>
        <v>56000</v>
      </c>
      <c r="K21" s="149">
        <v>12500</v>
      </c>
      <c r="L21" s="145">
        <v>1</v>
      </c>
      <c r="M21" s="140">
        <f t="shared" si="2"/>
        <v>50000</v>
      </c>
      <c r="N21" s="149">
        <v>12500</v>
      </c>
      <c r="O21" s="145">
        <v>0.5</v>
      </c>
      <c r="P21" s="137">
        <f t="shared" si="3"/>
        <v>100000</v>
      </c>
      <c r="Q21" s="146">
        <f t="shared" si="4"/>
        <v>226000</v>
      </c>
    </row>
    <row r="22" spans="1:17" ht="12">
      <c r="A22" s="275"/>
      <c r="B22" s="143" t="s">
        <v>19</v>
      </c>
      <c r="C22" s="144" t="s">
        <v>155</v>
      </c>
      <c r="D22" s="134">
        <v>4</v>
      </c>
      <c r="E22" s="135">
        <v>1250</v>
      </c>
      <c r="F22" s="136">
        <v>0.5</v>
      </c>
      <c r="G22" s="137">
        <f t="shared" si="0"/>
        <v>10000</v>
      </c>
      <c r="H22" s="135">
        <v>3500</v>
      </c>
      <c r="I22" s="136">
        <v>0.5</v>
      </c>
      <c r="J22" s="137">
        <f t="shared" si="1"/>
        <v>28000</v>
      </c>
      <c r="K22" s="149">
        <v>12500</v>
      </c>
      <c r="L22" s="145">
        <v>1</v>
      </c>
      <c r="M22" s="140">
        <f t="shared" si="2"/>
        <v>50000</v>
      </c>
      <c r="N22" s="149">
        <v>12500</v>
      </c>
      <c r="O22" s="145">
        <v>0.5</v>
      </c>
      <c r="P22" s="137">
        <f t="shared" si="3"/>
        <v>100000</v>
      </c>
      <c r="Q22" s="146">
        <f t="shared" si="4"/>
        <v>188000</v>
      </c>
    </row>
    <row r="23" spans="1:17" ht="12">
      <c r="A23" s="275"/>
      <c r="B23" s="143" t="s">
        <v>20</v>
      </c>
      <c r="C23" s="144" t="s">
        <v>156</v>
      </c>
      <c r="D23" s="134">
        <v>4</v>
      </c>
      <c r="E23" s="135">
        <v>1250</v>
      </c>
      <c r="F23" s="136">
        <v>0.75</v>
      </c>
      <c r="G23" s="137">
        <f t="shared" si="0"/>
        <v>6666.666666666667</v>
      </c>
      <c r="H23" s="135">
        <v>3500</v>
      </c>
      <c r="I23" s="136">
        <v>0.75</v>
      </c>
      <c r="J23" s="137">
        <f t="shared" si="1"/>
        <v>18666.666666666668</v>
      </c>
      <c r="K23" s="149">
        <v>12500</v>
      </c>
      <c r="L23" s="145">
        <v>1</v>
      </c>
      <c r="M23" s="140">
        <f t="shared" si="2"/>
        <v>50000</v>
      </c>
      <c r="N23" s="149">
        <v>12500</v>
      </c>
      <c r="O23" s="145">
        <v>0.5</v>
      </c>
      <c r="P23" s="137">
        <f t="shared" si="3"/>
        <v>100000</v>
      </c>
      <c r="Q23" s="146">
        <f t="shared" si="4"/>
        <v>175333.33333333334</v>
      </c>
    </row>
    <row r="24" spans="1:17" ht="12">
      <c r="A24" s="276">
        <v>125000</v>
      </c>
      <c r="B24" s="143" t="s">
        <v>21</v>
      </c>
      <c r="C24" s="144" t="s">
        <v>157</v>
      </c>
      <c r="D24" s="134">
        <v>4</v>
      </c>
      <c r="E24" s="147">
        <v>1250</v>
      </c>
      <c r="F24" s="148">
        <v>1</v>
      </c>
      <c r="G24" s="137">
        <f t="shared" si="0"/>
        <v>5000</v>
      </c>
      <c r="H24" s="147">
        <v>3500</v>
      </c>
      <c r="I24" s="148">
        <v>1</v>
      </c>
      <c r="J24" s="137">
        <f t="shared" si="1"/>
        <v>14000</v>
      </c>
      <c r="K24" s="150">
        <v>12500</v>
      </c>
      <c r="L24" s="145">
        <v>1</v>
      </c>
      <c r="M24" s="140">
        <f t="shared" si="2"/>
        <v>50000</v>
      </c>
      <c r="N24" s="150">
        <v>12500</v>
      </c>
      <c r="O24" s="145">
        <v>0.5</v>
      </c>
      <c r="P24" s="137">
        <f t="shared" si="3"/>
        <v>100000</v>
      </c>
      <c r="Q24" s="146">
        <f t="shared" si="4"/>
        <v>169000</v>
      </c>
    </row>
    <row r="25" spans="1:17" ht="12">
      <c r="A25" s="274" t="s">
        <v>68</v>
      </c>
      <c r="B25" s="143" t="s">
        <v>22</v>
      </c>
      <c r="C25" s="144" t="s">
        <v>158</v>
      </c>
      <c r="D25" s="134">
        <v>4</v>
      </c>
      <c r="E25" s="135">
        <v>1500</v>
      </c>
      <c r="F25" s="136">
        <v>0.25</v>
      </c>
      <c r="G25" s="137">
        <f t="shared" si="0"/>
        <v>24000</v>
      </c>
      <c r="H25" s="135">
        <v>4000</v>
      </c>
      <c r="I25" s="136">
        <v>0.25</v>
      </c>
      <c r="J25" s="137">
        <f t="shared" si="1"/>
        <v>64000</v>
      </c>
      <c r="K25" s="135">
        <v>15000</v>
      </c>
      <c r="L25" s="145">
        <v>1</v>
      </c>
      <c r="M25" s="140">
        <f t="shared" si="2"/>
        <v>60000</v>
      </c>
      <c r="N25" s="135">
        <v>15000</v>
      </c>
      <c r="O25" s="145">
        <v>0.5</v>
      </c>
      <c r="P25" s="137">
        <f t="shared" si="3"/>
        <v>120000</v>
      </c>
      <c r="Q25" s="146">
        <f t="shared" si="4"/>
        <v>268000</v>
      </c>
    </row>
    <row r="26" spans="1:17" ht="12">
      <c r="A26" s="275"/>
      <c r="B26" s="143" t="s">
        <v>23</v>
      </c>
      <c r="C26" s="144" t="s">
        <v>150</v>
      </c>
      <c r="D26" s="134">
        <v>4</v>
      </c>
      <c r="E26" s="135">
        <v>1500</v>
      </c>
      <c r="F26" s="136">
        <v>0.5</v>
      </c>
      <c r="G26" s="137">
        <f t="shared" si="0"/>
        <v>12000</v>
      </c>
      <c r="H26" s="135">
        <v>4000</v>
      </c>
      <c r="I26" s="136">
        <v>0.5</v>
      </c>
      <c r="J26" s="137">
        <f t="shared" si="1"/>
        <v>32000</v>
      </c>
      <c r="K26" s="135">
        <v>15000</v>
      </c>
      <c r="L26" s="145">
        <v>1</v>
      </c>
      <c r="M26" s="140">
        <f t="shared" si="2"/>
        <v>60000</v>
      </c>
      <c r="N26" s="135">
        <v>15000</v>
      </c>
      <c r="O26" s="145">
        <v>0.5</v>
      </c>
      <c r="P26" s="137">
        <f t="shared" si="3"/>
        <v>120000</v>
      </c>
      <c r="Q26" s="146">
        <f t="shared" si="4"/>
        <v>224000</v>
      </c>
    </row>
    <row r="27" spans="1:17" ht="12">
      <c r="A27" s="275"/>
      <c r="B27" s="143" t="s">
        <v>24</v>
      </c>
      <c r="C27" s="144" t="s">
        <v>151</v>
      </c>
      <c r="D27" s="134">
        <v>4</v>
      </c>
      <c r="E27" s="135">
        <v>1500</v>
      </c>
      <c r="F27" s="136">
        <v>0.75</v>
      </c>
      <c r="G27" s="137">
        <f t="shared" si="0"/>
        <v>8000</v>
      </c>
      <c r="H27" s="135">
        <v>4000</v>
      </c>
      <c r="I27" s="136">
        <v>0.75</v>
      </c>
      <c r="J27" s="137">
        <f t="shared" si="1"/>
        <v>21333.333333333332</v>
      </c>
      <c r="K27" s="135">
        <v>15000</v>
      </c>
      <c r="L27" s="145">
        <v>1</v>
      </c>
      <c r="M27" s="140">
        <f t="shared" si="2"/>
        <v>60000</v>
      </c>
      <c r="N27" s="135">
        <v>15000</v>
      </c>
      <c r="O27" s="145">
        <v>0.5</v>
      </c>
      <c r="P27" s="137">
        <f t="shared" si="3"/>
        <v>120000</v>
      </c>
      <c r="Q27" s="146">
        <f t="shared" si="4"/>
        <v>209333.3333333333</v>
      </c>
    </row>
    <row r="28" spans="1:17" ht="12">
      <c r="A28" s="276">
        <v>125000</v>
      </c>
      <c r="B28" s="143" t="s">
        <v>25</v>
      </c>
      <c r="C28" s="144" t="s">
        <v>152</v>
      </c>
      <c r="D28" s="134">
        <v>4</v>
      </c>
      <c r="E28" s="147">
        <v>1500</v>
      </c>
      <c r="F28" s="148">
        <v>1</v>
      </c>
      <c r="G28" s="137">
        <f t="shared" si="0"/>
        <v>6000</v>
      </c>
      <c r="H28" s="147">
        <v>4000</v>
      </c>
      <c r="I28" s="148">
        <v>1</v>
      </c>
      <c r="J28" s="137">
        <f t="shared" si="1"/>
        <v>16000</v>
      </c>
      <c r="K28" s="147">
        <v>15000</v>
      </c>
      <c r="L28" s="145">
        <v>1</v>
      </c>
      <c r="M28" s="140">
        <f t="shared" si="2"/>
        <v>60000</v>
      </c>
      <c r="N28" s="147">
        <v>15000</v>
      </c>
      <c r="O28" s="145">
        <v>0.5</v>
      </c>
      <c r="P28" s="137">
        <f t="shared" si="3"/>
        <v>120000</v>
      </c>
      <c r="Q28" s="146">
        <f t="shared" si="4"/>
        <v>202000</v>
      </c>
    </row>
    <row r="29" spans="1:17" ht="12">
      <c r="A29" s="274" t="s">
        <v>69</v>
      </c>
      <c r="B29" s="132" t="s">
        <v>26</v>
      </c>
      <c r="C29" s="133" t="s">
        <v>153</v>
      </c>
      <c r="D29" s="134">
        <v>4</v>
      </c>
      <c r="E29" s="135">
        <v>1750</v>
      </c>
      <c r="F29" s="136">
        <v>0.25</v>
      </c>
      <c r="G29" s="137">
        <f t="shared" si="0"/>
        <v>28000</v>
      </c>
      <c r="H29" s="135">
        <v>5000</v>
      </c>
      <c r="I29" s="136">
        <v>0.25</v>
      </c>
      <c r="J29" s="137">
        <f t="shared" si="1"/>
        <v>80000</v>
      </c>
      <c r="K29" s="135">
        <v>20000</v>
      </c>
      <c r="L29" s="145">
        <v>1</v>
      </c>
      <c r="M29" s="140">
        <f t="shared" si="2"/>
        <v>80000</v>
      </c>
      <c r="N29" s="135">
        <v>20000</v>
      </c>
      <c r="O29" s="145">
        <v>0.5</v>
      </c>
      <c r="P29" s="151">
        <f t="shared" si="3"/>
        <v>160000</v>
      </c>
      <c r="Q29" s="146">
        <f t="shared" si="4"/>
        <v>348000</v>
      </c>
    </row>
    <row r="30" spans="1:17" ht="12">
      <c r="A30" s="275"/>
      <c r="B30" s="132" t="s">
        <v>31</v>
      </c>
      <c r="C30" s="133" t="s">
        <v>144</v>
      </c>
      <c r="D30" s="134">
        <v>4</v>
      </c>
      <c r="E30" s="135">
        <v>1750</v>
      </c>
      <c r="F30" s="136">
        <v>0.5</v>
      </c>
      <c r="G30" s="137">
        <f t="shared" si="0"/>
        <v>14000</v>
      </c>
      <c r="H30" s="135">
        <v>5000</v>
      </c>
      <c r="I30" s="136">
        <v>0.5</v>
      </c>
      <c r="J30" s="137">
        <f t="shared" si="1"/>
        <v>40000</v>
      </c>
      <c r="K30" s="135">
        <v>20000</v>
      </c>
      <c r="L30" s="145">
        <v>1</v>
      </c>
      <c r="M30" s="140">
        <f t="shared" si="2"/>
        <v>80000</v>
      </c>
      <c r="N30" s="135">
        <v>20000</v>
      </c>
      <c r="O30" s="145">
        <v>0.5</v>
      </c>
      <c r="P30" s="151">
        <f t="shared" si="3"/>
        <v>160000</v>
      </c>
      <c r="Q30" s="146">
        <f t="shared" si="4"/>
        <v>294000</v>
      </c>
    </row>
    <row r="31" spans="1:17" ht="12">
      <c r="A31" s="275"/>
      <c r="B31" s="132" t="s">
        <v>32</v>
      </c>
      <c r="C31" s="133" t="s">
        <v>145</v>
      </c>
      <c r="D31" s="134">
        <v>4</v>
      </c>
      <c r="E31" s="135">
        <v>1750</v>
      </c>
      <c r="F31" s="136">
        <v>0.75</v>
      </c>
      <c r="G31" s="137">
        <f t="shared" si="0"/>
        <v>9333.333333333334</v>
      </c>
      <c r="H31" s="135">
        <v>5000</v>
      </c>
      <c r="I31" s="136">
        <v>0.75</v>
      </c>
      <c r="J31" s="137">
        <f t="shared" si="1"/>
        <v>26666.666666666668</v>
      </c>
      <c r="K31" s="135">
        <v>20000</v>
      </c>
      <c r="L31" s="145">
        <v>1</v>
      </c>
      <c r="M31" s="140">
        <f t="shared" si="2"/>
        <v>80000</v>
      </c>
      <c r="N31" s="135">
        <v>20000</v>
      </c>
      <c r="O31" s="145">
        <v>0.5</v>
      </c>
      <c r="P31" s="151">
        <f t="shared" si="3"/>
        <v>160000</v>
      </c>
      <c r="Q31" s="146">
        <f t="shared" si="4"/>
        <v>276000</v>
      </c>
    </row>
    <row r="32" spans="1:17" ht="12">
      <c r="A32" s="276">
        <v>125900</v>
      </c>
      <c r="B32" s="132" t="s">
        <v>33</v>
      </c>
      <c r="C32" s="133" t="s">
        <v>146</v>
      </c>
      <c r="D32" s="134">
        <v>4</v>
      </c>
      <c r="E32" s="147">
        <v>1750</v>
      </c>
      <c r="F32" s="148">
        <v>1</v>
      </c>
      <c r="G32" s="137">
        <f t="shared" si="0"/>
        <v>7000</v>
      </c>
      <c r="H32" s="147">
        <v>5000</v>
      </c>
      <c r="I32" s="148">
        <v>1</v>
      </c>
      <c r="J32" s="137">
        <f t="shared" si="1"/>
        <v>20000</v>
      </c>
      <c r="K32" s="147">
        <v>20000</v>
      </c>
      <c r="L32" s="145">
        <v>1</v>
      </c>
      <c r="M32" s="140">
        <f t="shared" si="2"/>
        <v>80000</v>
      </c>
      <c r="N32" s="147">
        <v>20000</v>
      </c>
      <c r="O32" s="145">
        <v>0.5</v>
      </c>
      <c r="P32" s="151">
        <f t="shared" si="3"/>
        <v>160000</v>
      </c>
      <c r="Q32" s="146">
        <f t="shared" si="4"/>
        <v>267000</v>
      </c>
    </row>
    <row r="33" spans="1:20" s="152" customFormat="1" ht="12">
      <c r="A33" s="131" t="s">
        <v>124</v>
      </c>
      <c r="B33" s="143" t="s">
        <v>34</v>
      </c>
      <c r="C33" s="144" t="s">
        <v>147</v>
      </c>
      <c r="D33" s="134">
        <v>4</v>
      </c>
      <c r="E33" s="135">
        <v>2000</v>
      </c>
      <c r="F33" s="136">
        <v>0.25</v>
      </c>
      <c r="G33" s="137">
        <f t="shared" si="0"/>
        <v>32000</v>
      </c>
      <c r="H33" s="135">
        <v>6000</v>
      </c>
      <c r="I33" s="136">
        <v>0.25</v>
      </c>
      <c r="J33" s="137">
        <f t="shared" si="1"/>
        <v>96000</v>
      </c>
      <c r="K33" s="135">
        <v>30000</v>
      </c>
      <c r="L33" s="145">
        <v>1</v>
      </c>
      <c r="M33" s="140">
        <f t="shared" si="2"/>
        <v>120000</v>
      </c>
      <c r="N33" s="135">
        <v>30000</v>
      </c>
      <c r="O33" s="145">
        <v>0.5</v>
      </c>
      <c r="P33" s="151">
        <f t="shared" si="3"/>
        <v>240000</v>
      </c>
      <c r="Q33" s="146">
        <f t="shared" si="4"/>
        <v>488000</v>
      </c>
      <c r="R33" s="237"/>
      <c r="S33" s="237"/>
      <c r="T33" s="237"/>
    </row>
    <row r="34" spans="1:17" ht="12">
      <c r="A34" s="274" t="s">
        <v>125</v>
      </c>
      <c r="B34" s="143" t="s">
        <v>35</v>
      </c>
      <c r="C34" s="144" t="s">
        <v>138</v>
      </c>
      <c r="D34" s="134">
        <v>4</v>
      </c>
      <c r="E34" s="135">
        <v>2000</v>
      </c>
      <c r="F34" s="136">
        <v>0.5</v>
      </c>
      <c r="G34" s="137">
        <f t="shared" si="0"/>
        <v>16000</v>
      </c>
      <c r="H34" s="135">
        <v>6000</v>
      </c>
      <c r="I34" s="136">
        <v>0.5</v>
      </c>
      <c r="J34" s="137">
        <f t="shared" si="1"/>
        <v>48000</v>
      </c>
      <c r="K34" s="135">
        <v>30000</v>
      </c>
      <c r="L34" s="145">
        <v>1</v>
      </c>
      <c r="M34" s="140">
        <f t="shared" si="2"/>
        <v>120000</v>
      </c>
      <c r="N34" s="135">
        <v>30000</v>
      </c>
      <c r="O34" s="145">
        <v>0.5</v>
      </c>
      <c r="P34" s="151">
        <f t="shared" si="3"/>
        <v>240000</v>
      </c>
      <c r="Q34" s="146">
        <f t="shared" si="4"/>
        <v>424000</v>
      </c>
    </row>
    <row r="35" spans="1:17" ht="12">
      <c r="A35" s="275"/>
      <c r="B35" s="143" t="s">
        <v>36</v>
      </c>
      <c r="C35" s="144" t="s">
        <v>139</v>
      </c>
      <c r="D35" s="134">
        <v>4</v>
      </c>
      <c r="E35" s="135">
        <v>2000</v>
      </c>
      <c r="F35" s="136">
        <v>0.75</v>
      </c>
      <c r="G35" s="137">
        <f t="shared" si="0"/>
        <v>10666.666666666666</v>
      </c>
      <c r="H35" s="135">
        <v>6000</v>
      </c>
      <c r="I35" s="136">
        <v>0.75</v>
      </c>
      <c r="J35" s="137">
        <f t="shared" si="1"/>
        <v>32000</v>
      </c>
      <c r="K35" s="135">
        <v>30000</v>
      </c>
      <c r="L35" s="145">
        <v>1</v>
      </c>
      <c r="M35" s="140">
        <f t="shared" si="2"/>
        <v>120000</v>
      </c>
      <c r="N35" s="135">
        <v>30000</v>
      </c>
      <c r="O35" s="145">
        <v>0.5</v>
      </c>
      <c r="P35" s="151">
        <f t="shared" si="3"/>
        <v>240000</v>
      </c>
      <c r="Q35" s="146">
        <f t="shared" si="4"/>
        <v>402666.6666666666</v>
      </c>
    </row>
    <row r="36" spans="1:17" ht="12">
      <c r="A36" s="276" t="s">
        <v>71</v>
      </c>
      <c r="B36" s="143" t="s">
        <v>37</v>
      </c>
      <c r="C36" s="144" t="s">
        <v>140</v>
      </c>
      <c r="D36" s="134">
        <v>4</v>
      </c>
      <c r="E36" s="147">
        <v>2000</v>
      </c>
      <c r="F36" s="148">
        <v>1</v>
      </c>
      <c r="G36" s="137">
        <f t="shared" si="0"/>
        <v>8000</v>
      </c>
      <c r="H36" s="147">
        <v>6000</v>
      </c>
      <c r="I36" s="148">
        <v>1</v>
      </c>
      <c r="J36" s="137">
        <f t="shared" si="1"/>
        <v>24000</v>
      </c>
      <c r="K36" s="147">
        <v>40000</v>
      </c>
      <c r="L36" s="145">
        <v>1</v>
      </c>
      <c r="M36" s="140">
        <f t="shared" si="2"/>
        <v>160000</v>
      </c>
      <c r="N36" s="147">
        <v>40000</v>
      </c>
      <c r="O36" s="145">
        <v>0.5</v>
      </c>
      <c r="P36" s="151">
        <f t="shared" si="3"/>
        <v>320000</v>
      </c>
      <c r="Q36" s="146">
        <f t="shared" si="4"/>
        <v>512000</v>
      </c>
    </row>
    <row r="37" spans="1:17" ht="12">
      <c r="A37" s="131" t="s">
        <v>126</v>
      </c>
      <c r="B37" s="143" t="s">
        <v>58</v>
      </c>
      <c r="C37" s="144" t="s">
        <v>141</v>
      </c>
      <c r="D37" s="134">
        <v>4</v>
      </c>
      <c r="E37" s="135">
        <v>2500</v>
      </c>
      <c r="F37" s="136">
        <v>0.25</v>
      </c>
      <c r="G37" s="137">
        <f t="shared" si="0"/>
        <v>40000</v>
      </c>
      <c r="H37" s="153">
        <v>7000</v>
      </c>
      <c r="I37" s="136">
        <v>0.25</v>
      </c>
      <c r="J37" s="137">
        <f t="shared" si="1"/>
        <v>112000</v>
      </c>
      <c r="K37" s="153">
        <v>40000</v>
      </c>
      <c r="L37" s="145">
        <v>1</v>
      </c>
      <c r="M37" s="154">
        <f t="shared" si="2"/>
        <v>160000</v>
      </c>
      <c r="N37" s="153">
        <v>40000</v>
      </c>
      <c r="O37" s="145">
        <v>0.5</v>
      </c>
      <c r="P37" s="151">
        <f t="shared" si="3"/>
        <v>320000</v>
      </c>
      <c r="Q37" s="146">
        <f t="shared" si="4"/>
        <v>632000</v>
      </c>
    </row>
    <row r="38" spans="1:17" ht="15.75" customHeight="1">
      <c r="A38" s="274" t="s">
        <v>127</v>
      </c>
      <c r="B38" s="143" t="s">
        <v>59</v>
      </c>
      <c r="C38" s="144" t="s">
        <v>62</v>
      </c>
      <c r="D38" s="134">
        <v>4</v>
      </c>
      <c r="E38" s="153">
        <v>2500</v>
      </c>
      <c r="F38" s="136">
        <v>0.5</v>
      </c>
      <c r="G38" s="137">
        <f t="shared" si="0"/>
        <v>20000</v>
      </c>
      <c r="H38" s="153">
        <v>7000</v>
      </c>
      <c r="I38" s="136">
        <v>0.5</v>
      </c>
      <c r="J38" s="137">
        <f>(H38)/I38*D38</f>
        <v>56000</v>
      </c>
      <c r="K38" s="153">
        <v>40000</v>
      </c>
      <c r="L38" s="145">
        <v>1</v>
      </c>
      <c r="M38" s="154">
        <f t="shared" si="2"/>
        <v>160000</v>
      </c>
      <c r="N38" s="153">
        <v>40000</v>
      </c>
      <c r="O38" s="145">
        <v>0.5</v>
      </c>
      <c r="P38" s="151">
        <f t="shared" si="3"/>
        <v>320000</v>
      </c>
      <c r="Q38" s="146">
        <f t="shared" si="4"/>
        <v>556000</v>
      </c>
    </row>
    <row r="39" spans="1:17" ht="12.75" thickBot="1">
      <c r="A39" s="276"/>
      <c r="B39" s="143" t="s">
        <v>60</v>
      </c>
      <c r="C39" s="144" t="s">
        <v>61</v>
      </c>
      <c r="D39" s="155">
        <v>4</v>
      </c>
      <c r="E39" s="156">
        <v>2500</v>
      </c>
      <c r="F39" s="157">
        <v>0.75</v>
      </c>
      <c r="G39" s="158">
        <f>(E39)/F39*D17</f>
        <v>13333.333333333334</v>
      </c>
      <c r="H39" s="156">
        <v>7000</v>
      </c>
      <c r="I39" s="157">
        <v>0.75</v>
      </c>
      <c r="J39" s="158">
        <f>(H39)/I39*D17</f>
        <v>37333.333333333336</v>
      </c>
      <c r="K39" s="156">
        <v>40000</v>
      </c>
      <c r="L39" s="159">
        <v>1</v>
      </c>
      <c r="M39" s="158">
        <f>(K39)/L17*D17</f>
        <v>160000</v>
      </c>
      <c r="N39" s="156">
        <v>40000</v>
      </c>
      <c r="O39" s="159">
        <v>0.5</v>
      </c>
      <c r="P39" s="158">
        <f>(N39)/O39*D17</f>
        <v>320000</v>
      </c>
      <c r="Q39" s="160">
        <f t="shared" si="4"/>
        <v>530666.6666666667</v>
      </c>
    </row>
    <row r="40" spans="1:17" ht="12">
      <c r="A40" s="284"/>
      <c r="B40" s="285"/>
      <c r="C40" s="285"/>
      <c r="D40" s="290"/>
      <c r="E40" s="288"/>
      <c r="F40" s="286"/>
      <c r="G40" s="287"/>
      <c r="H40" s="288"/>
      <c r="I40" s="286"/>
      <c r="J40" s="287"/>
      <c r="K40" s="288"/>
      <c r="L40" s="286"/>
      <c r="M40" s="287"/>
      <c r="N40" s="288"/>
      <c r="O40" s="286"/>
      <c r="P40" s="287"/>
      <c r="Q40" s="289"/>
    </row>
    <row r="41" spans="1:20" s="161" customFormat="1" ht="12.75" thickBot="1">
      <c r="A41" s="129"/>
      <c r="B41" s="230"/>
      <c r="C41" s="230"/>
      <c r="D41" s="206"/>
      <c r="E41" s="228"/>
      <c r="F41" s="206"/>
      <c r="G41" s="229"/>
      <c r="H41" s="206"/>
      <c r="I41" s="207"/>
      <c r="J41" s="206"/>
      <c r="K41" s="206"/>
      <c r="L41" s="222"/>
      <c r="M41" s="222"/>
      <c r="N41" s="222"/>
      <c r="O41" s="222"/>
      <c r="P41" s="222"/>
      <c r="Q41" s="222"/>
      <c r="R41" s="222"/>
      <c r="S41" s="222"/>
      <c r="T41" s="222"/>
    </row>
    <row r="42" spans="1:20" s="162" customFormat="1" ht="24.75" customHeight="1">
      <c r="A42" s="210" t="str">
        <f>K15</f>
        <v>Employee C</v>
      </c>
      <c r="B42" s="211"/>
      <c r="C42" s="212" t="s">
        <v>111</v>
      </c>
      <c r="D42" s="212"/>
      <c r="E42" s="212"/>
      <c r="F42" s="213" t="s">
        <v>99</v>
      </c>
      <c r="G42" s="214" t="s">
        <v>116</v>
      </c>
      <c r="H42" s="214" t="s">
        <v>117</v>
      </c>
      <c r="I42" s="214" t="s">
        <v>115</v>
      </c>
      <c r="J42" s="214" t="s">
        <v>98</v>
      </c>
      <c r="K42" s="215" t="s">
        <v>112</v>
      </c>
      <c r="L42" s="272"/>
      <c r="M42" s="272"/>
      <c r="N42" s="225"/>
      <c r="O42" s="226"/>
      <c r="P42" s="226"/>
      <c r="Q42" s="226"/>
      <c r="R42" s="226"/>
      <c r="S42" s="226"/>
      <c r="T42" s="226"/>
    </row>
    <row r="43" spans="1:17" ht="12">
      <c r="A43" s="188"/>
      <c r="B43" s="163" t="s">
        <v>37</v>
      </c>
      <c r="C43" s="75">
        <v>141300</v>
      </c>
      <c r="D43" s="164">
        <f>M37</f>
        <v>160000</v>
      </c>
      <c r="E43" s="165">
        <f>D37</f>
        <v>4</v>
      </c>
      <c r="F43" s="166">
        <f>(D43-C43)*L37/E43</f>
        <v>4675</v>
      </c>
      <c r="G43" s="167">
        <v>0.25</v>
      </c>
      <c r="H43" s="168">
        <f>F43*G43</f>
        <v>1168.75</v>
      </c>
      <c r="I43" s="167">
        <v>0.44</v>
      </c>
      <c r="J43" s="168">
        <f>F43*I43</f>
        <v>2057</v>
      </c>
      <c r="K43" s="216">
        <f>F43+H43+J43</f>
        <v>7900.75</v>
      </c>
      <c r="L43" s="222"/>
      <c r="M43" s="222"/>
      <c r="N43" s="222"/>
      <c r="O43" s="223"/>
      <c r="P43" s="223"/>
      <c r="Q43" s="223"/>
    </row>
    <row r="44" spans="1:17" ht="12.75" thickBot="1">
      <c r="A44" s="188"/>
      <c r="B44" s="169" t="s">
        <v>58</v>
      </c>
      <c r="C44" s="170">
        <v>157000</v>
      </c>
      <c r="D44" s="171">
        <f>M38</f>
        <v>160000</v>
      </c>
      <c r="E44" s="172">
        <f>D38</f>
        <v>4</v>
      </c>
      <c r="F44" s="173">
        <f>(D44-C44)*L38/E44</f>
        <v>750</v>
      </c>
      <c r="G44" s="174">
        <v>0.25</v>
      </c>
      <c r="H44" s="168">
        <f>F44*G44</f>
        <v>187.5</v>
      </c>
      <c r="I44" s="174">
        <v>0.44</v>
      </c>
      <c r="J44" s="168">
        <f>F44*I44</f>
        <v>330</v>
      </c>
      <c r="K44" s="216">
        <f>F44+H44+J44</f>
        <v>1267.5</v>
      </c>
      <c r="L44" s="222"/>
      <c r="M44" s="222"/>
      <c r="N44" s="222"/>
      <c r="O44" s="223"/>
      <c r="P44" s="223"/>
      <c r="Q44" s="223"/>
    </row>
    <row r="45" spans="1:20" s="130" customFormat="1" ht="13.5" thickBot="1" thickTop="1">
      <c r="A45" s="218"/>
      <c r="B45" s="175" t="s">
        <v>113</v>
      </c>
      <c r="C45" s="176"/>
      <c r="D45" s="176"/>
      <c r="E45" s="176"/>
      <c r="F45" s="175">
        <f>SUM(F43:F44)</f>
        <v>5425</v>
      </c>
      <c r="G45" s="177"/>
      <c r="H45" s="177">
        <f>SUM(H43:H44)</f>
        <v>1356.25</v>
      </c>
      <c r="I45" s="177"/>
      <c r="J45" s="177">
        <f>SUM(J43:J44)</f>
        <v>2387</v>
      </c>
      <c r="K45" s="217">
        <f>SUM(F45:J45)</f>
        <v>9168.25</v>
      </c>
      <c r="L45" s="222"/>
      <c r="M45" s="222"/>
      <c r="N45" s="219"/>
      <c r="O45" s="219"/>
      <c r="P45" s="227"/>
      <c r="Q45" s="227"/>
      <c r="R45" s="227"/>
      <c r="S45" s="227"/>
      <c r="T45" s="227"/>
    </row>
    <row r="46" spans="1:20" s="130" customFormat="1" ht="12">
      <c r="A46" s="291"/>
      <c r="B46" s="209"/>
      <c r="C46" s="178"/>
      <c r="D46" s="178"/>
      <c r="E46" s="178"/>
      <c r="F46" s="209"/>
      <c r="G46" s="204"/>
      <c r="H46" s="204"/>
      <c r="I46" s="204"/>
      <c r="J46" s="204"/>
      <c r="K46" s="204"/>
      <c r="L46" s="222"/>
      <c r="M46" s="222"/>
      <c r="N46" s="219"/>
      <c r="O46" s="219"/>
      <c r="P46" s="227"/>
      <c r="Q46" s="227"/>
      <c r="R46" s="227"/>
      <c r="S46" s="227"/>
      <c r="T46" s="227"/>
    </row>
    <row r="47" spans="1:20" s="161" customFormat="1" ht="12.75" thickBot="1">
      <c r="A47" s="292"/>
      <c r="B47" s="293"/>
      <c r="C47" s="294"/>
      <c r="D47" s="295"/>
      <c r="E47" s="296"/>
      <c r="F47" s="296"/>
      <c r="G47" s="296"/>
      <c r="H47" s="296"/>
      <c r="I47" s="297"/>
      <c r="J47" s="296"/>
      <c r="K47" s="296"/>
      <c r="L47" s="222"/>
      <c r="M47" s="222"/>
      <c r="N47" s="222"/>
      <c r="O47" s="222"/>
      <c r="P47" s="222"/>
      <c r="Q47" s="222"/>
      <c r="R47" s="222"/>
      <c r="S47" s="222"/>
      <c r="T47" s="222"/>
    </row>
    <row r="48" spans="1:20" s="162" customFormat="1" ht="24.75" customHeight="1">
      <c r="A48" s="210" t="str">
        <f>N15</f>
        <v>Employee D</v>
      </c>
      <c r="B48" s="211"/>
      <c r="C48" s="212" t="s">
        <v>111</v>
      </c>
      <c r="D48" s="212"/>
      <c r="E48" s="212"/>
      <c r="F48" s="213" t="s">
        <v>99</v>
      </c>
      <c r="G48" s="214" t="s">
        <v>116</v>
      </c>
      <c r="H48" s="214" t="s">
        <v>117</v>
      </c>
      <c r="I48" s="214" t="s">
        <v>115</v>
      </c>
      <c r="J48" s="214" t="s">
        <v>98</v>
      </c>
      <c r="K48" s="215" t="s">
        <v>112</v>
      </c>
      <c r="L48" s="225"/>
      <c r="M48" s="225"/>
      <c r="N48" s="225"/>
      <c r="O48" s="226"/>
      <c r="P48" s="226"/>
      <c r="Q48" s="226"/>
      <c r="R48" s="226"/>
      <c r="S48" s="226"/>
      <c r="T48" s="226"/>
    </row>
    <row r="49" spans="1:17" ht="12">
      <c r="A49" s="188"/>
      <c r="B49" s="132" t="s">
        <v>26</v>
      </c>
      <c r="C49" s="74">
        <v>125900</v>
      </c>
      <c r="D49" s="266">
        <f>P29</f>
        <v>160000</v>
      </c>
      <c r="E49" s="165">
        <f>D29</f>
        <v>4</v>
      </c>
      <c r="F49" s="166">
        <f aca="true" t="shared" si="5" ref="F49:F58">(D49-C49)*O29/E49</f>
        <v>4262.5</v>
      </c>
      <c r="G49" s="167">
        <v>0.25</v>
      </c>
      <c r="H49" s="168">
        <f>F49*G49</f>
        <v>1065.625</v>
      </c>
      <c r="I49" s="167">
        <v>0.44</v>
      </c>
      <c r="J49" s="168">
        <f>F49*I49</f>
        <v>1875.5</v>
      </c>
      <c r="K49" s="216">
        <f>F49+H49+J49</f>
        <v>7203.625</v>
      </c>
      <c r="L49" s="222"/>
      <c r="M49" s="222"/>
      <c r="N49" s="222"/>
      <c r="O49" s="223"/>
      <c r="P49" s="223"/>
      <c r="Q49" s="223"/>
    </row>
    <row r="50" spans="1:17" ht="12">
      <c r="A50" s="188"/>
      <c r="B50" s="132" t="s">
        <v>31</v>
      </c>
      <c r="C50" s="74">
        <v>125900</v>
      </c>
      <c r="D50" s="266">
        <f aca="true" t="shared" si="6" ref="D50:D58">P30</f>
        <v>160000</v>
      </c>
      <c r="E50" s="165">
        <f aca="true" t="shared" si="7" ref="E50:E58">D30</f>
        <v>4</v>
      </c>
      <c r="F50" s="166">
        <f t="shared" si="5"/>
        <v>4262.5</v>
      </c>
      <c r="G50" s="167">
        <v>0.25</v>
      </c>
      <c r="H50" s="168">
        <f aca="true" t="shared" si="8" ref="H50:H57">F50*G50</f>
        <v>1065.625</v>
      </c>
      <c r="I50" s="167">
        <v>0.44</v>
      </c>
      <c r="J50" s="168">
        <f aca="true" t="shared" si="9" ref="J50:J57">F50*I50</f>
        <v>1875.5</v>
      </c>
      <c r="K50" s="216">
        <f aca="true" t="shared" si="10" ref="K50:K58">F50+H50+J50</f>
        <v>7203.625</v>
      </c>
      <c r="L50" s="222"/>
      <c r="M50" s="222"/>
      <c r="N50" s="222"/>
      <c r="O50" s="223"/>
      <c r="P50" s="223"/>
      <c r="Q50" s="223"/>
    </row>
    <row r="51" spans="1:17" ht="12">
      <c r="A51" s="188"/>
      <c r="B51" s="132" t="s">
        <v>32</v>
      </c>
      <c r="C51" s="74">
        <v>125900</v>
      </c>
      <c r="D51" s="266">
        <f t="shared" si="6"/>
        <v>160000</v>
      </c>
      <c r="E51" s="165">
        <f t="shared" si="7"/>
        <v>4</v>
      </c>
      <c r="F51" s="166">
        <f t="shared" si="5"/>
        <v>4262.5</v>
      </c>
      <c r="G51" s="167">
        <v>0.25</v>
      </c>
      <c r="H51" s="168">
        <f t="shared" si="8"/>
        <v>1065.625</v>
      </c>
      <c r="I51" s="167">
        <v>0.44</v>
      </c>
      <c r="J51" s="168">
        <f t="shared" si="9"/>
        <v>1875.5</v>
      </c>
      <c r="K51" s="216">
        <f t="shared" si="10"/>
        <v>7203.625</v>
      </c>
      <c r="L51" s="222"/>
      <c r="M51" s="222"/>
      <c r="N51" s="222"/>
      <c r="O51" s="223"/>
      <c r="P51" s="223"/>
      <c r="Q51" s="223"/>
    </row>
    <row r="52" spans="1:17" ht="12">
      <c r="A52" s="188"/>
      <c r="B52" s="132" t="s">
        <v>33</v>
      </c>
      <c r="C52" s="74">
        <v>125900</v>
      </c>
      <c r="D52" s="266">
        <f t="shared" si="6"/>
        <v>160000</v>
      </c>
      <c r="E52" s="165">
        <f t="shared" si="7"/>
        <v>4</v>
      </c>
      <c r="F52" s="166">
        <f t="shared" si="5"/>
        <v>4262.5</v>
      </c>
      <c r="G52" s="167">
        <v>0.25</v>
      </c>
      <c r="H52" s="168">
        <f t="shared" si="8"/>
        <v>1065.625</v>
      </c>
      <c r="I52" s="167">
        <v>0.44</v>
      </c>
      <c r="J52" s="168">
        <f t="shared" si="9"/>
        <v>1875.5</v>
      </c>
      <c r="K52" s="216">
        <f t="shared" si="10"/>
        <v>7203.625</v>
      </c>
      <c r="L52" s="222"/>
      <c r="M52" s="222"/>
      <c r="N52" s="222"/>
      <c r="O52" s="223"/>
      <c r="P52" s="223"/>
      <c r="Q52" s="223"/>
    </row>
    <row r="53" spans="1:17" ht="12">
      <c r="A53" s="188"/>
      <c r="B53" s="143" t="s">
        <v>34</v>
      </c>
      <c r="C53" s="74">
        <v>136700</v>
      </c>
      <c r="D53" s="266">
        <f t="shared" si="6"/>
        <v>240000</v>
      </c>
      <c r="E53" s="165">
        <f t="shared" si="7"/>
        <v>4</v>
      </c>
      <c r="F53" s="166">
        <f t="shared" si="5"/>
        <v>12912.5</v>
      </c>
      <c r="G53" s="167">
        <v>0.25</v>
      </c>
      <c r="H53" s="168">
        <f t="shared" si="8"/>
        <v>3228.125</v>
      </c>
      <c r="I53" s="167">
        <v>0.44</v>
      </c>
      <c r="J53" s="168">
        <f t="shared" si="9"/>
        <v>5681.5</v>
      </c>
      <c r="K53" s="216">
        <f t="shared" si="10"/>
        <v>21822.125</v>
      </c>
      <c r="L53" s="222"/>
      <c r="M53" s="222"/>
      <c r="N53" s="222"/>
      <c r="O53" s="223"/>
      <c r="P53" s="223"/>
      <c r="Q53" s="223"/>
    </row>
    <row r="54" spans="1:17" ht="12">
      <c r="A54" s="188"/>
      <c r="B54" s="143" t="s">
        <v>35</v>
      </c>
      <c r="C54" s="74">
        <v>141300</v>
      </c>
      <c r="D54" s="266">
        <f t="shared" si="6"/>
        <v>240000</v>
      </c>
      <c r="E54" s="165">
        <f t="shared" si="7"/>
        <v>4</v>
      </c>
      <c r="F54" s="166">
        <f t="shared" si="5"/>
        <v>12337.5</v>
      </c>
      <c r="G54" s="167">
        <v>0.25</v>
      </c>
      <c r="H54" s="168">
        <f t="shared" si="8"/>
        <v>3084.375</v>
      </c>
      <c r="I54" s="167">
        <v>0.44</v>
      </c>
      <c r="J54" s="168">
        <f t="shared" si="9"/>
        <v>5428.5</v>
      </c>
      <c r="K54" s="216">
        <f t="shared" si="10"/>
        <v>20850.375</v>
      </c>
      <c r="L54" s="222"/>
      <c r="M54" s="222"/>
      <c r="N54" s="222"/>
      <c r="O54" s="223"/>
      <c r="P54" s="223"/>
      <c r="Q54" s="223"/>
    </row>
    <row r="55" spans="1:17" ht="12">
      <c r="A55" s="188"/>
      <c r="B55" s="143" t="s">
        <v>36</v>
      </c>
      <c r="C55" s="74">
        <v>141300</v>
      </c>
      <c r="D55" s="266">
        <f t="shared" si="6"/>
        <v>240000</v>
      </c>
      <c r="E55" s="165">
        <f t="shared" si="7"/>
        <v>4</v>
      </c>
      <c r="F55" s="166">
        <f t="shared" si="5"/>
        <v>12337.5</v>
      </c>
      <c r="G55" s="167">
        <v>0.25</v>
      </c>
      <c r="H55" s="168">
        <f t="shared" si="8"/>
        <v>3084.375</v>
      </c>
      <c r="I55" s="167">
        <v>0.44</v>
      </c>
      <c r="J55" s="168">
        <f t="shared" si="9"/>
        <v>5428.5</v>
      </c>
      <c r="K55" s="216">
        <f t="shared" si="10"/>
        <v>20850.375</v>
      </c>
      <c r="L55" s="222"/>
      <c r="M55" s="222"/>
      <c r="N55" s="222"/>
      <c r="O55" s="223"/>
      <c r="P55" s="223"/>
      <c r="Q55" s="223"/>
    </row>
    <row r="56" spans="1:17" ht="12">
      <c r="A56" s="188"/>
      <c r="B56" s="143" t="s">
        <v>37</v>
      </c>
      <c r="C56" s="75">
        <v>141300</v>
      </c>
      <c r="D56" s="266">
        <f t="shared" si="6"/>
        <v>320000</v>
      </c>
      <c r="E56" s="165">
        <f t="shared" si="7"/>
        <v>4</v>
      </c>
      <c r="F56" s="166">
        <f t="shared" si="5"/>
        <v>22337.5</v>
      </c>
      <c r="G56" s="167">
        <v>0.25</v>
      </c>
      <c r="H56" s="168">
        <f t="shared" si="8"/>
        <v>5584.375</v>
      </c>
      <c r="I56" s="167">
        <v>0.44</v>
      </c>
      <c r="J56" s="168">
        <f t="shared" si="9"/>
        <v>9828.5</v>
      </c>
      <c r="K56" s="216">
        <f t="shared" si="10"/>
        <v>37750.375</v>
      </c>
      <c r="L56" s="222"/>
      <c r="M56" s="222"/>
      <c r="N56" s="222"/>
      <c r="O56" s="223"/>
      <c r="P56" s="223"/>
      <c r="Q56" s="223"/>
    </row>
    <row r="57" spans="1:17" ht="12">
      <c r="A57" s="188"/>
      <c r="B57" s="143" t="s">
        <v>58</v>
      </c>
      <c r="C57" s="76">
        <v>157000</v>
      </c>
      <c r="D57" s="266">
        <f t="shared" si="6"/>
        <v>320000</v>
      </c>
      <c r="E57" s="165">
        <f t="shared" si="7"/>
        <v>4</v>
      </c>
      <c r="F57" s="166">
        <f t="shared" si="5"/>
        <v>20375</v>
      </c>
      <c r="G57" s="167">
        <v>0.25</v>
      </c>
      <c r="H57" s="168">
        <f t="shared" si="8"/>
        <v>5093.75</v>
      </c>
      <c r="I57" s="167">
        <v>0.44</v>
      </c>
      <c r="J57" s="168">
        <f t="shared" si="9"/>
        <v>8965</v>
      </c>
      <c r="K57" s="216">
        <f t="shared" si="10"/>
        <v>34433.75</v>
      </c>
      <c r="L57" s="222"/>
      <c r="M57" s="222"/>
      <c r="N57" s="222"/>
      <c r="O57" s="223"/>
      <c r="P57" s="223"/>
      <c r="Q57" s="223"/>
    </row>
    <row r="58" spans="1:17" ht="12.75" thickBot="1">
      <c r="A58" s="188"/>
      <c r="B58" s="169" t="s">
        <v>59</v>
      </c>
      <c r="C58" s="111">
        <v>161200</v>
      </c>
      <c r="D58" s="266">
        <f t="shared" si="6"/>
        <v>320000</v>
      </c>
      <c r="E58" s="172">
        <f t="shared" si="7"/>
        <v>4</v>
      </c>
      <c r="F58" s="166">
        <f t="shared" si="5"/>
        <v>19850</v>
      </c>
      <c r="G58" s="174">
        <v>0.25</v>
      </c>
      <c r="H58" s="168">
        <f>F50*G58</f>
        <v>1065.625</v>
      </c>
      <c r="I58" s="174">
        <v>0.44</v>
      </c>
      <c r="J58" s="168">
        <f>F50*I58</f>
        <v>1875.5</v>
      </c>
      <c r="K58" s="216">
        <f t="shared" si="10"/>
        <v>22791.125</v>
      </c>
      <c r="L58" s="222"/>
      <c r="M58" s="222"/>
      <c r="N58" s="222"/>
      <c r="O58" s="223"/>
      <c r="P58" s="223"/>
      <c r="Q58" s="223"/>
    </row>
    <row r="59" spans="1:20" s="130" customFormat="1" ht="13.5" thickBot="1" thickTop="1">
      <c r="A59" s="195"/>
      <c r="B59" s="175" t="s">
        <v>114</v>
      </c>
      <c r="C59" s="179"/>
      <c r="D59" s="175"/>
      <c r="E59" s="180"/>
      <c r="F59" s="181">
        <f>SUM(F49:F58)</f>
        <v>117200</v>
      </c>
      <c r="G59" s="177"/>
      <c r="H59" s="177">
        <f>SUM(H49:H58)</f>
        <v>25403.125</v>
      </c>
      <c r="I59" s="177"/>
      <c r="J59" s="177">
        <f>SUM(J49:J58)</f>
        <v>44709.5</v>
      </c>
      <c r="K59" s="217">
        <f>SUM(F59:J59)</f>
        <v>187312.625</v>
      </c>
      <c r="L59" s="219"/>
      <c r="M59" s="219"/>
      <c r="N59" s="219"/>
      <c r="O59" s="227"/>
      <c r="P59" s="227"/>
      <c r="Q59" s="227"/>
      <c r="R59" s="227"/>
      <c r="S59" s="227"/>
      <c r="T59" s="227"/>
    </row>
    <row r="60" spans="1:14" s="227" customFormat="1" ht="12">
      <c r="A60" s="219"/>
      <c r="B60" s="209"/>
      <c r="C60" s="219"/>
      <c r="D60" s="209"/>
      <c r="E60" s="219"/>
      <c r="F60" s="204"/>
      <c r="G60" s="204"/>
      <c r="H60" s="204"/>
      <c r="I60" s="204"/>
      <c r="J60" s="204"/>
      <c r="K60" s="204"/>
      <c r="L60" s="219"/>
      <c r="M60" s="219"/>
      <c r="N60" s="219"/>
    </row>
    <row r="61" spans="1:14" s="227" customFormat="1" ht="12">
      <c r="A61" s="219"/>
      <c r="B61" s="209"/>
      <c r="C61" s="219"/>
      <c r="D61" s="209"/>
      <c r="E61" s="219"/>
      <c r="F61" s="204"/>
      <c r="G61" s="204"/>
      <c r="H61" s="204"/>
      <c r="I61" s="204"/>
      <c r="J61" s="204"/>
      <c r="K61" s="204"/>
      <c r="L61" s="219"/>
      <c r="M61" s="219"/>
      <c r="N61" s="219"/>
    </row>
    <row r="62" spans="1:14" s="227" customFormat="1" ht="12">
      <c r="A62" s="219"/>
      <c r="B62" s="209"/>
      <c r="C62" s="219"/>
      <c r="D62" s="209"/>
      <c r="E62" s="219"/>
      <c r="F62" s="204"/>
      <c r="G62" s="204"/>
      <c r="H62" s="204"/>
      <c r="I62" s="204"/>
      <c r="J62" s="204"/>
      <c r="K62" s="204"/>
      <c r="L62" s="219"/>
      <c r="M62" s="219"/>
      <c r="N62" s="219"/>
    </row>
    <row r="63" spans="1:14" s="223" customFormat="1" ht="12.75" thickBot="1">
      <c r="A63" s="219"/>
      <c r="B63" s="208"/>
      <c r="C63" s="209"/>
      <c r="D63" s="205"/>
      <c r="E63" s="205"/>
      <c r="F63" s="220"/>
      <c r="G63" s="220"/>
      <c r="H63" s="220"/>
      <c r="I63" s="221"/>
      <c r="J63" s="220"/>
      <c r="K63" s="220"/>
      <c r="L63" s="222"/>
      <c r="M63" s="222"/>
      <c r="N63" s="222"/>
    </row>
    <row r="64" spans="1:20" s="271" customFormat="1" ht="27" customHeight="1" thickBot="1">
      <c r="A64" s="277" t="s">
        <v>50</v>
      </c>
      <c r="B64" s="278"/>
      <c r="C64" s="279" t="s">
        <v>40</v>
      </c>
      <c r="D64" s="280" t="s">
        <v>94</v>
      </c>
      <c r="E64" s="280" t="s">
        <v>109</v>
      </c>
      <c r="F64" s="280" t="s">
        <v>95</v>
      </c>
      <c r="G64" s="280" t="s">
        <v>109</v>
      </c>
      <c r="H64" s="280" t="s">
        <v>96</v>
      </c>
      <c r="I64" s="281" t="s">
        <v>110</v>
      </c>
      <c r="J64" s="282" t="s">
        <v>97</v>
      </c>
      <c r="K64" s="283" t="s">
        <v>109</v>
      </c>
      <c r="L64" s="273" t="s">
        <v>120</v>
      </c>
      <c r="M64" s="270"/>
      <c r="N64" s="270"/>
      <c r="O64" s="270"/>
      <c r="P64" s="270"/>
      <c r="Q64" s="270"/>
      <c r="R64" s="270"/>
      <c r="S64" s="270"/>
      <c r="T64" s="270"/>
    </row>
    <row r="65" spans="1:17" ht="12">
      <c r="A65" s="196" t="s">
        <v>40</v>
      </c>
      <c r="B65" s="197"/>
      <c r="C65" s="200" t="s">
        <v>165</v>
      </c>
      <c r="D65" s="201">
        <f aca="true" t="shared" si="11" ref="D65:D70">SUM(E17:E20)*E65</f>
        <v>1000</v>
      </c>
      <c r="E65" s="202">
        <v>0.25</v>
      </c>
      <c r="F65" s="201">
        <f aca="true" t="shared" si="12" ref="F65:F70">SUM(H17:H20)*G65</f>
        <v>2500</v>
      </c>
      <c r="G65" s="202">
        <v>0.25</v>
      </c>
      <c r="H65" s="201">
        <f aca="true" t="shared" si="13" ref="H65:H70">SUM(K17:K20)*I65</f>
        <v>10000</v>
      </c>
      <c r="I65" s="202">
        <v>0.25</v>
      </c>
      <c r="J65" s="201">
        <f aca="true" t="shared" si="14" ref="J65:J70">SUM(N17:N20)*K65</f>
        <v>10000</v>
      </c>
      <c r="K65" s="202">
        <v>0.25</v>
      </c>
      <c r="L65" s="203">
        <f aca="true" t="shared" si="15" ref="L65:L71">SUM(D65+F65+H65+J65)</f>
        <v>23500</v>
      </c>
      <c r="M65" s="223"/>
      <c r="N65" s="223"/>
      <c r="O65" s="223"/>
      <c r="P65" s="223"/>
      <c r="Q65" s="223"/>
    </row>
    <row r="66" spans="1:17" ht="12">
      <c r="A66" s="196" t="s">
        <v>51</v>
      </c>
      <c r="B66" s="197"/>
      <c r="C66" s="182" t="s">
        <v>163</v>
      </c>
      <c r="D66" s="183">
        <f t="shared" si="11"/>
        <v>1062.5</v>
      </c>
      <c r="E66" s="184">
        <v>0.25</v>
      </c>
      <c r="F66" s="183">
        <f t="shared" si="12"/>
        <v>3125</v>
      </c>
      <c r="G66" s="184">
        <v>0.25</v>
      </c>
      <c r="H66" s="183">
        <f t="shared" si="13"/>
        <v>10625</v>
      </c>
      <c r="I66" s="184">
        <v>0.25</v>
      </c>
      <c r="J66" s="183">
        <f t="shared" si="14"/>
        <v>10625</v>
      </c>
      <c r="K66" s="184">
        <v>0.25</v>
      </c>
      <c r="L66" s="189">
        <f t="shared" si="15"/>
        <v>25437.5</v>
      </c>
      <c r="M66" s="223"/>
      <c r="N66" s="223"/>
      <c r="O66" s="223"/>
      <c r="P66" s="223"/>
      <c r="Q66" s="223"/>
    </row>
    <row r="67" spans="1:17" ht="12">
      <c r="A67" s="118"/>
      <c r="B67" s="197"/>
      <c r="C67" s="182" t="s">
        <v>159</v>
      </c>
      <c r="D67" s="183">
        <f t="shared" si="11"/>
        <v>1125</v>
      </c>
      <c r="E67" s="184">
        <v>0.25</v>
      </c>
      <c r="F67" s="183">
        <f t="shared" si="12"/>
        <v>3250</v>
      </c>
      <c r="G67" s="184">
        <v>0.25</v>
      </c>
      <c r="H67" s="183">
        <f t="shared" si="13"/>
        <v>11250</v>
      </c>
      <c r="I67" s="184">
        <v>0.25</v>
      </c>
      <c r="J67" s="183">
        <f t="shared" si="14"/>
        <v>11250</v>
      </c>
      <c r="K67" s="184">
        <v>0.25</v>
      </c>
      <c r="L67" s="189">
        <f t="shared" si="15"/>
        <v>26875</v>
      </c>
      <c r="M67" s="223"/>
      <c r="N67" s="223"/>
      <c r="O67" s="223"/>
      <c r="P67" s="223"/>
      <c r="Q67" s="223"/>
    </row>
    <row r="68" spans="1:17" ht="12">
      <c r="A68" s="118"/>
      <c r="B68" s="197"/>
      <c r="C68" s="182" t="s">
        <v>154</v>
      </c>
      <c r="D68" s="183">
        <f t="shared" si="11"/>
        <v>1187.5</v>
      </c>
      <c r="E68" s="184">
        <v>0.25</v>
      </c>
      <c r="F68" s="183">
        <f t="shared" si="12"/>
        <v>3375</v>
      </c>
      <c r="G68" s="184">
        <v>0.25</v>
      </c>
      <c r="H68" s="183">
        <f t="shared" si="13"/>
        <v>11875</v>
      </c>
      <c r="I68" s="184">
        <v>0.25</v>
      </c>
      <c r="J68" s="183">
        <f t="shared" si="14"/>
        <v>11875</v>
      </c>
      <c r="K68" s="184">
        <v>0.25</v>
      </c>
      <c r="L68" s="189">
        <f t="shared" si="15"/>
        <v>28312.5</v>
      </c>
      <c r="M68" s="223"/>
      <c r="N68" s="223"/>
      <c r="O68" s="223"/>
      <c r="P68" s="223"/>
      <c r="Q68" s="223"/>
    </row>
    <row r="69" spans="1:17" ht="12">
      <c r="A69" s="118"/>
      <c r="B69" s="197"/>
      <c r="C69" s="182" t="s">
        <v>148</v>
      </c>
      <c r="D69" s="183">
        <f t="shared" si="11"/>
        <v>1250</v>
      </c>
      <c r="E69" s="184">
        <v>0.25</v>
      </c>
      <c r="F69" s="183">
        <f t="shared" si="12"/>
        <v>3500</v>
      </c>
      <c r="G69" s="184">
        <v>0.25</v>
      </c>
      <c r="H69" s="183">
        <f t="shared" si="13"/>
        <v>12500</v>
      </c>
      <c r="I69" s="184">
        <v>0.25</v>
      </c>
      <c r="J69" s="183">
        <f t="shared" si="14"/>
        <v>12500</v>
      </c>
      <c r="K69" s="184">
        <v>0.25</v>
      </c>
      <c r="L69" s="189">
        <f t="shared" si="15"/>
        <v>29750</v>
      </c>
      <c r="M69" s="223"/>
      <c r="N69" s="223"/>
      <c r="O69" s="223"/>
      <c r="P69" s="223"/>
      <c r="Q69" s="223"/>
    </row>
    <row r="70" spans="1:17" ht="12.75" thickBot="1">
      <c r="A70" s="118"/>
      <c r="B70" s="187"/>
      <c r="C70" s="182" t="s">
        <v>142</v>
      </c>
      <c r="D70" s="183">
        <f t="shared" si="11"/>
        <v>1312.5</v>
      </c>
      <c r="E70" s="185">
        <v>0.25</v>
      </c>
      <c r="F70" s="183">
        <f t="shared" si="12"/>
        <v>3625</v>
      </c>
      <c r="G70" s="185">
        <v>0.25</v>
      </c>
      <c r="H70" s="183">
        <f t="shared" si="13"/>
        <v>13125</v>
      </c>
      <c r="I70" s="185">
        <v>0.25</v>
      </c>
      <c r="J70" s="183">
        <f t="shared" si="14"/>
        <v>13125</v>
      </c>
      <c r="K70" s="185">
        <v>0.25</v>
      </c>
      <c r="L70" s="189">
        <f t="shared" si="15"/>
        <v>31187.5</v>
      </c>
      <c r="M70" s="223"/>
      <c r="N70" s="223"/>
      <c r="O70" s="223"/>
      <c r="P70" s="223"/>
      <c r="Q70" s="223"/>
    </row>
    <row r="71" spans="1:20" s="130" customFormat="1" ht="12.75" thickBot="1">
      <c r="A71" s="198"/>
      <c r="B71" s="199"/>
      <c r="C71" s="190" t="s">
        <v>41</v>
      </c>
      <c r="D71" s="191">
        <f>SUM(D65:D70)</f>
        <v>6937.5</v>
      </c>
      <c r="E71" s="192"/>
      <c r="F71" s="191">
        <f>SUM(F65:F70)</f>
        <v>19375</v>
      </c>
      <c r="G71" s="192"/>
      <c r="H71" s="191">
        <f>SUM(H65:H70)</f>
        <v>69375</v>
      </c>
      <c r="I71" s="193"/>
      <c r="J71" s="191">
        <f>SUM(J65:J70)</f>
        <v>69375</v>
      </c>
      <c r="K71" s="192"/>
      <c r="L71" s="194">
        <f t="shared" si="15"/>
        <v>165062.5</v>
      </c>
      <c r="M71" s="227"/>
      <c r="N71" s="227"/>
      <c r="O71" s="227"/>
      <c r="P71" s="227"/>
      <c r="Q71" s="227"/>
      <c r="R71" s="227"/>
      <c r="S71" s="227"/>
      <c r="T71" s="227"/>
    </row>
    <row r="72" s="223" customFormat="1" ht="12">
      <c r="I72" s="224"/>
    </row>
    <row r="73" s="223" customFormat="1" ht="12">
      <c r="I73" s="224"/>
    </row>
    <row r="74" s="223" customFormat="1" ht="12">
      <c r="I74" s="224"/>
    </row>
  </sheetData>
  <mergeCells count="18">
    <mergeCell ref="A15:A16"/>
    <mergeCell ref="D15:D16"/>
    <mergeCell ref="F9:G9"/>
    <mergeCell ref="C15:C16"/>
    <mergeCell ref="B15:B16"/>
    <mergeCell ref="J15:J16"/>
    <mergeCell ref="M15:M16"/>
    <mergeCell ref="P15:P16"/>
    <mergeCell ref="Q15:Q16"/>
    <mergeCell ref="L15:L16"/>
    <mergeCell ref="O15:O16"/>
    <mergeCell ref="N15:N16"/>
    <mergeCell ref="K15:K16"/>
    <mergeCell ref="I15:I16"/>
    <mergeCell ref="H15:H16"/>
    <mergeCell ref="F15:F16"/>
    <mergeCell ref="E15:E16"/>
    <mergeCell ref="G15:G16"/>
  </mergeCells>
  <printOptions gridLines="1" horizontalCentered="1" verticalCentered="1"/>
  <pageMargins left="0.25" right="0.25" top="0.4" bottom="0.25" header="0.5" footer="0.25"/>
  <pageSetup fitToHeight="2" horizontalDpi="300" verticalDpi="300" orientation="landscape" paperSize="5" scale="7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1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18.00390625" style="0" bestFit="1" customWidth="1"/>
    <col min="2" max="2" width="12.421875" style="0" customWidth="1"/>
    <col min="3" max="3" width="16.00390625" style="0" bestFit="1" customWidth="1"/>
    <col min="4" max="4" width="11.28125" style="0" bestFit="1" customWidth="1"/>
    <col min="5" max="5" width="4.7109375" style="0" bestFit="1" customWidth="1"/>
    <col min="6" max="6" width="11.28125" style="0" bestFit="1" customWidth="1"/>
    <col min="7" max="7" width="4.7109375" style="0" bestFit="1" customWidth="1"/>
    <col min="8" max="8" width="11.28125" style="0" bestFit="1" customWidth="1"/>
    <col min="9" max="9" width="4.7109375" style="0" bestFit="1" customWidth="1"/>
    <col min="10" max="10" width="10.28125" style="0" bestFit="1" customWidth="1"/>
    <col min="11" max="11" width="4.7109375" style="0" bestFit="1" customWidth="1"/>
    <col min="12" max="12" width="11.28125" style="0" bestFit="1" customWidth="1"/>
    <col min="13" max="13" width="4.7109375" style="0" bestFit="1" customWidth="1"/>
    <col min="14" max="14" width="11.28125" style="0" bestFit="1" customWidth="1"/>
    <col min="15" max="15" width="4.7109375" style="0" bestFit="1" customWidth="1"/>
    <col min="16" max="16" width="12.8515625" style="0" bestFit="1" customWidth="1"/>
    <col min="17" max="17" width="14.7109375" style="0" customWidth="1"/>
    <col min="18" max="18" width="12.140625" style="0" customWidth="1"/>
    <col min="19" max="19" width="8.140625" style="0" customWidth="1"/>
    <col min="20" max="20" width="12.8515625" style="0" bestFit="1" customWidth="1"/>
  </cols>
  <sheetData>
    <row r="1" spans="1:19" ht="12.75">
      <c r="A1" s="7" t="s">
        <v>86</v>
      </c>
      <c r="B1" s="61" t="s">
        <v>45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49"/>
      <c r="S1" s="14"/>
    </row>
    <row r="2" spans="1:19" ht="12.75">
      <c r="A2" s="5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0"/>
      <c r="S2" s="14"/>
    </row>
    <row r="3" spans="1:19" ht="12.75">
      <c r="A3" s="58" t="s">
        <v>76</v>
      </c>
      <c r="B3" s="62">
        <v>493705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0"/>
      <c r="S3" s="14"/>
    </row>
    <row r="4" spans="1:19" ht="12.75">
      <c r="A4" s="58" t="s">
        <v>70</v>
      </c>
      <c r="B4" s="62">
        <v>506986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0"/>
      <c r="S4" s="14"/>
    </row>
    <row r="5" spans="1:19" ht="12.75">
      <c r="A5" s="58" t="s">
        <v>128</v>
      </c>
      <c r="B5" s="62">
        <v>524432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0"/>
      <c r="S5" s="14"/>
    </row>
    <row r="6" spans="1:19" ht="12.75">
      <c r="A6" s="58" t="s">
        <v>129</v>
      </c>
      <c r="B6" s="62">
        <v>633948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0"/>
      <c r="S6" s="14"/>
    </row>
    <row r="7" spans="1:19" ht="12.75">
      <c r="A7" s="58" t="s">
        <v>130</v>
      </c>
      <c r="B7" s="62">
        <v>560186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14"/>
    </row>
    <row r="8" spans="1:22" ht="15.75">
      <c r="A8" s="58" t="s">
        <v>131</v>
      </c>
      <c r="B8" s="62">
        <v>85031</v>
      </c>
      <c r="C8" s="5"/>
      <c r="D8" s="5"/>
      <c r="E8" s="5"/>
      <c r="F8" s="5"/>
      <c r="G8" s="5"/>
      <c r="H8" s="28"/>
      <c r="I8" s="28"/>
      <c r="J8" s="28"/>
      <c r="K8" s="28"/>
      <c r="L8" s="29"/>
      <c r="M8" s="29"/>
      <c r="N8" s="29"/>
      <c r="O8" s="29"/>
      <c r="P8" s="29"/>
      <c r="Q8" s="29"/>
      <c r="R8" s="250"/>
      <c r="S8" s="251"/>
      <c r="T8" s="23"/>
      <c r="U8" s="18"/>
      <c r="V8" s="18"/>
    </row>
    <row r="9" spans="1:22" ht="15.75">
      <c r="A9" s="7"/>
      <c r="B9" s="62">
        <f>SUM(B3:B8)</f>
        <v>2804288</v>
      </c>
      <c r="C9" s="5"/>
      <c r="D9" s="5"/>
      <c r="E9" s="5"/>
      <c r="F9" s="5"/>
      <c r="G9" s="5"/>
      <c r="H9" s="28"/>
      <c r="I9" s="28"/>
      <c r="J9" s="28"/>
      <c r="K9" s="28"/>
      <c r="L9" s="29"/>
      <c r="M9" s="314" t="s">
        <v>43</v>
      </c>
      <c r="N9" s="315"/>
      <c r="O9" s="315"/>
      <c r="P9" s="29"/>
      <c r="Q9" s="29"/>
      <c r="R9" s="250"/>
      <c r="S9" s="251"/>
      <c r="T9" s="24"/>
      <c r="U9" s="18"/>
      <c r="V9" s="18"/>
    </row>
    <row r="10" spans="1:22" ht="12.75">
      <c r="A10" s="27"/>
      <c r="B10" s="9"/>
      <c r="C10" s="9"/>
      <c r="D10" s="10" t="s">
        <v>1</v>
      </c>
      <c r="E10" s="10"/>
      <c r="F10" s="10" t="s">
        <v>2</v>
      </c>
      <c r="G10" s="10"/>
      <c r="H10" s="10" t="s">
        <v>3</v>
      </c>
      <c r="I10" s="10"/>
      <c r="J10" s="11" t="s">
        <v>0</v>
      </c>
      <c r="K10" s="11"/>
      <c r="L10" s="9"/>
      <c r="M10" s="316" t="s">
        <v>4</v>
      </c>
      <c r="N10" s="315"/>
      <c r="O10" s="315"/>
      <c r="P10" s="9"/>
      <c r="Q10" s="9"/>
      <c r="R10" s="252"/>
      <c r="S10" s="25"/>
      <c r="T10" s="25"/>
      <c r="U10" s="19"/>
      <c r="V10" s="19"/>
    </row>
    <row r="11" spans="1:22" ht="12.75">
      <c r="A11" s="52" t="s">
        <v>49</v>
      </c>
      <c r="B11" s="12" t="s">
        <v>5</v>
      </c>
      <c r="C11" s="12"/>
      <c r="D11" s="13" t="s">
        <v>6</v>
      </c>
      <c r="E11" s="13"/>
      <c r="F11" s="13" t="s">
        <v>7</v>
      </c>
      <c r="G11" s="13"/>
      <c r="H11" s="13" t="s">
        <v>8</v>
      </c>
      <c r="I11" s="13"/>
      <c r="J11" s="12" t="s">
        <v>9</v>
      </c>
      <c r="K11" s="12"/>
      <c r="L11" s="12" t="s">
        <v>10</v>
      </c>
      <c r="M11" s="12"/>
      <c r="N11" s="12" t="s">
        <v>11</v>
      </c>
      <c r="O11" s="12"/>
      <c r="P11" s="12" t="s">
        <v>12</v>
      </c>
      <c r="Q11" s="12" t="s">
        <v>13</v>
      </c>
      <c r="R11" s="317"/>
      <c r="S11" s="318"/>
      <c r="T11" s="26"/>
      <c r="U11" s="19"/>
      <c r="V11" s="19"/>
    </row>
    <row r="12" spans="1:22" ht="12.75">
      <c r="A12" s="5"/>
      <c r="B12" s="16"/>
      <c r="C12" s="2"/>
      <c r="D12" s="3"/>
      <c r="E12" s="3"/>
      <c r="F12" s="3"/>
      <c r="G12" s="3"/>
      <c r="H12" s="3"/>
      <c r="I12" s="3"/>
      <c r="J12" s="4"/>
      <c r="K12" s="4"/>
      <c r="L12" s="4"/>
      <c r="M12" s="4"/>
      <c r="N12" s="2"/>
      <c r="O12" s="2"/>
      <c r="P12" s="4"/>
      <c r="Q12" s="4"/>
      <c r="R12" s="253"/>
      <c r="S12" s="254"/>
      <c r="T12" s="14"/>
      <c r="U12" s="18"/>
      <c r="V12" s="18"/>
    </row>
    <row r="13" spans="1:22" ht="12.75">
      <c r="A13" s="77">
        <v>0.44</v>
      </c>
      <c r="B13" s="78" t="s">
        <v>14</v>
      </c>
      <c r="C13" s="79" t="s">
        <v>172</v>
      </c>
      <c r="D13" s="80">
        <f>Labor!Q17</f>
        <v>152000</v>
      </c>
      <c r="E13" s="80"/>
      <c r="F13" s="80">
        <v>5875</v>
      </c>
      <c r="G13" s="80"/>
      <c r="H13" s="80">
        <v>500</v>
      </c>
      <c r="I13" s="80"/>
      <c r="J13" s="80">
        <v>200</v>
      </c>
      <c r="K13" s="80"/>
      <c r="L13" s="80">
        <v>50</v>
      </c>
      <c r="M13" s="80"/>
      <c r="N13" s="80">
        <f aca="true" t="shared" si="0" ref="N13:N23">SUM(D13:L13)*0.44</f>
        <v>69795</v>
      </c>
      <c r="O13" s="80"/>
      <c r="P13" s="80">
        <f aca="true" t="shared" si="1" ref="P13:P35">SUM(D13:N13)</f>
        <v>228420</v>
      </c>
      <c r="Q13" s="80"/>
      <c r="R13" s="255"/>
      <c r="S13" s="256"/>
      <c r="T13" s="68"/>
      <c r="U13" s="14"/>
      <c r="V13" s="21"/>
    </row>
    <row r="14" spans="1:22" ht="12.75">
      <c r="A14" s="8"/>
      <c r="B14" s="78" t="s">
        <v>15</v>
      </c>
      <c r="C14" s="79" t="s">
        <v>28</v>
      </c>
      <c r="D14" s="80">
        <f>Labor!Q18</f>
        <v>152000</v>
      </c>
      <c r="E14" s="80"/>
      <c r="F14" s="80">
        <v>5875</v>
      </c>
      <c r="G14" s="80"/>
      <c r="H14" s="80">
        <v>500</v>
      </c>
      <c r="I14" s="80"/>
      <c r="J14" s="80">
        <v>200</v>
      </c>
      <c r="K14" s="80"/>
      <c r="L14" s="80">
        <v>50</v>
      </c>
      <c r="M14" s="80"/>
      <c r="N14" s="80">
        <f t="shared" si="0"/>
        <v>69795</v>
      </c>
      <c r="O14" s="80"/>
      <c r="P14" s="80">
        <f t="shared" si="1"/>
        <v>228420</v>
      </c>
      <c r="Q14" s="80">
        <f>P13+P14</f>
        <v>456840</v>
      </c>
      <c r="R14" s="255"/>
      <c r="S14" s="256"/>
      <c r="T14" s="68"/>
      <c r="U14" s="14"/>
      <c r="V14" s="21"/>
    </row>
    <row r="15" spans="1:22" ht="12.75">
      <c r="A15" s="8"/>
      <c r="B15" s="78" t="s">
        <v>16</v>
      </c>
      <c r="C15" s="79" t="s">
        <v>29</v>
      </c>
      <c r="D15" s="80">
        <f>Labor!Q19</f>
        <v>141333.3333333333</v>
      </c>
      <c r="E15" s="80"/>
      <c r="F15" s="80">
        <v>5875</v>
      </c>
      <c r="G15" s="80"/>
      <c r="H15" s="80">
        <v>500</v>
      </c>
      <c r="I15" s="80"/>
      <c r="J15" s="80">
        <v>200</v>
      </c>
      <c r="K15" s="80"/>
      <c r="L15" s="80">
        <v>50</v>
      </c>
      <c r="M15" s="80"/>
      <c r="N15" s="80">
        <f t="shared" si="0"/>
        <v>65101.66666666666</v>
      </c>
      <c r="O15" s="80"/>
      <c r="P15" s="80">
        <f t="shared" si="1"/>
        <v>213059.99999999997</v>
      </c>
      <c r="Q15" s="80">
        <f aca="true" t="shared" si="2" ref="Q15:Q35">P15+Q14</f>
        <v>669900</v>
      </c>
      <c r="R15" s="255"/>
      <c r="S15" s="256"/>
      <c r="T15" s="68"/>
      <c r="U15" s="14"/>
      <c r="V15" s="21"/>
    </row>
    <row r="16" spans="1:22" ht="12.75">
      <c r="A16" s="8"/>
      <c r="B16" s="78" t="s">
        <v>17</v>
      </c>
      <c r="C16" s="79" t="s">
        <v>30</v>
      </c>
      <c r="D16" s="80">
        <f>Labor!Q20</f>
        <v>136000</v>
      </c>
      <c r="E16" s="80"/>
      <c r="F16" s="80">
        <v>5875</v>
      </c>
      <c r="G16" s="80"/>
      <c r="H16" s="80">
        <v>500</v>
      </c>
      <c r="I16" s="80"/>
      <c r="J16" s="80">
        <v>200</v>
      </c>
      <c r="K16" s="80"/>
      <c r="L16" s="80">
        <v>50</v>
      </c>
      <c r="M16" s="80"/>
      <c r="N16" s="80">
        <f t="shared" si="0"/>
        <v>62755</v>
      </c>
      <c r="O16" s="80"/>
      <c r="P16" s="80">
        <f t="shared" si="1"/>
        <v>205380</v>
      </c>
      <c r="Q16" s="80">
        <f t="shared" si="2"/>
        <v>875280</v>
      </c>
      <c r="R16" s="255"/>
      <c r="S16" s="257"/>
      <c r="T16" s="68"/>
      <c r="U16" s="14"/>
      <c r="V16" s="21"/>
    </row>
    <row r="17" spans="1:22" ht="12.75">
      <c r="A17" s="77">
        <v>0.44</v>
      </c>
      <c r="B17" s="78" t="s">
        <v>18</v>
      </c>
      <c r="C17" s="81" t="s">
        <v>38</v>
      </c>
      <c r="D17" s="80">
        <f>Labor!Q21</f>
        <v>226000</v>
      </c>
      <c r="E17" s="82"/>
      <c r="F17" s="82">
        <v>6360</v>
      </c>
      <c r="G17" s="82"/>
      <c r="H17" s="82">
        <v>500</v>
      </c>
      <c r="I17" s="82"/>
      <c r="J17" s="82">
        <v>200</v>
      </c>
      <c r="K17" s="82"/>
      <c r="L17" s="82">
        <v>50</v>
      </c>
      <c r="M17" s="82"/>
      <c r="N17" s="82">
        <f t="shared" si="0"/>
        <v>102568.4</v>
      </c>
      <c r="O17" s="82"/>
      <c r="P17" s="82">
        <f t="shared" si="1"/>
        <v>335678.4</v>
      </c>
      <c r="Q17" s="82">
        <f t="shared" si="2"/>
        <v>1210958.4</v>
      </c>
      <c r="R17" s="255"/>
      <c r="S17" s="256"/>
      <c r="T17" s="68"/>
      <c r="U17" s="14"/>
      <c r="V17" s="21"/>
    </row>
    <row r="18" spans="1:22" ht="12.75">
      <c r="A18" s="8"/>
      <c r="B18" s="78" t="s">
        <v>19</v>
      </c>
      <c r="C18" s="81" t="s">
        <v>39</v>
      </c>
      <c r="D18" s="80">
        <f>Labor!Q22</f>
        <v>188000</v>
      </c>
      <c r="E18" s="83"/>
      <c r="F18" s="82">
        <v>6360</v>
      </c>
      <c r="G18" s="83"/>
      <c r="H18" s="83">
        <v>500</v>
      </c>
      <c r="I18" s="83"/>
      <c r="J18" s="82">
        <v>200</v>
      </c>
      <c r="K18" s="83"/>
      <c r="L18" s="82">
        <v>50</v>
      </c>
      <c r="M18" s="82"/>
      <c r="N18" s="82">
        <f t="shared" si="0"/>
        <v>85848.4</v>
      </c>
      <c r="O18" s="82"/>
      <c r="P18" s="82">
        <f t="shared" si="1"/>
        <v>280958.4</v>
      </c>
      <c r="Q18" s="82">
        <f t="shared" si="2"/>
        <v>1491916.7999999998</v>
      </c>
      <c r="R18" s="255"/>
      <c r="S18" s="256"/>
      <c r="T18" s="68"/>
      <c r="U18" s="14"/>
      <c r="V18" s="21"/>
    </row>
    <row r="19" spans="1:22" ht="12.75">
      <c r="A19" s="8"/>
      <c r="B19" s="78" t="s">
        <v>20</v>
      </c>
      <c r="C19" s="81" t="s">
        <v>169</v>
      </c>
      <c r="D19" s="80">
        <f>Labor!Q23</f>
        <v>175333.33333333334</v>
      </c>
      <c r="E19" s="83"/>
      <c r="F19" s="82">
        <v>6360</v>
      </c>
      <c r="G19" s="83"/>
      <c r="H19" s="83">
        <v>500</v>
      </c>
      <c r="I19" s="83"/>
      <c r="J19" s="82">
        <v>200</v>
      </c>
      <c r="K19" s="83"/>
      <c r="L19" s="83">
        <v>50</v>
      </c>
      <c r="M19" s="83"/>
      <c r="N19" s="82">
        <f t="shared" si="0"/>
        <v>80275.06666666667</v>
      </c>
      <c r="O19" s="82"/>
      <c r="P19" s="82">
        <f t="shared" si="1"/>
        <v>262718.4</v>
      </c>
      <c r="Q19" s="82">
        <f t="shared" si="2"/>
        <v>1754635.1999999997</v>
      </c>
      <c r="R19" s="255"/>
      <c r="S19" s="256"/>
      <c r="T19" s="68"/>
      <c r="U19" s="14"/>
      <c r="V19" s="21"/>
    </row>
    <row r="20" spans="1:22" ht="12.75">
      <c r="A20" s="8"/>
      <c r="B20" s="78" t="s">
        <v>21</v>
      </c>
      <c r="C20" s="81" t="s">
        <v>161</v>
      </c>
      <c r="D20" s="80">
        <f>Labor!Q24</f>
        <v>169000</v>
      </c>
      <c r="E20" s="83"/>
      <c r="F20" s="82">
        <v>6360</v>
      </c>
      <c r="G20" s="83"/>
      <c r="H20" s="83">
        <v>500</v>
      </c>
      <c r="I20" s="83"/>
      <c r="J20" s="82">
        <v>200</v>
      </c>
      <c r="K20" s="83"/>
      <c r="L20" s="83">
        <v>50</v>
      </c>
      <c r="M20" s="83"/>
      <c r="N20" s="82">
        <f t="shared" si="0"/>
        <v>77488.4</v>
      </c>
      <c r="O20" s="82"/>
      <c r="P20" s="82">
        <f t="shared" si="1"/>
        <v>253598.4</v>
      </c>
      <c r="Q20" s="82">
        <f t="shared" si="2"/>
        <v>2008233.5999999996</v>
      </c>
      <c r="R20" s="255"/>
      <c r="S20" s="256"/>
      <c r="T20" s="68"/>
      <c r="U20" s="14"/>
      <c r="V20" s="21"/>
    </row>
    <row r="21" spans="1:22" ht="12.75">
      <c r="A21" s="84"/>
      <c r="B21" s="78" t="s">
        <v>22</v>
      </c>
      <c r="C21" s="79" t="s">
        <v>162</v>
      </c>
      <c r="D21" s="80">
        <f>Labor!Q25</f>
        <v>268000</v>
      </c>
      <c r="E21" s="85"/>
      <c r="F21" s="85">
        <v>6720</v>
      </c>
      <c r="G21" s="85"/>
      <c r="H21" s="80">
        <v>500</v>
      </c>
      <c r="I21" s="85"/>
      <c r="J21" s="80">
        <v>200</v>
      </c>
      <c r="K21" s="85"/>
      <c r="L21" s="80">
        <v>50</v>
      </c>
      <c r="M21" s="85"/>
      <c r="N21" s="80">
        <f t="shared" si="0"/>
        <v>121206.8</v>
      </c>
      <c r="O21" s="80"/>
      <c r="P21" s="80">
        <f t="shared" si="1"/>
        <v>396676.8</v>
      </c>
      <c r="Q21" s="80">
        <f t="shared" si="2"/>
        <v>2404910.3999999994</v>
      </c>
      <c r="R21" s="255"/>
      <c r="S21" s="256"/>
      <c r="T21" s="68"/>
      <c r="U21" s="14"/>
      <c r="V21" s="21"/>
    </row>
    <row r="22" spans="1:22" ht="12.75">
      <c r="A22" s="8"/>
      <c r="B22" s="78" t="s">
        <v>23</v>
      </c>
      <c r="C22" s="79" t="s">
        <v>155</v>
      </c>
      <c r="D22" s="80">
        <f>Labor!Q26</f>
        <v>224000</v>
      </c>
      <c r="E22" s="85"/>
      <c r="F22" s="85">
        <v>6720</v>
      </c>
      <c r="G22" s="85"/>
      <c r="H22" s="80">
        <v>500</v>
      </c>
      <c r="I22" s="85"/>
      <c r="J22" s="80">
        <v>200</v>
      </c>
      <c r="K22" s="85"/>
      <c r="L22" s="80">
        <v>50</v>
      </c>
      <c r="M22" s="85"/>
      <c r="N22" s="80">
        <f t="shared" si="0"/>
        <v>101846.8</v>
      </c>
      <c r="O22" s="80"/>
      <c r="P22" s="80">
        <f t="shared" si="1"/>
        <v>333316.8</v>
      </c>
      <c r="Q22" s="80">
        <f t="shared" si="2"/>
        <v>2738227.1999999993</v>
      </c>
      <c r="R22" s="255"/>
      <c r="S22" s="256"/>
      <c r="T22" s="68"/>
      <c r="U22" s="14"/>
      <c r="V22" s="21"/>
    </row>
    <row r="23" spans="1:22" ht="12.75">
      <c r="A23" s="8"/>
      <c r="B23" s="78" t="s">
        <v>24</v>
      </c>
      <c r="C23" s="79" t="s">
        <v>156</v>
      </c>
      <c r="D23" s="80">
        <f>Labor!Q27</f>
        <v>209333.3333333333</v>
      </c>
      <c r="E23" s="85"/>
      <c r="F23" s="85">
        <v>6720</v>
      </c>
      <c r="G23" s="85"/>
      <c r="H23" s="80">
        <v>500</v>
      </c>
      <c r="I23" s="85"/>
      <c r="J23" s="80">
        <v>200</v>
      </c>
      <c r="K23" s="85"/>
      <c r="L23" s="80">
        <v>50</v>
      </c>
      <c r="M23" s="85"/>
      <c r="N23" s="80">
        <f t="shared" si="0"/>
        <v>95393.46666666666</v>
      </c>
      <c r="O23" s="80"/>
      <c r="P23" s="80">
        <f t="shared" si="1"/>
        <v>312196.8</v>
      </c>
      <c r="Q23" s="80">
        <f t="shared" si="2"/>
        <v>3050423.999999999</v>
      </c>
      <c r="R23" s="255"/>
      <c r="S23" s="256"/>
      <c r="T23" s="68"/>
      <c r="U23" s="14"/>
      <c r="V23" s="21"/>
    </row>
    <row r="24" spans="1:22" ht="12.75">
      <c r="A24" s="8"/>
      <c r="B24" s="78" t="s">
        <v>25</v>
      </c>
      <c r="C24" s="79" t="s">
        <v>157</v>
      </c>
      <c r="D24" s="80">
        <f>Labor!Q28</f>
        <v>202000</v>
      </c>
      <c r="E24" s="85"/>
      <c r="F24" s="85">
        <v>6720</v>
      </c>
      <c r="G24" s="85"/>
      <c r="H24" s="80">
        <v>500</v>
      </c>
      <c r="I24" s="85"/>
      <c r="J24" s="80">
        <v>200</v>
      </c>
      <c r="K24" s="85"/>
      <c r="L24" s="80">
        <v>50</v>
      </c>
      <c r="M24" s="85"/>
      <c r="N24" s="80">
        <f>SUM(D24:L24)*0.44+1</f>
        <v>92167.8</v>
      </c>
      <c r="O24" s="80"/>
      <c r="P24" s="80">
        <f t="shared" si="1"/>
        <v>301637.8</v>
      </c>
      <c r="Q24" s="80">
        <f t="shared" si="2"/>
        <v>3352061.799999999</v>
      </c>
      <c r="R24" s="255"/>
      <c r="S24" s="256"/>
      <c r="T24" s="68"/>
      <c r="U24" s="14"/>
      <c r="V24" s="21"/>
    </row>
    <row r="25" spans="1:22" ht="12.75">
      <c r="A25" s="84">
        <v>0.435</v>
      </c>
      <c r="B25" s="78" t="s">
        <v>26</v>
      </c>
      <c r="C25" s="81" t="s">
        <v>158</v>
      </c>
      <c r="D25" s="80">
        <f>Labor!Q29</f>
        <v>348000</v>
      </c>
      <c r="E25" s="83"/>
      <c r="F25" s="83">
        <v>7080</v>
      </c>
      <c r="G25" s="83"/>
      <c r="H25" s="82">
        <v>500</v>
      </c>
      <c r="I25" s="83"/>
      <c r="J25" s="82">
        <v>200</v>
      </c>
      <c r="K25" s="83"/>
      <c r="L25" s="82">
        <v>50</v>
      </c>
      <c r="M25" s="83"/>
      <c r="N25" s="82">
        <f aca="true" t="shared" si="3" ref="N25:N32">SUM(D25:L25)*0.44</f>
        <v>156565.2</v>
      </c>
      <c r="O25" s="82"/>
      <c r="P25" s="82">
        <f t="shared" si="1"/>
        <v>512395.2</v>
      </c>
      <c r="Q25" s="82">
        <f t="shared" si="2"/>
        <v>3864456.999999999</v>
      </c>
      <c r="R25" s="255"/>
      <c r="S25" s="256"/>
      <c r="T25" s="68"/>
      <c r="U25" s="14"/>
      <c r="V25" s="15"/>
    </row>
    <row r="26" spans="1:22" ht="12.75">
      <c r="A26" s="8"/>
      <c r="B26" s="78" t="s">
        <v>31</v>
      </c>
      <c r="C26" s="81" t="s">
        <v>150</v>
      </c>
      <c r="D26" s="80">
        <f>Labor!Q30</f>
        <v>294000</v>
      </c>
      <c r="E26" s="83"/>
      <c r="F26" s="83">
        <v>7080</v>
      </c>
      <c r="G26" s="83"/>
      <c r="H26" s="83">
        <v>500</v>
      </c>
      <c r="I26" s="83"/>
      <c r="J26" s="82">
        <v>200</v>
      </c>
      <c r="K26" s="83"/>
      <c r="L26" s="82">
        <v>50</v>
      </c>
      <c r="M26" s="83"/>
      <c r="N26" s="82">
        <f t="shared" si="3"/>
        <v>132805.2</v>
      </c>
      <c r="O26" s="82"/>
      <c r="P26" s="82">
        <f t="shared" si="1"/>
        <v>434635.2</v>
      </c>
      <c r="Q26" s="82">
        <f t="shared" si="2"/>
        <v>4299092.199999999</v>
      </c>
      <c r="R26" s="255"/>
      <c r="S26" s="256"/>
      <c r="T26" s="68"/>
      <c r="U26" s="14"/>
      <c r="V26" s="15"/>
    </row>
    <row r="27" spans="1:22" ht="12.75">
      <c r="A27" s="8"/>
      <c r="B27" s="78" t="s">
        <v>32</v>
      </c>
      <c r="C27" s="81" t="s">
        <v>151</v>
      </c>
      <c r="D27" s="80">
        <f>Labor!Q31</f>
        <v>276000</v>
      </c>
      <c r="E27" s="83"/>
      <c r="F27" s="83">
        <v>7080</v>
      </c>
      <c r="G27" s="83"/>
      <c r="H27" s="83">
        <v>500</v>
      </c>
      <c r="I27" s="83"/>
      <c r="J27" s="82">
        <v>200</v>
      </c>
      <c r="K27" s="83"/>
      <c r="L27" s="83">
        <v>50</v>
      </c>
      <c r="M27" s="83"/>
      <c r="N27" s="82">
        <f t="shared" si="3"/>
        <v>124885.2</v>
      </c>
      <c r="O27" s="82"/>
      <c r="P27" s="82">
        <f t="shared" si="1"/>
        <v>408715.2</v>
      </c>
      <c r="Q27" s="82">
        <f t="shared" si="2"/>
        <v>4707807.399999999</v>
      </c>
      <c r="R27" s="255"/>
      <c r="S27" s="256"/>
      <c r="T27" s="68"/>
      <c r="U27" s="14"/>
      <c r="V27" s="15"/>
    </row>
    <row r="28" spans="1:22" ht="12.75">
      <c r="A28" s="8"/>
      <c r="B28" s="78" t="s">
        <v>33</v>
      </c>
      <c r="C28" s="81" t="s">
        <v>152</v>
      </c>
      <c r="D28" s="80">
        <f>Labor!Q32</f>
        <v>267000</v>
      </c>
      <c r="E28" s="83"/>
      <c r="F28" s="83">
        <v>7080</v>
      </c>
      <c r="G28" s="83"/>
      <c r="H28" s="83">
        <v>500</v>
      </c>
      <c r="I28" s="83"/>
      <c r="J28" s="82">
        <v>200</v>
      </c>
      <c r="K28" s="83"/>
      <c r="L28" s="83">
        <v>50</v>
      </c>
      <c r="M28" s="83"/>
      <c r="N28" s="82">
        <f t="shared" si="3"/>
        <v>120925.2</v>
      </c>
      <c r="O28" s="82"/>
      <c r="P28" s="82">
        <f t="shared" si="1"/>
        <v>395755.2</v>
      </c>
      <c r="Q28" s="82">
        <f t="shared" si="2"/>
        <v>5103562.6</v>
      </c>
      <c r="R28" s="255"/>
      <c r="S28" s="256"/>
      <c r="T28" s="68"/>
      <c r="U28" s="14"/>
      <c r="V28" s="15"/>
    </row>
    <row r="29" spans="1:22" ht="12.75">
      <c r="A29" s="8"/>
      <c r="B29" s="78" t="s">
        <v>34</v>
      </c>
      <c r="C29" s="79" t="s">
        <v>153</v>
      </c>
      <c r="D29" s="80">
        <f>Labor!Q33</f>
        <v>488000</v>
      </c>
      <c r="E29" s="85"/>
      <c r="F29" s="85">
        <v>7440</v>
      </c>
      <c r="G29" s="85"/>
      <c r="H29" s="80">
        <v>500</v>
      </c>
      <c r="I29" s="85"/>
      <c r="J29" s="80">
        <v>200</v>
      </c>
      <c r="K29" s="85"/>
      <c r="L29" s="80">
        <v>50</v>
      </c>
      <c r="M29" s="85"/>
      <c r="N29" s="80">
        <f t="shared" si="3"/>
        <v>218323.6</v>
      </c>
      <c r="O29" s="80"/>
      <c r="P29" s="80">
        <f t="shared" si="1"/>
        <v>714513.6</v>
      </c>
      <c r="Q29" s="80">
        <f t="shared" si="2"/>
        <v>5818076.199999999</v>
      </c>
      <c r="R29" s="255"/>
      <c r="S29" s="256"/>
      <c r="T29" s="68"/>
      <c r="U29" s="14"/>
      <c r="V29" s="15"/>
    </row>
    <row r="30" spans="1:22" ht="12.75">
      <c r="A30" s="8"/>
      <c r="B30" s="78" t="s">
        <v>35</v>
      </c>
      <c r="C30" s="79" t="s">
        <v>144</v>
      </c>
      <c r="D30" s="80">
        <f>Labor!Q34</f>
        <v>424000</v>
      </c>
      <c r="E30" s="85"/>
      <c r="F30" s="85">
        <v>7440</v>
      </c>
      <c r="G30" s="85"/>
      <c r="H30" s="80">
        <v>500</v>
      </c>
      <c r="I30" s="85"/>
      <c r="J30" s="80">
        <v>200</v>
      </c>
      <c r="K30" s="85"/>
      <c r="L30" s="80">
        <v>50</v>
      </c>
      <c r="M30" s="85"/>
      <c r="N30" s="80">
        <f t="shared" si="3"/>
        <v>190163.6</v>
      </c>
      <c r="O30" s="80"/>
      <c r="P30" s="80">
        <f t="shared" si="1"/>
        <v>622353.6</v>
      </c>
      <c r="Q30" s="80">
        <f t="shared" si="2"/>
        <v>6440429.799999999</v>
      </c>
      <c r="R30" s="255"/>
      <c r="S30" s="256"/>
      <c r="T30" s="68"/>
      <c r="U30" s="14"/>
      <c r="V30" s="15"/>
    </row>
    <row r="31" spans="1:22" ht="12.75">
      <c r="A31" s="8"/>
      <c r="B31" s="78" t="s">
        <v>36</v>
      </c>
      <c r="C31" s="79" t="s">
        <v>145</v>
      </c>
      <c r="D31" s="80">
        <f>Labor!Q35</f>
        <v>402666.6666666666</v>
      </c>
      <c r="E31" s="85"/>
      <c r="F31" s="85">
        <v>7440</v>
      </c>
      <c r="G31" s="85"/>
      <c r="H31" s="80">
        <v>500</v>
      </c>
      <c r="I31" s="85"/>
      <c r="J31" s="80">
        <v>200</v>
      </c>
      <c r="K31" s="85"/>
      <c r="L31" s="80">
        <v>50</v>
      </c>
      <c r="M31" s="85"/>
      <c r="N31" s="80">
        <f t="shared" si="3"/>
        <v>180776.93333333332</v>
      </c>
      <c r="O31" s="80"/>
      <c r="P31" s="80">
        <f t="shared" si="1"/>
        <v>591633.6</v>
      </c>
      <c r="Q31" s="80">
        <f t="shared" si="2"/>
        <v>7032063.3999999985</v>
      </c>
      <c r="R31" s="255"/>
      <c r="S31" s="256"/>
      <c r="T31" s="68"/>
      <c r="U31" s="14"/>
      <c r="V31" s="15"/>
    </row>
    <row r="32" spans="1:22" ht="12.75">
      <c r="A32" s="8"/>
      <c r="B32" s="78" t="s">
        <v>37</v>
      </c>
      <c r="C32" s="79" t="s">
        <v>146</v>
      </c>
      <c r="D32" s="80">
        <f>Labor!Q36</f>
        <v>512000</v>
      </c>
      <c r="E32" s="85"/>
      <c r="F32" s="85">
        <v>7440</v>
      </c>
      <c r="G32" s="85"/>
      <c r="H32" s="80">
        <v>500</v>
      </c>
      <c r="I32" s="85"/>
      <c r="J32" s="80">
        <v>200</v>
      </c>
      <c r="K32" s="85"/>
      <c r="L32" s="80">
        <v>50</v>
      </c>
      <c r="M32" s="85"/>
      <c r="N32" s="80">
        <f t="shared" si="3"/>
        <v>228883.6</v>
      </c>
      <c r="O32" s="80"/>
      <c r="P32" s="80">
        <f t="shared" si="1"/>
        <v>749073.6</v>
      </c>
      <c r="Q32" s="80">
        <f t="shared" si="2"/>
        <v>7781136.999999998</v>
      </c>
      <c r="R32" s="255"/>
      <c r="S32" s="257"/>
      <c r="T32" s="68"/>
      <c r="U32" s="14"/>
      <c r="V32" s="15"/>
    </row>
    <row r="33" spans="1:22" ht="12.75">
      <c r="A33" s="77">
        <v>0.44</v>
      </c>
      <c r="B33" s="78" t="s">
        <v>58</v>
      </c>
      <c r="C33" s="81" t="s">
        <v>147</v>
      </c>
      <c r="D33" s="80">
        <f>Labor!Q37</f>
        <v>632000</v>
      </c>
      <c r="E33" s="83"/>
      <c r="F33" s="83">
        <v>10400</v>
      </c>
      <c r="G33" s="83"/>
      <c r="H33" s="82">
        <v>500</v>
      </c>
      <c r="I33" s="83"/>
      <c r="J33" s="82">
        <v>200</v>
      </c>
      <c r="K33" s="83"/>
      <c r="L33" s="82">
        <v>50</v>
      </c>
      <c r="M33" s="83"/>
      <c r="N33" s="82">
        <v>49772</v>
      </c>
      <c r="O33" s="82"/>
      <c r="P33" s="82">
        <f t="shared" si="1"/>
        <v>692922</v>
      </c>
      <c r="Q33" s="82">
        <f t="shared" si="2"/>
        <v>8474058.999999998</v>
      </c>
      <c r="R33" s="255"/>
      <c r="S33" s="257"/>
      <c r="T33" s="68"/>
      <c r="U33" s="14"/>
      <c r="V33" s="15"/>
    </row>
    <row r="34" spans="1:22" ht="12.75">
      <c r="A34" s="8"/>
      <c r="B34" s="78" t="s">
        <v>59</v>
      </c>
      <c r="C34" s="81" t="s">
        <v>138</v>
      </c>
      <c r="D34" s="80">
        <f>Labor!Q38</f>
        <v>556000</v>
      </c>
      <c r="E34" s="83"/>
      <c r="F34" s="83">
        <v>10400</v>
      </c>
      <c r="G34" s="83"/>
      <c r="H34" s="83">
        <v>500</v>
      </c>
      <c r="I34" s="83"/>
      <c r="J34" s="82">
        <v>200</v>
      </c>
      <c r="K34" s="83"/>
      <c r="L34" s="82">
        <v>50</v>
      </c>
      <c r="M34" s="83"/>
      <c r="N34" s="82">
        <v>42927</v>
      </c>
      <c r="O34" s="82"/>
      <c r="P34" s="82">
        <f t="shared" si="1"/>
        <v>610077</v>
      </c>
      <c r="Q34" s="82">
        <f t="shared" si="2"/>
        <v>9084135.999999998</v>
      </c>
      <c r="R34" s="255"/>
      <c r="S34" s="257"/>
      <c r="T34" s="68"/>
      <c r="U34" s="14"/>
      <c r="V34" s="15"/>
    </row>
    <row r="35" spans="1:22" ht="12.75">
      <c r="A35" s="8"/>
      <c r="B35" s="78" t="s">
        <v>63</v>
      </c>
      <c r="C35" s="81" t="s">
        <v>167</v>
      </c>
      <c r="D35" s="80">
        <f>Labor!Q39</f>
        <v>530666.6666666667</v>
      </c>
      <c r="E35" s="83"/>
      <c r="F35" s="83">
        <v>10400</v>
      </c>
      <c r="G35" s="83"/>
      <c r="H35" s="83">
        <v>500</v>
      </c>
      <c r="I35" s="83"/>
      <c r="J35" s="82">
        <v>200</v>
      </c>
      <c r="K35" s="83"/>
      <c r="L35" s="83">
        <v>50</v>
      </c>
      <c r="M35" s="83"/>
      <c r="N35" s="82">
        <v>13454</v>
      </c>
      <c r="O35" s="82"/>
      <c r="P35" s="82">
        <f t="shared" si="1"/>
        <v>555270.6666666667</v>
      </c>
      <c r="Q35" s="86">
        <f t="shared" si="2"/>
        <v>9639406.666666664</v>
      </c>
      <c r="R35" s="255"/>
      <c r="S35" s="257"/>
      <c r="T35" s="68"/>
      <c r="U35" s="14"/>
      <c r="V35" s="15"/>
    </row>
    <row r="36" spans="1:22" ht="12.75">
      <c r="A36" s="8"/>
      <c r="B36" s="87"/>
      <c r="C36" s="87"/>
      <c r="D36" s="50"/>
      <c r="E36" s="50"/>
      <c r="F36" s="50"/>
      <c r="G36" s="50"/>
      <c r="H36" s="88"/>
      <c r="I36" s="89"/>
      <c r="J36" s="90"/>
      <c r="K36" s="50"/>
      <c r="L36" s="88"/>
      <c r="M36" s="50"/>
      <c r="N36" s="50"/>
      <c r="O36" s="50"/>
      <c r="P36" s="50"/>
      <c r="Q36" s="50"/>
      <c r="R36" s="258"/>
      <c r="S36" s="68"/>
      <c r="T36" s="68"/>
      <c r="U36" s="18"/>
      <c r="V36" s="18"/>
    </row>
    <row r="37" spans="1:22" s="112" customFormat="1" ht="12.75">
      <c r="A37" s="114"/>
      <c r="B37" s="114" t="s">
        <v>27</v>
      </c>
      <c r="C37" s="259" t="s">
        <v>42</v>
      </c>
      <c r="D37" s="260">
        <f>SUM(D13:D35)</f>
        <v>6973333.333333334</v>
      </c>
      <c r="E37" s="260">
        <f aca="true" t="shared" si="4" ref="E37:P37">SUM(E13:E35)</f>
        <v>0</v>
      </c>
      <c r="F37" s="260">
        <f t="shared" si="4"/>
        <v>165100</v>
      </c>
      <c r="G37" s="260">
        <f t="shared" si="4"/>
        <v>0</v>
      </c>
      <c r="H37" s="260">
        <f t="shared" si="4"/>
        <v>11500</v>
      </c>
      <c r="I37" s="260">
        <f t="shared" si="4"/>
        <v>0</v>
      </c>
      <c r="J37" s="260">
        <f t="shared" si="4"/>
        <v>4600</v>
      </c>
      <c r="K37" s="260">
        <f t="shared" si="4"/>
        <v>0</v>
      </c>
      <c r="L37" s="260">
        <f t="shared" si="4"/>
        <v>1150</v>
      </c>
      <c r="M37" s="260">
        <f t="shared" si="4"/>
        <v>0</v>
      </c>
      <c r="N37" s="260">
        <f t="shared" si="4"/>
        <v>2483723.3333333335</v>
      </c>
      <c r="O37" s="260">
        <f t="shared" si="4"/>
        <v>0</v>
      </c>
      <c r="P37" s="260">
        <f t="shared" si="4"/>
        <v>9639406.666666664</v>
      </c>
      <c r="Q37" s="260"/>
      <c r="R37" s="261"/>
      <c r="S37" s="262"/>
      <c r="T37" s="263"/>
      <c r="U37" s="113"/>
      <c r="V37" s="113"/>
    </row>
    <row r="38" spans="1:22" ht="12.75">
      <c r="A38" s="22"/>
      <c r="B38" s="1"/>
      <c r="C38" s="6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  <c r="O38" s="72"/>
      <c r="P38" s="73"/>
      <c r="Q38" s="73"/>
      <c r="R38" s="72"/>
      <c r="S38" s="69"/>
      <c r="T38" s="70"/>
      <c r="U38" s="22"/>
      <c r="V38" s="22"/>
    </row>
    <row r="39" spans="1:22" ht="12.75">
      <c r="A39" s="91" t="s">
        <v>78</v>
      </c>
      <c r="B39" s="92"/>
      <c r="C39" s="87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93"/>
      <c r="O39" s="93"/>
      <c r="P39" s="94"/>
      <c r="Q39" s="94"/>
      <c r="R39" s="93"/>
      <c r="S39" s="95"/>
      <c r="T39" s="96"/>
      <c r="U39" s="22"/>
      <c r="V39" s="22"/>
    </row>
    <row r="40" spans="1:22" ht="12.75">
      <c r="A40" s="91" t="s">
        <v>79</v>
      </c>
      <c r="B40" s="97"/>
      <c r="C40" s="98"/>
      <c r="D40" s="99" t="s">
        <v>1</v>
      </c>
      <c r="E40" s="99"/>
      <c r="F40" s="99" t="s">
        <v>2</v>
      </c>
      <c r="G40" s="99"/>
      <c r="H40" s="99" t="s">
        <v>3</v>
      </c>
      <c r="I40" s="99"/>
      <c r="J40" s="99" t="s">
        <v>0</v>
      </c>
      <c r="K40" s="99"/>
      <c r="L40" s="100"/>
      <c r="M40" s="100"/>
      <c r="N40" s="99" t="s">
        <v>4</v>
      </c>
      <c r="O40" s="99"/>
      <c r="P40" s="100"/>
      <c r="Q40" s="94" t="s">
        <v>47</v>
      </c>
      <c r="R40" s="94" t="s">
        <v>65</v>
      </c>
      <c r="S40" s="101"/>
      <c r="T40" s="96"/>
      <c r="U40" s="22"/>
      <c r="V40" s="22"/>
    </row>
    <row r="41" spans="1:22" ht="12.75">
      <c r="A41" s="8"/>
      <c r="B41" s="102" t="s">
        <v>5</v>
      </c>
      <c r="C41" s="103" t="s">
        <v>72</v>
      </c>
      <c r="D41" s="104" t="s">
        <v>6</v>
      </c>
      <c r="E41" s="104"/>
      <c r="F41" s="104" t="s">
        <v>7</v>
      </c>
      <c r="G41" s="104"/>
      <c r="H41" s="104" t="s">
        <v>8</v>
      </c>
      <c r="I41" s="104"/>
      <c r="J41" s="104" t="s">
        <v>9</v>
      </c>
      <c r="K41" s="104"/>
      <c r="L41" s="104" t="s">
        <v>10</v>
      </c>
      <c r="M41" s="104"/>
      <c r="N41" s="104" t="s">
        <v>11</v>
      </c>
      <c r="O41" s="104"/>
      <c r="P41" s="104" t="s">
        <v>12</v>
      </c>
      <c r="Q41" s="94" t="s">
        <v>48</v>
      </c>
      <c r="R41" s="94"/>
      <c r="S41" s="95"/>
      <c r="T41" s="105" t="s">
        <v>74</v>
      </c>
      <c r="U41" s="18"/>
      <c r="V41" s="18"/>
    </row>
    <row r="42" spans="1:22" ht="12.75">
      <c r="A42" s="8"/>
      <c r="B42" s="92"/>
      <c r="C42" s="8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94"/>
      <c r="R42" s="94"/>
      <c r="S42" s="95"/>
      <c r="T42" s="95"/>
      <c r="U42" s="18"/>
      <c r="V42" s="18"/>
    </row>
    <row r="43" spans="1:22" ht="12.75">
      <c r="A43" s="8"/>
      <c r="B43" s="106" t="s">
        <v>52</v>
      </c>
      <c r="C43" s="8" t="s">
        <v>170</v>
      </c>
      <c r="D43" s="247">
        <f aca="true" t="shared" si="5" ref="D43:P43">SUM(D13:D16)</f>
        <v>581333.3333333333</v>
      </c>
      <c r="E43" s="247"/>
      <c r="F43" s="247">
        <f t="shared" si="5"/>
        <v>23500</v>
      </c>
      <c r="G43" s="247"/>
      <c r="H43" s="247">
        <f t="shared" si="5"/>
        <v>2000</v>
      </c>
      <c r="I43" s="247"/>
      <c r="J43" s="247">
        <f t="shared" si="5"/>
        <v>800</v>
      </c>
      <c r="K43" s="247"/>
      <c r="L43" s="247">
        <f t="shared" si="5"/>
        <v>200</v>
      </c>
      <c r="M43" s="247"/>
      <c r="N43" s="247">
        <f t="shared" si="5"/>
        <v>267446.6666666666</v>
      </c>
      <c r="O43" s="247"/>
      <c r="P43" s="247">
        <f t="shared" si="5"/>
        <v>875280</v>
      </c>
      <c r="Q43" s="248">
        <f aca="true" t="shared" si="6" ref="Q43:Q48">SUM(D43:L43)</f>
        <v>607833.3333333333</v>
      </c>
      <c r="R43" s="248">
        <f aca="true" t="shared" si="7" ref="R43:R48">SUM(Q43)*44%</f>
        <v>267446.6666666666</v>
      </c>
      <c r="S43" s="247">
        <v>0.44</v>
      </c>
      <c r="T43" s="247">
        <f aca="true" t="shared" si="8" ref="T43:T48">P43-N43+R43</f>
        <v>875280</v>
      </c>
      <c r="U43" s="18"/>
      <c r="V43" s="18"/>
    </row>
    <row r="44" spans="1:22" ht="12.75">
      <c r="A44" s="8"/>
      <c r="B44" s="106" t="s">
        <v>53</v>
      </c>
      <c r="C44" s="8" t="s">
        <v>171</v>
      </c>
      <c r="D44" s="247">
        <f>SUM(D17:D20)</f>
        <v>758333.3333333334</v>
      </c>
      <c r="E44" s="247"/>
      <c r="F44" s="247">
        <f>SUM(F17:F20)</f>
        <v>25440</v>
      </c>
      <c r="G44" s="247"/>
      <c r="H44" s="247">
        <f aca="true" t="shared" si="9" ref="H44:P44">SUM(H17:H20)</f>
        <v>2000</v>
      </c>
      <c r="I44" s="247"/>
      <c r="J44" s="247">
        <f t="shared" si="9"/>
        <v>800</v>
      </c>
      <c r="K44" s="247"/>
      <c r="L44" s="247">
        <f t="shared" si="9"/>
        <v>200</v>
      </c>
      <c r="M44" s="247"/>
      <c r="N44" s="247">
        <f t="shared" si="9"/>
        <v>346180.2666666666</v>
      </c>
      <c r="O44" s="247"/>
      <c r="P44" s="247">
        <f t="shared" si="9"/>
        <v>1132953.6</v>
      </c>
      <c r="Q44" s="248">
        <f t="shared" si="6"/>
        <v>786773.3333333334</v>
      </c>
      <c r="R44" s="248">
        <f t="shared" si="7"/>
        <v>346180.26666666666</v>
      </c>
      <c r="S44" s="247">
        <v>0.44</v>
      </c>
      <c r="T44" s="247">
        <f t="shared" si="8"/>
        <v>1132953.6</v>
      </c>
      <c r="U44" s="18"/>
      <c r="V44" s="18"/>
    </row>
    <row r="45" spans="1:22" ht="12.75">
      <c r="A45" s="8"/>
      <c r="B45" s="106" t="s">
        <v>54</v>
      </c>
      <c r="C45" s="8" t="s">
        <v>163</v>
      </c>
      <c r="D45" s="247">
        <f aca="true" t="shared" si="10" ref="D45:P45">SUM(D21:D24)</f>
        <v>903333.3333333333</v>
      </c>
      <c r="E45" s="247"/>
      <c r="F45" s="247">
        <f t="shared" si="10"/>
        <v>26880</v>
      </c>
      <c r="G45" s="247"/>
      <c r="H45" s="247">
        <f t="shared" si="10"/>
        <v>2000</v>
      </c>
      <c r="I45" s="247"/>
      <c r="J45" s="247">
        <f t="shared" si="10"/>
        <v>800</v>
      </c>
      <c r="K45" s="247"/>
      <c r="L45" s="247">
        <f t="shared" si="10"/>
        <v>200</v>
      </c>
      <c r="M45" s="247"/>
      <c r="N45" s="247">
        <f t="shared" si="10"/>
        <v>410614.86666666664</v>
      </c>
      <c r="O45" s="247"/>
      <c r="P45" s="247">
        <f t="shared" si="10"/>
        <v>1343828.2</v>
      </c>
      <c r="Q45" s="248">
        <f t="shared" si="6"/>
        <v>933213.3333333333</v>
      </c>
      <c r="R45" s="248">
        <f t="shared" si="7"/>
        <v>410613.86666666664</v>
      </c>
      <c r="S45" s="247">
        <v>0.44</v>
      </c>
      <c r="T45" s="247">
        <f t="shared" si="8"/>
        <v>1343827.2</v>
      </c>
      <c r="U45" s="18"/>
      <c r="V45" s="18"/>
    </row>
    <row r="46" spans="1:22" ht="12.75">
      <c r="A46" s="8"/>
      <c r="B46" s="106" t="s">
        <v>55</v>
      </c>
      <c r="C46" s="8" t="s">
        <v>159</v>
      </c>
      <c r="D46" s="247">
        <f aca="true" t="shared" si="11" ref="D46:P46">SUM(D25:D28)</f>
        <v>1185000</v>
      </c>
      <c r="E46" s="247"/>
      <c r="F46" s="247">
        <f t="shared" si="11"/>
        <v>28320</v>
      </c>
      <c r="G46" s="247"/>
      <c r="H46" s="247">
        <f t="shared" si="11"/>
        <v>2000</v>
      </c>
      <c r="I46" s="247"/>
      <c r="J46" s="247">
        <f t="shared" si="11"/>
        <v>800</v>
      </c>
      <c r="K46" s="247"/>
      <c r="L46" s="247">
        <f t="shared" si="11"/>
        <v>200</v>
      </c>
      <c r="M46" s="247"/>
      <c r="N46" s="247">
        <f t="shared" si="11"/>
        <v>535180.8</v>
      </c>
      <c r="O46" s="247"/>
      <c r="P46" s="247">
        <f t="shared" si="11"/>
        <v>1751500.8</v>
      </c>
      <c r="Q46" s="248">
        <f t="shared" si="6"/>
        <v>1216320</v>
      </c>
      <c r="R46" s="248">
        <f t="shared" si="7"/>
        <v>535180.8</v>
      </c>
      <c r="S46" s="247">
        <v>0.44</v>
      </c>
      <c r="T46" s="247">
        <f t="shared" si="8"/>
        <v>1751500.8</v>
      </c>
      <c r="U46" s="18"/>
      <c r="V46" s="18"/>
    </row>
    <row r="47" spans="1:22" ht="12.75">
      <c r="A47" s="8"/>
      <c r="B47" s="106" t="s">
        <v>56</v>
      </c>
      <c r="C47" s="8" t="s">
        <v>154</v>
      </c>
      <c r="D47" s="247">
        <f aca="true" t="shared" si="12" ref="D47:P47">SUM(D29:D32)</f>
        <v>1826666.6666666665</v>
      </c>
      <c r="E47" s="247"/>
      <c r="F47" s="247">
        <f t="shared" si="12"/>
        <v>29760</v>
      </c>
      <c r="G47" s="247"/>
      <c r="H47" s="247">
        <f t="shared" si="12"/>
        <v>2000</v>
      </c>
      <c r="I47" s="247"/>
      <c r="J47" s="247">
        <f t="shared" si="12"/>
        <v>800</v>
      </c>
      <c r="K47" s="247"/>
      <c r="L47" s="247">
        <f t="shared" si="12"/>
        <v>200</v>
      </c>
      <c r="M47" s="247"/>
      <c r="N47" s="247">
        <f t="shared" si="12"/>
        <v>818147.7333333333</v>
      </c>
      <c r="O47" s="247"/>
      <c r="P47" s="247">
        <f t="shared" si="12"/>
        <v>2677574.4</v>
      </c>
      <c r="Q47" s="248">
        <f t="shared" si="6"/>
        <v>1859426.6666666665</v>
      </c>
      <c r="R47" s="248">
        <f t="shared" si="7"/>
        <v>818147.7333333333</v>
      </c>
      <c r="S47" s="247">
        <v>0.44</v>
      </c>
      <c r="T47" s="247">
        <f t="shared" si="8"/>
        <v>2677574.4</v>
      </c>
      <c r="U47" s="18"/>
      <c r="V47" s="18"/>
    </row>
    <row r="48" spans="1:22" ht="12.75">
      <c r="A48" s="8"/>
      <c r="B48" s="107" t="s">
        <v>64</v>
      </c>
      <c r="C48" s="8" t="s">
        <v>168</v>
      </c>
      <c r="D48" s="247">
        <f>SUM(D33:D35)</f>
        <v>1718666.6666666667</v>
      </c>
      <c r="E48" s="247"/>
      <c r="F48" s="247">
        <f>SUM(F33:F35)</f>
        <v>31200</v>
      </c>
      <c r="G48" s="247"/>
      <c r="H48" s="247">
        <f aca="true" t="shared" si="13" ref="H48:P48">SUM(H33:H35)</f>
        <v>1500</v>
      </c>
      <c r="I48" s="247"/>
      <c r="J48" s="247">
        <f t="shared" si="13"/>
        <v>600</v>
      </c>
      <c r="K48" s="247"/>
      <c r="L48" s="247">
        <f t="shared" si="13"/>
        <v>150</v>
      </c>
      <c r="M48" s="247"/>
      <c r="N48" s="247">
        <f t="shared" si="13"/>
        <v>106153</v>
      </c>
      <c r="O48" s="247"/>
      <c r="P48" s="247">
        <f t="shared" si="13"/>
        <v>1858269.6666666667</v>
      </c>
      <c r="Q48" s="248">
        <f t="shared" si="6"/>
        <v>1752116.6666666667</v>
      </c>
      <c r="R48" s="248">
        <f t="shared" si="7"/>
        <v>770931.3333333334</v>
      </c>
      <c r="S48" s="247">
        <v>0.44</v>
      </c>
      <c r="T48" s="247">
        <f t="shared" si="8"/>
        <v>2523048</v>
      </c>
      <c r="U48" s="18"/>
      <c r="V48" s="18"/>
    </row>
    <row r="49" spans="1:22" ht="12.75">
      <c r="A49" s="8"/>
      <c r="B49" s="108"/>
      <c r="C49" s="8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8"/>
      <c r="R49" s="248"/>
      <c r="S49" s="247"/>
      <c r="T49" s="247"/>
      <c r="U49" s="18"/>
      <c r="V49" s="18"/>
    </row>
    <row r="50" spans="1:22" s="112" customFormat="1" ht="12.75">
      <c r="A50" s="114"/>
      <c r="B50" s="114" t="s">
        <v>27</v>
      </c>
      <c r="C50" s="114"/>
      <c r="D50" s="264">
        <f>SUM(D43:D48)</f>
        <v>6973333.333333333</v>
      </c>
      <c r="E50" s="264"/>
      <c r="F50" s="264">
        <f aca="true" t="shared" si="14" ref="F50:P50">SUM(F43:F48)</f>
        <v>165100</v>
      </c>
      <c r="G50" s="264"/>
      <c r="H50" s="264">
        <f t="shared" si="14"/>
        <v>11500</v>
      </c>
      <c r="I50" s="264"/>
      <c r="J50" s="264">
        <f t="shared" si="14"/>
        <v>4600</v>
      </c>
      <c r="K50" s="264"/>
      <c r="L50" s="264">
        <f t="shared" si="14"/>
        <v>1150</v>
      </c>
      <c r="M50" s="264"/>
      <c r="N50" s="264">
        <f t="shared" si="14"/>
        <v>2483723.333333333</v>
      </c>
      <c r="O50" s="264"/>
      <c r="P50" s="264">
        <f t="shared" si="14"/>
        <v>9639406.666666666</v>
      </c>
      <c r="Q50" s="265">
        <f>SUM(Q43:Q47)</f>
        <v>5403566.666666666</v>
      </c>
      <c r="R50" s="265">
        <f>SUM(R43:R48)</f>
        <v>3148500.666666667</v>
      </c>
      <c r="S50" s="264"/>
      <c r="T50" s="264">
        <f>SUM(T43:T48)</f>
        <v>10304184</v>
      </c>
      <c r="U50" s="113"/>
      <c r="V50" s="113"/>
    </row>
    <row r="51" spans="1:22" ht="12.75">
      <c r="A51" s="5"/>
      <c r="B51" s="17"/>
      <c r="C51" s="5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18"/>
      <c r="V51" s="18"/>
    </row>
    <row r="52" spans="1:2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18"/>
      <c r="V52" s="18"/>
    </row>
    <row r="53" spans="1:2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18"/>
      <c r="V53" s="18"/>
    </row>
    <row r="54" spans="1:22" ht="12.75">
      <c r="A54" s="5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9"/>
      <c r="T54" s="9"/>
      <c r="U54" s="18"/>
      <c r="V54" s="18"/>
    </row>
    <row r="55" spans="1:2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18"/>
      <c r="V55" s="18"/>
    </row>
    <row r="56" spans="1:2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8"/>
      <c r="V56" s="18"/>
    </row>
    <row r="57" spans="1:20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</sheetData>
  <mergeCells count="3">
    <mergeCell ref="M9:O9"/>
    <mergeCell ref="M10:O10"/>
    <mergeCell ref="R11:S11"/>
  </mergeCells>
  <printOptions/>
  <pageMargins left="0.75" right="0.5" top="0.5" bottom="0.5" header="0.5" footer="0.5"/>
  <pageSetup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ITB</dc:creator>
  <cp:keywords/>
  <dc:description/>
  <cp:lastModifiedBy>Jenny Gagne</cp:lastModifiedBy>
  <cp:lastPrinted>2005-02-28T19:40:58Z</cp:lastPrinted>
  <dcterms:created xsi:type="dcterms:W3CDTF">2005-01-11T18:20:59Z</dcterms:created>
  <dcterms:modified xsi:type="dcterms:W3CDTF">2006-05-11T17:34:21Z</dcterms:modified>
  <cp:category/>
  <cp:version/>
  <cp:contentType/>
  <cp:contentStatus/>
</cp:coreProperties>
</file>