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tabRatio="935" activeTab="0"/>
  </bookViews>
  <sheets>
    <sheet name="Inputs and outputs" sheetId="1" r:id="rId1"/>
  </sheets>
  <definedNames>
    <definedName name="Age">'Inputs and outputs'!$B$11</definedName>
    <definedName name="Beta">'Inputs and outputs'!$B$19</definedName>
    <definedName name="BMI">'Inputs and outputs'!$B$25</definedName>
    <definedName name="BW_initial">'Inputs and outputs'!$B$14</definedName>
    <definedName name="C_Forbes">'Inputs and outputs'!$B$22</definedName>
    <definedName name="Delta_BW">'Inputs and outputs'!$B$36</definedName>
    <definedName name="Delta_delta">'Inputs and outputs'!$B$34</definedName>
    <definedName name="Delta_F">'Inputs and outputs'!$B$37</definedName>
    <definedName name="delta_final">'Inputs and outputs'!$B$33</definedName>
    <definedName name="Delta_I">'Inputs and outputs'!$B$15</definedName>
    <definedName name="delta_initial">'Inputs and outputs'!$B$30</definedName>
    <definedName name="Delta_L">'Inputs and outputs'!$B$38</definedName>
    <definedName name="F_initial">'Inputs and outputs'!$B$26</definedName>
    <definedName name="gamma_F">'Inputs and outputs'!$B$21</definedName>
    <definedName name="gamma_L">'Inputs and outputs'!$B$20</definedName>
    <definedName name="Height">'Inputs and outputs'!$B$12</definedName>
    <definedName name="L_initial">'Inputs and outputs'!$B$27</definedName>
    <definedName name="PAL_final">'Inputs and outputs'!$B$16</definedName>
    <definedName name="PAL_initial">'Inputs and outputs'!$B$13</definedName>
    <definedName name="RMR_final">'Inputs and outputs'!$B$32</definedName>
    <definedName name="RMR_initial">'Inputs and outputs'!$B$28</definedName>
    <definedName name="Sex">'Inputs and outputs'!$B$10</definedName>
    <definedName name="solver_adj" localSheetId="0" hidden="1">'Inputs and outputs'!$B$36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'Inputs and outputs'!$B$42</definedName>
    <definedName name="solver_pre" localSheetId="0" hidden="1">0.0001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TEE_final">'Inputs and outputs'!$B$31</definedName>
    <definedName name="TEE_initial">'Inputs and outputs'!$B$29</definedName>
  </definedNames>
  <calcPr fullCalcOnLoad="1"/>
</workbook>
</file>

<file path=xl/sharedStrings.xml><?xml version="1.0" encoding="utf-8"?>
<sst xmlns="http://schemas.openxmlformats.org/spreadsheetml/2006/main" count="105" uniqueCount="79">
  <si>
    <t>MODEL INPUTS</t>
  </si>
  <si>
    <t>β</t>
  </si>
  <si>
    <t>MODEL OUTPUTS</t>
  </si>
  <si>
    <t>Optimization output</t>
  </si>
  <si>
    <t>INSTRUCTIONS</t>
  </si>
  <si>
    <r>
      <t>∆</t>
    </r>
    <r>
      <rPr>
        <sz val="10"/>
        <rFont val="Arial"/>
        <family val="2"/>
      </rPr>
      <t>δ (kcal/kg/d)</t>
    </r>
  </si>
  <si>
    <t>Physical activity</t>
  </si>
  <si>
    <t>Age (y)</t>
  </si>
  <si>
    <t>Sedentary</t>
  </si>
  <si>
    <t>1-1.4</t>
  </si>
  <si>
    <t>Low active</t>
  </si>
  <si>
    <t>1.4-1.6</t>
  </si>
  <si>
    <t>Height (m)</t>
  </si>
  <si>
    <t>Active</t>
  </si>
  <si>
    <t>1.6-1.9</t>
  </si>
  <si>
    <t>Very active</t>
  </si>
  <si>
    <t>1.9-2.5</t>
  </si>
  <si>
    <t>PAL</t>
  </si>
  <si>
    <t>Sex (M/F)</t>
  </si>
  <si>
    <t>Enter the subject's age, in years</t>
  </si>
  <si>
    <t>Enter the subject's height, in meters</t>
  </si>
  <si>
    <t>∆BW (kg)</t>
  </si>
  <si>
    <t>M</t>
  </si>
  <si>
    <t>Enter the subject's initial body weight</t>
  </si>
  <si>
    <r>
      <t>BMI (kg/m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</si>
  <si>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Estimated initial total energy expenditure</t>
  </si>
  <si>
    <t>Predicted change in body fat mass</t>
  </si>
  <si>
    <t>Average metabolic cost of body fat mass - DO NOT CHANGE UNLESS NECESSARY</t>
  </si>
  <si>
    <t>Forbes contant - DO NOT CHANGE UNLESS NECESSARY</t>
  </si>
  <si>
    <t>Estimated initial energy expended through physical activity (per kg body weight)</t>
  </si>
  <si>
    <t>◄----</t>
  </si>
  <si>
    <t>Calculation cell - DO NOT CHANGE</t>
  </si>
  <si>
    <t>Initial body mass index</t>
  </si>
  <si>
    <r>
      <t>Enter the subject's initial PAL (corresponding to their level of physical activity)  ----</t>
    </r>
    <r>
      <rPr>
        <sz val="10"/>
        <rFont val="Arial"/>
        <family val="0"/>
      </rPr>
      <t>►</t>
    </r>
  </si>
  <si>
    <r>
      <t>PAL</t>
    </r>
    <r>
      <rPr>
        <vertAlign val="subscript"/>
        <sz val="10"/>
        <rFont val="Arial"/>
        <family val="2"/>
      </rPr>
      <t>initial</t>
    </r>
  </si>
  <si>
    <r>
      <t>BW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0"/>
      </rPr>
      <t xml:space="preserve"> (kg)</t>
    </r>
  </si>
  <si>
    <r>
      <t>RMR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(kcal/d)</t>
    </r>
  </si>
  <si>
    <r>
      <t>TEE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0"/>
      </rPr>
      <t xml:space="preserve"> (kcal/d)</t>
    </r>
  </si>
  <si>
    <r>
      <t>Predicted change in body weight in response to change in caloric intake (∆BW = BW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 xml:space="preserve"> - BW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>)</t>
    </r>
  </si>
  <si>
    <r>
      <t>δ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(kcal/kg/d)</t>
    </r>
  </si>
  <si>
    <r>
      <t>TEE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0"/>
      </rPr>
      <t xml:space="preserve"> (kcal/d)</t>
    </r>
  </si>
  <si>
    <r>
      <t>RMR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 xml:space="preserve"> (kcal/d)</t>
    </r>
  </si>
  <si>
    <t>Estimated total energy expenditure at final body weight</t>
  </si>
  <si>
    <t>Estimated resting metabolic rate at final body weight</t>
  </si>
  <si>
    <r>
      <t>δ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 xml:space="preserve"> (kcal/kg/d)</t>
    </r>
  </si>
  <si>
    <r>
      <t>PAL</t>
    </r>
    <r>
      <rPr>
        <vertAlign val="subscript"/>
        <sz val="10"/>
        <rFont val="Arial"/>
        <family val="2"/>
      </rPr>
      <t>final</t>
    </r>
  </si>
  <si>
    <t>Enter the subject's expected PAL at the target body weight  -------------------------------►</t>
  </si>
  <si>
    <r>
      <t>Change in estimated energy expended through physical activity (per kg body weight) (∆δ = δ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- δ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2"/>
      </rPr>
      <t>)</t>
    </r>
  </si>
  <si>
    <t>Estimated energy expended through physical activity (per kg body weight) at final body weight</t>
  </si>
  <si>
    <t>Enter M for male, F for female (not case sensitive)</t>
  </si>
  <si>
    <t>Estimated initial resting metabolic rate [Mifflin MD et al., Am J Clin Nutr. 1990 Feb;51(2):241-7.]</t>
  </si>
  <si>
    <t>[Table from Heymsfield SB et al., Obes Rev. 2006 Nov;7(4):361-70.]</t>
  </si>
  <si>
    <t>Estimated initial body fat mass [Jackson AS et al., Int J Obes Relat Metab Disord. 2002 Jun;26(6):789-96.]</t>
  </si>
  <si>
    <t>DISCLAIMER</t>
  </si>
  <si>
    <t>This information is for general research use only and is not intended to provide personal medical advice or substitute for the advice of a physician or weight management professional. If you have specific questions about the information presented, concerns about individual health matters or body weight management, please consult your physician.</t>
  </si>
  <si>
    <r>
      <t>γ</t>
    </r>
    <r>
      <rPr>
        <vertAlign val="subscript"/>
        <sz val="10"/>
        <rFont val="Arial"/>
        <family val="2"/>
      </rPr>
      <t>FM</t>
    </r>
    <r>
      <rPr>
        <sz val="10"/>
        <rFont val="Arial"/>
        <family val="0"/>
      </rPr>
      <t xml:space="preserve"> (kcal/kg/d)</t>
    </r>
  </si>
  <si>
    <r>
      <t>γ</t>
    </r>
    <r>
      <rPr>
        <vertAlign val="subscript"/>
        <sz val="10"/>
        <rFont val="Arial"/>
        <family val="2"/>
      </rPr>
      <t>FFM</t>
    </r>
    <r>
      <rPr>
        <sz val="10"/>
        <rFont val="Arial"/>
        <family val="0"/>
      </rPr>
      <t xml:space="preserve"> (kcal/kg/d)</t>
    </r>
  </si>
  <si>
    <t>Average metabolic cost of fat-free mass - DO NOT CHANGE UNLESS NECESSARY</t>
  </si>
  <si>
    <r>
      <t>BW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0"/>
      </rPr>
      <t xml:space="preserve"> (kg)</t>
    </r>
  </si>
  <si>
    <r>
      <t>BMI</t>
    </r>
    <r>
      <rPr>
        <vertAlign val="subscript"/>
        <sz val="10"/>
        <rFont val="Arial"/>
        <family val="2"/>
      </rPr>
      <t>final</t>
    </r>
    <r>
      <rPr>
        <sz val="10"/>
        <rFont val="Arial"/>
        <family val="0"/>
      </rPr>
      <t xml:space="preserve"> (kg/m2)</t>
    </r>
  </si>
  <si>
    <t>Predicted final body weight</t>
  </si>
  <si>
    <t>Predicted final body mass index</t>
  </si>
  <si>
    <r>
      <t>FM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(kg)</t>
    </r>
  </si>
  <si>
    <r>
      <t>FFM</t>
    </r>
    <r>
      <rPr>
        <vertAlign val="subscript"/>
        <sz val="10"/>
        <rFont val="Arial"/>
        <family val="2"/>
      </rPr>
      <t>initial</t>
    </r>
    <r>
      <rPr>
        <sz val="10"/>
        <rFont val="Arial"/>
        <family val="2"/>
      </rPr>
      <t xml:space="preserve"> (kg)</t>
    </r>
  </si>
  <si>
    <t>Estimated initial fat-free mass</t>
  </si>
  <si>
    <t>∆FFM (kg)</t>
  </si>
  <si>
    <t>∆FM (kg)</t>
  </si>
  <si>
    <t>Predicted change in fat-free mass</t>
  </si>
  <si>
    <r>
      <t>100 X (∆</t>
    </r>
    <r>
      <rPr>
        <sz val="10"/>
        <rFont val="Arial"/>
        <family val="2"/>
      </rPr>
      <t>δ / δinitial)</t>
    </r>
  </si>
  <si>
    <t xml:space="preserve">Estimated percent change in physical activity </t>
  </si>
  <si>
    <t>1. Enter model input values into the green boxes</t>
  </si>
  <si>
    <t>C (kg)</t>
  </si>
  <si>
    <t>MODEL PARAMETERS</t>
  </si>
  <si>
    <t>3. The calculated model outputs are highlighted in yellow boxes.</t>
  </si>
  <si>
    <t>Beta (related to the thermic effect of feeding and adaptive changes of energy expenditure) - DO NOT CHANGE UNLESS NECESSARY</t>
  </si>
  <si>
    <t>2. Press Ctrl-g followed by Ctrl-m to calculate the model outputs</t>
  </si>
  <si>
    <t>Values highlighted in red indicate inaccurate predictions</t>
  </si>
  <si>
    <r>
      <t xml:space="preserve">Enter the dietary energy intake change. </t>
    </r>
    <r>
      <rPr>
        <b/>
        <sz val="10"/>
        <rFont val="Arial"/>
        <family val="2"/>
      </rPr>
      <t>Sign (+/-) is important!</t>
    </r>
  </si>
  <si>
    <r>
      <t>∆EI</t>
    </r>
    <r>
      <rPr>
        <sz val="10"/>
        <rFont val="Arial"/>
        <family val="0"/>
      </rPr>
      <t xml:space="preserve"> (kcal/d)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</si>
</sst>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3" borderId="0" xfId="0" applyFont="1" applyFill="1" applyAlignment="1" applyProtection="1">
      <alignment horizontal="center" vertical="center"/>
      <protection locked="0"/>
    </xf>
    <xf numFmtId="1" fontId="0" fillId="3" borderId="0" xfId="0" applyNumberFormat="1" applyFont="1" applyFill="1" applyAlignment="1" applyProtection="1">
      <alignment horizontal="center" vertical="center"/>
      <protection locked="0"/>
    </xf>
    <xf numFmtId="2" fontId="0" fillId="3" borderId="0" xfId="0" applyNumberFormat="1" applyFont="1" applyFill="1" applyAlignment="1" applyProtection="1">
      <alignment horizontal="center" vertical="center"/>
      <protection locked="0"/>
    </xf>
    <xf numFmtId="164" fontId="0" fillId="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5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22.28125" style="12" customWidth="1"/>
    <col min="2" max="2" width="12.421875" style="18" bestFit="1" customWidth="1"/>
    <col min="3" max="3" width="9.140625" style="8" customWidth="1"/>
    <col min="4" max="4" width="9.140625" style="17" customWidth="1"/>
    <col min="5" max="11" width="9.140625" style="10" customWidth="1"/>
    <col min="12" max="16384" width="9.140625" style="12" customWidth="1"/>
  </cols>
  <sheetData>
    <row r="1" spans="1:16" ht="15.75" customHeight="1">
      <c r="A1" s="37" t="s">
        <v>53</v>
      </c>
      <c r="B1" s="48" t="s">
        <v>54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6" ht="15.7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15.7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ht="15.75" customHeight="1"/>
    <row r="5" spans="1:3" ht="15.75" customHeight="1">
      <c r="A5" s="32" t="s">
        <v>4</v>
      </c>
      <c r="B5" s="33" t="s">
        <v>70</v>
      </c>
      <c r="C5" s="34"/>
    </row>
    <row r="6" spans="1:3" ht="15.75" customHeight="1">
      <c r="A6" s="35"/>
      <c r="B6" s="33" t="s">
        <v>75</v>
      </c>
      <c r="C6" s="34"/>
    </row>
    <row r="7" spans="2:3" ht="15.75" customHeight="1">
      <c r="B7" s="33" t="s">
        <v>73</v>
      </c>
      <c r="C7" s="34"/>
    </row>
    <row r="8" ht="15.75" customHeight="1">
      <c r="B8" s="45" t="s">
        <v>76</v>
      </c>
    </row>
    <row r="9" spans="1:11" s="6" customFormat="1" ht="15.75" customHeight="1">
      <c r="A9" s="2" t="s">
        <v>0</v>
      </c>
      <c r="B9" s="1"/>
      <c r="C9" s="1"/>
      <c r="D9" s="3"/>
      <c r="E9" s="4"/>
      <c r="F9" s="5"/>
      <c r="G9" s="4"/>
      <c r="H9" s="4"/>
      <c r="I9" s="4"/>
      <c r="J9" s="4"/>
      <c r="K9" s="4"/>
    </row>
    <row r="10" spans="1:11" s="6" customFormat="1" ht="15.75" customHeight="1">
      <c r="A10" s="4" t="s">
        <v>18</v>
      </c>
      <c r="B10" s="38" t="s">
        <v>22</v>
      </c>
      <c r="C10" s="8" t="s">
        <v>30</v>
      </c>
      <c r="D10" s="7" t="s">
        <v>49</v>
      </c>
      <c r="E10" s="4"/>
      <c r="F10" s="5"/>
      <c r="G10" s="4"/>
      <c r="H10" s="4"/>
      <c r="I10" s="4"/>
      <c r="J10" s="4"/>
      <c r="K10" s="4"/>
    </row>
    <row r="11" spans="1:6" ht="15.75" customHeight="1">
      <c r="A11" s="10" t="s">
        <v>7</v>
      </c>
      <c r="B11" s="39">
        <v>40</v>
      </c>
      <c r="C11" s="8" t="s">
        <v>30</v>
      </c>
      <c r="D11" s="7" t="s">
        <v>19</v>
      </c>
      <c r="E11" s="5"/>
      <c r="F11" s="5"/>
    </row>
    <row r="12" spans="1:14" ht="15.75" customHeight="1">
      <c r="A12" s="10" t="s">
        <v>12</v>
      </c>
      <c r="B12" s="40">
        <v>1.77</v>
      </c>
      <c r="C12" s="8" t="s">
        <v>30</v>
      </c>
      <c r="D12" s="7" t="s">
        <v>20</v>
      </c>
      <c r="E12" s="5"/>
      <c r="F12" s="5"/>
      <c r="L12" s="50" t="s">
        <v>6</v>
      </c>
      <c r="M12" s="51"/>
      <c r="N12" s="9" t="s">
        <v>17</v>
      </c>
    </row>
    <row r="13" spans="1:14" ht="15.75" customHeight="1">
      <c r="A13" s="10" t="s">
        <v>34</v>
      </c>
      <c r="B13" s="40">
        <v>1.4</v>
      </c>
      <c r="C13" s="8" t="s">
        <v>30</v>
      </c>
      <c r="D13" s="7" t="s">
        <v>33</v>
      </c>
      <c r="E13" s="5"/>
      <c r="F13" s="5"/>
      <c r="L13" s="54" t="s">
        <v>8</v>
      </c>
      <c r="M13" s="55"/>
      <c r="N13" s="11" t="s">
        <v>9</v>
      </c>
    </row>
    <row r="14" spans="1:14" ht="15.75" customHeight="1">
      <c r="A14" s="4" t="s">
        <v>35</v>
      </c>
      <c r="B14" s="41">
        <v>100</v>
      </c>
      <c r="C14" s="8" t="s">
        <v>30</v>
      </c>
      <c r="D14" s="13" t="s">
        <v>23</v>
      </c>
      <c r="E14" s="14"/>
      <c r="F14" s="14"/>
      <c r="G14" s="14"/>
      <c r="H14" s="14"/>
      <c r="I14" s="14"/>
      <c r="J14" s="14"/>
      <c r="K14" s="14"/>
      <c r="L14" s="54" t="s">
        <v>10</v>
      </c>
      <c r="M14" s="55"/>
      <c r="N14" s="11" t="s">
        <v>11</v>
      </c>
    </row>
    <row r="15" spans="1:14" ht="15.75" customHeight="1">
      <c r="A15" s="4" t="s">
        <v>78</v>
      </c>
      <c r="B15" s="41">
        <v>-200</v>
      </c>
      <c r="C15" s="8" t="s">
        <v>30</v>
      </c>
      <c r="D15" s="16" t="s">
        <v>77</v>
      </c>
      <c r="L15" s="54" t="s">
        <v>13</v>
      </c>
      <c r="M15" s="55"/>
      <c r="N15" s="11" t="s">
        <v>14</v>
      </c>
    </row>
    <row r="16" spans="1:15" ht="15.75" customHeight="1">
      <c r="A16" s="6" t="s">
        <v>45</v>
      </c>
      <c r="B16" s="38">
        <v>1.4</v>
      </c>
      <c r="C16" s="8" t="s">
        <v>30</v>
      </c>
      <c r="D16" s="36" t="s">
        <v>46</v>
      </c>
      <c r="L16" s="52" t="s">
        <v>15</v>
      </c>
      <c r="M16" s="53"/>
      <c r="N16" s="15" t="s">
        <v>16</v>
      </c>
      <c r="O16" s="12" t="s">
        <v>51</v>
      </c>
    </row>
    <row r="17" spans="1:14" ht="15.75" customHeight="1">
      <c r="A17" s="6"/>
      <c r="B17" s="46"/>
      <c r="D17" s="36"/>
      <c r="L17" s="27"/>
      <c r="M17" s="27"/>
      <c r="N17" s="24"/>
    </row>
    <row r="18" spans="1:11" ht="15.75" customHeight="1">
      <c r="A18" s="2" t="s">
        <v>72</v>
      </c>
      <c r="B18" s="42"/>
      <c r="C18" s="1"/>
      <c r="D18" s="14"/>
      <c r="E18" s="14"/>
      <c r="F18" s="14"/>
      <c r="G18" s="14"/>
      <c r="H18" s="14"/>
      <c r="I18" s="14"/>
      <c r="J18" s="14"/>
      <c r="K18" s="14"/>
    </row>
    <row r="19" spans="1:5" ht="15.75" customHeight="1">
      <c r="A19" s="6" t="s">
        <v>1</v>
      </c>
      <c r="B19" s="47">
        <v>0.24</v>
      </c>
      <c r="C19" s="8" t="s">
        <v>30</v>
      </c>
      <c r="D19" s="14" t="s">
        <v>74</v>
      </c>
      <c r="E19" s="14"/>
    </row>
    <row r="20" spans="1:5" ht="15.75" customHeight="1">
      <c r="A20" s="4" t="s">
        <v>56</v>
      </c>
      <c r="B20" s="47">
        <v>22</v>
      </c>
      <c r="C20" s="8" t="s">
        <v>30</v>
      </c>
      <c r="D20" s="14" t="s">
        <v>57</v>
      </c>
      <c r="E20" s="14"/>
    </row>
    <row r="21" spans="1:8" ht="15.75" customHeight="1">
      <c r="A21" s="6" t="s">
        <v>55</v>
      </c>
      <c r="B21" s="47">
        <v>3.2</v>
      </c>
      <c r="C21" s="8" t="s">
        <v>30</v>
      </c>
      <c r="D21" s="17" t="s">
        <v>27</v>
      </c>
      <c r="F21" s="14"/>
      <c r="G21" s="14"/>
      <c r="H21" s="14"/>
    </row>
    <row r="22" spans="1:8" ht="15.75" customHeight="1">
      <c r="A22" s="6" t="s">
        <v>71</v>
      </c>
      <c r="B22" s="47">
        <v>10.4</v>
      </c>
      <c r="C22" s="8" t="s">
        <v>30</v>
      </c>
      <c r="D22" s="17" t="s">
        <v>28</v>
      </c>
      <c r="F22" s="14"/>
      <c r="G22" s="14"/>
      <c r="H22" s="14"/>
    </row>
    <row r="23" spans="5:8" ht="15.75" customHeight="1">
      <c r="E23" s="14"/>
      <c r="F23" s="14"/>
      <c r="G23" s="14"/>
      <c r="H23" s="14"/>
    </row>
    <row r="24" spans="1:13" ht="15.75" customHeight="1">
      <c r="A24" s="2" t="s">
        <v>2</v>
      </c>
      <c r="D24" s="19"/>
      <c r="E24" s="21"/>
      <c r="F24" s="20"/>
      <c r="G24" s="22"/>
      <c r="H24" s="22"/>
      <c r="I24" s="20"/>
      <c r="J24" s="23"/>
      <c r="K24" s="23"/>
      <c r="L24" s="24"/>
      <c r="M24" s="24"/>
    </row>
    <row r="25" spans="1:13" ht="15.75" customHeight="1">
      <c r="A25" s="4" t="s">
        <v>24</v>
      </c>
      <c r="B25" s="25">
        <f>BW_initial/(Height^2)</f>
        <v>31.91930798940279</v>
      </c>
      <c r="C25" s="8" t="s">
        <v>30</v>
      </c>
      <c r="D25" s="19" t="s">
        <v>32</v>
      </c>
      <c r="E25" s="21"/>
      <c r="F25" s="20"/>
      <c r="G25" s="22"/>
      <c r="H25" s="22"/>
      <c r="I25" s="20"/>
      <c r="J25" s="23"/>
      <c r="K25" s="23"/>
      <c r="L25" s="24"/>
      <c r="M25" s="24"/>
    </row>
    <row r="26" spans="1:13" ht="15.75" customHeight="1">
      <c r="A26" s="4" t="s">
        <v>62</v>
      </c>
      <c r="B26" s="25">
        <f>IF(Sex="M",BW_initial*(-103.91+37.31*LN(BMI)+0.14*Age)/100,BW_initial*(-102.01+39.96*LN(BMI)+0.14*Age)/100)</f>
        <v>30.90240587298795</v>
      </c>
      <c r="C26" s="8" t="s">
        <v>30</v>
      </c>
      <c r="D26" s="19" t="s">
        <v>52</v>
      </c>
      <c r="E26" s="21"/>
      <c r="F26" s="20"/>
      <c r="G26" s="22"/>
      <c r="H26" s="22"/>
      <c r="I26" s="20"/>
      <c r="J26" s="23"/>
      <c r="K26" s="23"/>
      <c r="L26" s="24"/>
      <c r="M26" s="24"/>
    </row>
    <row r="27" spans="1:13" ht="15.75" customHeight="1">
      <c r="A27" s="4" t="s">
        <v>63</v>
      </c>
      <c r="B27" s="25">
        <f>BW_initial-F_initial</f>
        <v>69.09759412701206</v>
      </c>
      <c r="C27" s="8" t="s">
        <v>30</v>
      </c>
      <c r="D27" s="19" t="s">
        <v>64</v>
      </c>
      <c r="E27" s="21"/>
      <c r="F27" s="20"/>
      <c r="G27" s="22"/>
      <c r="H27" s="22"/>
      <c r="I27" s="20"/>
      <c r="J27" s="23"/>
      <c r="K27" s="23"/>
      <c r="L27" s="24"/>
      <c r="M27" s="24"/>
    </row>
    <row r="28" spans="1:13" ht="15.75" customHeight="1">
      <c r="A28" s="4" t="s">
        <v>36</v>
      </c>
      <c r="B28" s="25">
        <f>IF(Sex="M",9.99*BW_initial+625*Height-4.92*Age+5,9.99*BW_initial+625*Height-4.92*Age-161)</f>
        <v>1913.45</v>
      </c>
      <c r="C28" s="8" t="s">
        <v>30</v>
      </c>
      <c r="D28" s="19" t="s">
        <v>50</v>
      </c>
      <c r="E28" s="21"/>
      <c r="F28" s="20"/>
      <c r="G28" s="22"/>
      <c r="H28" s="22"/>
      <c r="I28" s="20"/>
      <c r="J28" s="23"/>
      <c r="K28" s="23"/>
      <c r="L28" s="24"/>
      <c r="M28" s="24"/>
    </row>
    <row r="29" spans="1:13" ht="15.75" customHeight="1">
      <c r="A29" s="12" t="s">
        <v>37</v>
      </c>
      <c r="B29" s="25">
        <f>RMR_initial*PAL_initial</f>
        <v>2678.83</v>
      </c>
      <c r="C29" s="8" t="s">
        <v>30</v>
      </c>
      <c r="D29" s="19" t="s">
        <v>25</v>
      </c>
      <c r="E29" s="22"/>
      <c r="F29" s="22"/>
      <c r="G29" s="26"/>
      <c r="H29" s="26"/>
      <c r="I29" s="20"/>
      <c r="J29" s="23"/>
      <c r="K29" s="23"/>
      <c r="L29" s="27"/>
      <c r="M29" s="24"/>
    </row>
    <row r="30" spans="1:13" ht="15.75" customHeight="1">
      <c r="A30" s="4" t="s">
        <v>39</v>
      </c>
      <c r="B30" s="25">
        <f>(0.9*TEE_initial-RMR_initial)/BW_initial</f>
        <v>4.974970000000001</v>
      </c>
      <c r="C30" s="8" t="s">
        <v>30</v>
      </c>
      <c r="D30" s="19" t="s">
        <v>29</v>
      </c>
      <c r="E30" s="22"/>
      <c r="F30" s="22"/>
      <c r="G30" s="26"/>
      <c r="H30" s="26"/>
      <c r="I30" s="20"/>
      <c r="J30" s="23"/>
      <c r="K30" s="23"/>
      <c r="L30" s="27"/>
      <c r="M30" s="24"/>
    </row>
    <row r="31" spans="1:13" ht="15.75" customHeight="1">
      <c r="A31" s="12" t="s">
        <v>40</v>
      </c>
      <c r="B31" s="25">
        <f>TEE_initial+Delta_I</f>
        <v>2478.83</v>
      </c>
      <c r="C31" s="8" t="s">
        <v>30</v>
      </c>
      <c r="D31" s="19" t="s">
        <v>42</v>
      </c>
      <c r="E31" s="22"/>
      <c r="F31" s="22"/>
      <c r="G31" s="26"/>
      <c r="H31" s="26"/>
      <c r="I31" s="20"/>
      <c r="J31" s="23"/>
      <c r="K31" s="23"/>
      <c r="L31" s="27"/>
      <c r="M31" s="24"/>
    </row>
    <row r="32" spans="1:13" ht="15.75" customHeight="1">
      <c r="A32" s="4" t="s">
        <v>41</v>
      </c>
      <c r="B32" s="25">
        <f>TEE_final/PAL_final</f>
        <v>1770.5928571428572</v>
      </c>
      <c r="C32" s="8" t="s">
        <v>30</v>
      </c>
      <c r="D32" s="19" t="s">
        <v>43</v>
      </c>
      <c r="E32" s="22"/>
      <c r="F32" s="22"/>
      <c r="G32" s="26"/>
      <c r="H32" s="26"/>
      <c r="I32" s="20"/>
      <c r="J32" s="23"/>
      <c r="K32" s="23"/>
      <c r="L32" s="27"/>
      <c r="M32" s="24"/>
    </row>
    <row r="33" spans="1:13" ht="15.75" customHeight="1">
      <c r="A33" s="4" t="s">
        <v>44</v>
      </c>
      <c r="B33" s="25">
        <f>(0.9*TEE_final-RMR_final)/(BW_initial+Delta_BW)</f>
        <v>5.313676365662248</v>
      </c>
      <c r="C33" s="8" t="s">
        <v>30</v>
      </c>
      <c r="D33" s="19" t="s">
        <v>48</v>
      </c>
      <c r="E33" s="22"/>
      <c r="F33" s="22"/>
      <c r="G33" s="26"/>
      <c r="H33" s="26"/>
      <c r="I33" s="20"/>
      <c r="J33" s="23"/>
      <c r="K33" s="23"/>
      <c r="L33" s="27"/>
      <c r="M33" s="24"/>
    </row>
    <row r="34" spans="1:13" ht="15.75" customHeight="1">
      <c r="A34" s="6" t="s">
        <v>5</v>
      </c>
      <c r="B34" s="25">
        <f>delta_final-delta_initial</f>
        <v>0.3387063656622473</v>
      </c>
      <c r="C34" s="8" t="s">
        <v>30</v>
      </c>
      <c r="D34" s="19" t="s">
        <v>47</v>
      </c>
      <c r="E34" s="22"/>
      <c r="F34" s="22"/>
      <c r="G34" s="26"/>
      <c r="H34" s="26"/>
      <c r="I34" s="20"/>
      <c r="J34" s="23"/>
      <c r="K34" s="23"/>
      <c r="L34" s="27"/>
      <c r="M34" s="24"/>
    </row>
    <row r="35" spans="1:13" ht="15.75" customHeight="1">
      <c r="A35" s="6" t="s">
        <v>68</v>
      </c>
      <c r="B35" s="25">
        <f>100*Delta_delta/delta_initial</f>
        <v>6.808209208542912</v>
      </c>
      <c r="C35" s="8" t="s">
        <v>30</v>
      </c>
      <c r="D35" s="19" t="s">
        <v>69</v>
      </c>
      <c r="E35" s="22"/>
      <c r="F35" s="22"/>
      <c r="G35" s="26"/>
      <c r="H35" s="26"/>
      <c r="I35" s="20"/>
      <c r="J35" s="23"/>
      <c r="K35" s="23"/>
      <c r="L35" s="27"/>
      <c r="M35" s="24"/>
    </row>
    <row r="36" spans="1:13" ht="15.75" customHeight="1">
      <c r="A36" s="4" t="s">
        <v>21</v>
      </c>
      <c r="B36" s="43">
        <v>-13.36428657341299</v>
      </c>
      <c r="C36" s="8" t="s">
        <v>30</v>
      </c>
      <c r="D36" s="19" t="s">
        <v>38</v>
      </c>
      <c r="E36" s="22"/>
      <c r="F36" s="22"/>
      <c r="G36" s="28"/>
      <c r="H36" s="28"/>
      <c r="I36" s="20"/>
      <c r="J36" s="23"/>
      <c r="K36" s="23"/>
      <c r="L36" s="27"/>
      <c r="M36" s="24"/>
    </row>
    <row r="37" spans="1:13" ht="15.75" customHeight="1">
      <c r="A37" s="29" t="s">
        <v>66</v>
      </c>
      <c r="B37" s="25">
        <f>Delta_BW-Delta_L</f>
        <v>-9.52963626372037</v>
      </c>
      <c r="C37" s="8" t="s">
        <v>30</v>
      </c>
      <c r="D37" s="19" t="s">
        <v>26</v>
      </c>
      <c r="E37" s="22"/>
      <c r="F37" s="22"/>
      <c r="G37" s="30"/>
      <c r="H37" s="30"/>
      <c r="I37" s="20"/>
      <c r="J37" s="23"/>
      <c r="K37" s="23"/>
      <c r="L37" s="27"/>
      <c r="M37" s="24"/>
    </row>
    <row r="38" spans="1:13" ht="15.75" customHeight="1">
      <c r="A38" s="4" t="s">
        <v>65</v>
      </c>
      <c r="B38" s="25">
        <f>((1-Beta)*Delta_I-Delta_delta*BW_initial-(gamma_F+delta_initial+Delta_delta)*Delta_BW)/(gamma_L-gamma_F)</f>
        <v>-3.834650309692619</v>
      </c>
      <c r="C38" s="8" t="s">
        <v>30</v>
      </c>
      <c r="D38" s="19" t="s">
        <v>67</v>
      </c>
      <c r="E38" s="22"/>
      <c r="F38" s="22"/>
      <c r="G38" s="28"/>
      <c r="H38" s="28"/>
      <c r="I38" s="20"/>
      <c r="J38" s="23"/>
      <c r="K38" s="23"/>
      <c r="L38" s="27"/>
      <c r="M38" s="24"/>
    </row>
    <row r="39" spans="1:13" ht="15.75" customHeight="1">
      <c r="A39" s="4" t="s">
        <v>58</v>
      </c>
      <c r="B39" s="25">
        <f>BW_initial+Delta_BW</f>
        <v>86.63571342658702</v>
      </c>
      <c r="C39" s="8" t="s">
        <v>30</v>
      </c>
      <c r="D39" s="19" t="s">
        <v>60</v>
      </c>
      <c r="E39" s="22"/>
      <c r="F39" s="22"/>
      <c r="G39" s="28"/>
      <c r="H39" s="28"/>
      <c r="I39" s="20"/>
      <c r="J39" s="23"/>
      <c r="K39" s="23"/>
      <c r="L39" s="27"/>
      <c r="M39" s="24"/>
    </row>
    <row r="40" spans="1:13" ht="15.75" customHeight="1">
      <c r="A40" s="4" t="s">
        <v>59</v>
      </c>
      <c r="B40" s="25">
        <f>B39/Height^2</f>
        <v>27.653520197448692</v>
      </c>
      <c r="C40" s="8" t="s">
        <v>30</v>
      </c>
      <c r="D40" s="19" t="s">
        <v>61</v>
      </c>
      <c r="E40" s="22"/>
      <c r="F40" s="22"/>
      <c r="G40" s="28"/>
      <c r="H40" s="28"/>
      <c r="I40" s="20"/>
      <c r="J40" s="23"/>
      <c r="K40" s="23"/>
      <c r="L40" s="27"/>
      <c r="M40" s="24"/>
    </row>
    <row r="41" spans="4:9" ht="15.75" customHeight="1">
      <c r="D41" s="19"/>
      <c r="E41" s="22"/>
      <c r="F41" s="22"/>
      <c r="G41" s="21"/>
      <c r="H41" s="21"/>
      <c r="I41" s="20"/>
    </row>
    <row r="42" spans="1:9" ht="15.75" customHeight="1">
      <c r="A42" s="31" t="s">
        <v>3</v>
      </c>
      <c r="B42" s="44">
        <f>EXP((gamma_F+delta_initial+Delta_delta)*Delta_BW/(C_Forbes*(gamma_L-gamma_F)))*(F_initial+(1+(gamma_F+delta_initial+Delta_delta)/(gamma_L-gamma_F))*Delta_BW-((1-Beta)*Delta_I-Delta_delta*BW_initial)/(gamma_L-gamma_F))-F_initial*EXP(((1-Beta)*Delta_I-Delta_delta*BW_initial)/(C_Forbes*(gamma_L-gamma_F)))</f>
        <v>-1.5465250413626563E-08</v>
      </c>
      <c r="C42" s="6"/>
      <c r="D42" s="19" t="s">
        <v>31</v>
      </c>
      <c r="E42" s="22"/>
      <c r="F42" s="22"/>
      <c r="G42" s="28"/>
      <c r="H42" s="28"/>
      <c r="I42" s="20"/>
    </row>
    <row r="43" spans="4:9" ht="12.75">
      <c r="D43" s="19"/>
      <c r="E43" s="22"/>
      <c r="F43" s="22"/>
      <c r="G43" s="28"/>
      <c r="H43" s="28"/>
      <c r="I43" s="20"/>
    </row>
    <row r="44" spans="4:9" ht="12.75">
      <c r="D44" s="19"/>
      <c r="E44" s="22"/>
      <c r="F44" s="22"/>
      <c r="G44" s="28"/>
      <c r="H44" s="28"/>
      <c r="I44" s="20"/>
    </row>
    <row r="45" spans="4:9" ht="12.75">
      <c r="D45" s="19"/>
      <c r="E45" s="20"/>
      <c r="F45" s="20"/>
      <c r="G45" s="20"/>
      <c r="H45" s="20"/>
      <c r="I45" s="20"/>
    </row>
    <row r="46" ht="12.75">
      <c r="D46" s="14"/>
    </row>
    <row r="47" ht="12.75">
      <c r="D47" s="14"/>
    </row>
    <row r="52" ht="12.75">
      <c r="D52" s="14"/>
    </row>
    <row r="53" ht="12.75">
      <c r="D53" s="14"/>
    </row>
    <row r="54" ht="12.75">
      <c r="D54" s="14"/>
    </row>
    <row r="55" ht="12.75">
      <c r="D55" s="14"/>
    </row>
  </sheetData>
  <sheetProtection sheet="1" objects="1" scenarios="1" selectLockedCells="1"/>
  <mergeCells count="6">
    <mergeCell ref="B1:P3"/>
    <mergeCell ref="L12:M12"/>
    <mergeCell ref="L16:M16"/>
    <mergeCell ref="L15:M15"/>
    <mergeCell ref="L13:M13"/>
    <mergeCell ref="L14:M14"/>
  </mergeCells>
  <conditionalFormatting sqref="B31:B40">
    <cfRule type="expression" priority="1" dxfId="0" stopIfTrue="1">
      <formula>NOT(AND(ABS($B$42)&lt;0.0001,IF($B$15=0,TRUE(),NOT(NOT(SIGN($B$37)=SIGN($B$38))))))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NIDDK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kevinh</dc:creator>
  <cp:keywords/>
  <dc:description/>
  <cp:lastModifiedBy>kevinh</cp:lastModifiedBy>
  <dcterms:created xsi:type="dcterms:W3CDTF">2008-03-21T17:43:51Z</dcterms:created>
  <dcterms:modified xsi:type="dcterms:W3CDTF">2008-11-13T18:51:15Z</dcterms:modified>
  <cp:category/>
  <cp:version/>
  <cp:contentType/>
  <cp:contentStatus/>
</cp:coreProperties>
</file>