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415" windowHeight="8505" activeTab="0"/>
  </bookViews>
  <sheets>
    <sheet name="Wksheet" sheetId="1" r:id="rId1"/>
    <sheet name="Fringe" sheetId="2" r:id="rId2"/>
    <sheet name="Indirect" sheetId="3" r:id="rId3"/>
  </sheets>
  <definedNames/>
  <calcPr fullCalcOnLoad="1"/>
</workbook>
</file>

<file path=xl/sharedStrings.xml><?xml version="1.0" encoding="utf-8"?>
<sst xmlns="http://schemas.openxmlformats.org/spreadsheetml/2006/main" count="135" uniqueCount="86">
  <si>
    <t>ACCOUNT</t>
  </si>
  <si>
    <t>Labor</t>
  </si>
  <si>
    <t xml:space="preserve">Vacation </t>
  </si>
  <si>
    <t>Holidays</t>
  </si>
  <si>
    <t>Sick Leave</t>
  </si>
  <si>
    <t>Payroll Taxes</t>
  </si>
  <si>
    <t>Rent</t>
  </si>
  <si>
    <t>Utilities</t>
  </si>
  <si>
    <t>Telephone</t>
  </si>
  <si>
    <t>Equipment Rental</t>
  </si>
  <si>
    <t>Expendable Equipment</t>
  </si>
  <si>
    <t>Repairs &amp; Maintenance</t>
  </si>
  <si>
    <t>General Lab Supplies</t>
  </si>
  <si>
    <t>Travel</t>
  </si>
  <si>
    <t>Consultants</t>
  </si>
  <si>
    <t>Waste Disposal</t>
  </si>
  <si>
    <t>Training</t>
  </si>
  <si>
    <t>Liability Insurance</t>
  </si>
  <si>
    <t>Licenses</t>
  </si>
  <si>
    <t>Dues &amp; Subscriptions</t>
  </si>
  <si>
    <t>Postage</t>
  </si>
  <si>
    <t>Recruitment</t>
  </si>
  <si>
    <t>AMOUNT</t>
  </si>
  <si>
    <t>DIRECT</t>
  </si>
  <si>
    <t>IR&amp;D</t>
  </si>
  <si>
    <t>FRINGE</t>
  </si>
  <si>
    <t>401 (k) Plan</t>
  </si>
  <si>
    <t>Group Insurance</t>
  </si>
  <si>
    <t>Materials &amp; Supplies</t>
  </si>
  <si>
    <t>Other Direct Costs</t>
  </si>
  <si>
    <t>Subcontracts</t>
  </si>
  <si>
    <t>Depreciation</t>
  </si>
  <si>
    <t>Office Supplies</t>
  </si>
  <si>
    <t>Fringe Benefit Allocation</t>
  </si>
  <si>
    <t>Trial Balance Total</t>
  </si>
  <si>
    <t>Cost Pool Totals</t>
  </si>
  <si>
    <t>1. Get the company trial balance for all expense accounts</t>
  </si>
  <si>
    <t>2. For each expense account identify costs by cost pool (direct, fringe, etc.)</t>
  </si>
  <si>
    <t>4. Allocate fringe benefits to each cost pool based on the fringe benefit rate</t>
  </si>
  <si>
    <t>STEPS TO COMPLETING WORKSHEET</t>
  </si>
  <si>
    <t>UNALLOW</t>
  </si>
  <si>
    <t>Legal</t>
  </si>
  <si>
    <t>Accounting</t>
  </si>
  <si>
    <t>NOTES:</t>
  </si>
  <si>
    <t>(33.097% of Labor)</t>
  </si>
  <si>
    <t>Interest</t>
  </si>
  <si>
    <t>ELEMENT</t>
  </si>
  <si>
    <t>POOL:</t>
  </si>
  <si>
    <t>1.</t>
  </si>
  <si>
    <t xml:space="preserve">Holidays </t>
  </si>
  <si>
    <t xml:space="preserve">Sick Leave </t>
  </si>
  <si>
    <t>401(k) Plan</t>
  </si>
  <si>
    <t>BASE:</t>
  </si>
  <si>
    <t>Direct Labor</t>
  </si>
  <si>
    <t>IR&amp;D Labor</t>
  </si>
  <si>
    <t>2.</t>
  </si>
  <si>
    <t xml:space="preserve">Rent </t>
  </si>
  <si>
    <t>TOTAL (A)</t>
  </si>
  <si>
    <t>(OVERHEAD/G&amp;A)</t>
  </si>
  <si>
    <t>BASE:(modified direct cost)</t>
  </si>
  <si>
    <t>INDIRECT</t>
  </si>
  <si>
    <t xml:space="preserve">Consultants </t>
  </si>
  <si>
    <t xml:space="preserve">Travel </t>
  </si>
  <si>
    <t>Equipment</t>
  </si>
  <si>
    <t>SUBTOTAL</t>
  </si>
  <si>
    <t>Subcontracts &gt; $25,000</t>
  </si>
  <si>
    <t>rb/ts0504</t>
  </si>
  <si>
    <t>rb/ts0305</t>
  </si>
  <si>
    <t>3. Calculate the fringe benefit rate (see example on "Fringe" sheet)</t>
  </si>
  <si>
    <t>Direct Equipment Purchases</t>
  </si>
  <si>
    <t>PROOF</t>
  </si>
  <si>
    <t>COLUMN</t>
  </si>
  <si>
    <t>1. Legal fees for patent costs unallowable.</t>
  </si>
  <si>
    <t>2. Interest costs unallowable.</t>
  </si>
  <si>
    <t>Indirect (Overhead/G&amp;A) Labor</t>
  </si>
  <si>
    <t>5. Determine each cost pool and calculate the Indirect rate (see "Indirect" sheet)</t>
  </si>
  <si>
    <t>NOTES</t>
  </si>
  <si>
    <t xml:space="preserve">Indirect Labor Fringe Benefits </t>
  </si>
  <si>
    <t>Direct Labor Fringe Benefits</t>
  </si>
  <si>
    <t>IR&amp;D Fringe Benefits</t>
  </si>
  <si>
    <t xml:space="preserve">TOTAL (B) </t>
  </si>
  <si>
    <t xml:space="preserve">TOTAL  (A) </t>
  </si>
  <si>
    <t xml:space="preserve">TOTAL  (B) </t>
  </si>
  <si>
    <r>
      <t xml:space="preserve">RATE </t>
    </r>
    <r>
      <rPr>
        <b/>
        <i/>
        <sz val="12"/>
        <rFont val="Arial"/>
        <family val="2"/>
      </rPr>
      <t>= (A) / (B)</t>
    </r>
  </si>
  <si>
    <t xml:space="preserve">                              TRIAL BALANCE</t>
  </si>
  <si>
    <t>% OF BASE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</si>
</sst>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 #,##0.000_);_(* \(#,##0.000\);_(* &quot;-&quot;??_);_(@_)"/>
    <numFmt numFmtId="167" formatCode="_(* #,##0.0000_);_(* \(#,##0.0000\);_(* &quot;-&quot;??_);_(@_)"/>
    <numFmt numFmtId="168" formatCode="_(* #,##0.0_);_(* \(#,##0.0\);_(* &quot;-&quot;??_);_(@_)"/>
    <numFmt numFmtId="169" formatCode="_(* #,##0_);_(* \(#,##0\);_(* &quot;-&quot;??_);_(@_)"/>
    <numFmt numFmtId="170" formatCode="_(&quot;$&quot;* #,##0.0_);_(&quot;$&quot;* \(#,##0.0\);_(&quot;$&quot;* &quot;-&quot;??_);_(@_)"/>
    <numFmt numFmtId="171" formatCode="_(&quot;$&quot;* #,##0_);_(&quot;$&quot;* \(#,##0\);_(&quot;$&quot;* &quot;-&quot;??_);_(@_)"/>
    <numFmt numFmtId="172" formatCode="&quot;$&quot;#,##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14">
    <font>
      <sz val="10"/>
      <name val="Arial"/>
      <family val="0"/>
    </font>
    <font>
      <sz val="8"/>
      <name val="Arial"/>
      <family val="0"/>
    </font>
    <font>
      <b/>
      <sz val="10"/>
      <name val="Arial"/>
      <family val="2"/>
    </font>
    <font>
      <b/>
      <u val="single"/>
      <sz val="10"/>
      <name val="Arial"/>
      <family val="2"/>
    </font>
    <font>
      <u val="single"/>
      <sz val="10"/>
      <color indexed="12"/>
      <name val="Arial"/>
      <family val="0"/>
    </font>
    <font>
      <u val="single"/>
      <sz val="10"/>
      <color indexed="36"/>
      <name val="Arial"/>
      <family val="0"/>
    </font>
    <font>
      <b/>
      <sz val="12"/>
      <name val="Arial"/>
      <family val="2"/>
    </font>
    <font>
      <b/>
      <i/>
      <u val="single"/>
      <sz val="12"/>
      <name val="Arial"/>
      <family val="2"/>
    </font>
    <font>
      <sz val="12"/>
      <name val="Arial"/>
      <family val="2"/>
    </font>
    <font>
      <b/>
      <i/>
      <sz val="12"/>
      <name val="Arial"/>
      <family val="2"/>
    </font>
    <font>
      <b/>
      <u val="single"/>
      <sz val="12"/>
      <name val="Arial"/>
      <family val="0"/>
    </font>
    <font>
      <b/>
      <sz val="11"/>
      <name val="Arial"/>
      <family val="2"/>
    </font>
    <font>
      <sz val="11"/>
      <name val="Arial"/>
      <family val="2"/>
    </font>
    <font>
      <b/>
      <sz val="9"/>
      <name val="Arial"/>
      <family val="2"/>
    </font>
  </fonts>
  <fills count="3">
    <fill>
      <patternFill/>
    </fill>
    <fill>
      <patternFill patternType="gray125"/>
    </fill>
    <fill>
      <patternFill patternType="solid">
        <fgColor indexed="22"/>
        <bgColor indexed="64"/>
      </patternFill>
    </fill>
  </fills>
  <borders count="4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double"/>
    </border>
    <border>
      <left style="thin">
        <color indexed="55"/>
      </left>
      <right style="thin">
        <color indexed="55"/>
      </right>
      <top>
        <color indexed="63"/>
      </top>
      <bottom>
        <color indexed="63"/>
      </bottom>
    </border>
    <border>
      <left style="thin">
        <color indexed="55"/>
      </left>
      <right style="thin">
        <color indexed="55"/>
      </right>
      <top>
        <color indexed="63"/>
      </top>
      <bottom style="thin"/>
    </border>
    <border>
      <left style="thin"/>
      <right style="thin">
        <color indexed="55"/>
      </right>
      <top>
        <color indexed="63"/>
      </top>
      <bottom>
        <color indexed="63"/>
      </bottom>
    </border>
    <border>
      <left style="thin">
        <color indexed="55"/>
      </left>
      <right style="thin"/>
      <top>
        <color indexed="63"/>
      </top>
      <bottom style="thin">
        <color indexed="8"/>
      </bottom>
    </border>
    <border>
      <left style="thin"/>
      <right style="thin">
        <color indexed="55"/>
      </right>
      <top>
        <color indexed="63"/>
      </top>
      <bottom style="thin"/>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style="thin"/>
      <bottom style="double"/>
    </border>
    <border>
      <left style="thin">
        <color indexed="22"/>
      </left>
      <right style="thin">
        <color indexed="22"/>
      </right>
      <top>
        <color indexed="63"/>
      </top>
      <bottom style="thin"/>
    </border>
    <border>
      <left>
        <color indexed="63"/>
      </left>
      <right style="thin"/>
      <top>
        <color indexed="63"/>
      </top>
      <bottom style="thin"/>
    </border>
    <border>
      <left>
        <color indexed="63"/>
      </left>
      <right style="thin">
        <color indexed="22"/>
      </right>
      <top style="thin"/>
      <bottom style="thin"/>
    </border>
    <border>
      <left style="thin">
        <color indexed="22"/>
      </left>
      <right style="thin">
        <color indexed="22"/>
      </right>
      <top style="thin">
        <color indexed="8"/>
      </top>
      <bottom style="thin">
        <color indexed="8"/>
      </bottom>
    </border>
    <border>
      <left>
        <color indexed="63"/>
      </left>
      <right style="thin"/>
      <top style="thin">
        <color indexed="8"/>
      </top>
      <bottom style="thin">
        <color indexed="8"/>
      </bottom>
    </border>
    <border>
      <left style="thin">
        <color indexed="22"/>
      </left>
      <right style="thin">
        <color indexed="22"/>
      </right>
      <top>
        <color indexed="63"/>
      </top>
      <bottom style="double">
        <color indexed="63"/>
      </bottom>
    </border>
    <border>
      <left>
        <color indexed="63"/>
      </left>
      <right style="thin"/>
      <top>
        <color indexed="63"/>
      </top>
      <bottom style="double">
        <color indexed="63"/>
      </bottom>
    </border>
    <border>
      <left style="thin">
        <color indexed="55"/>
      </left>
      <right style="thin">
        <color indexed="55"/>
      </right>
      <top style="thin"/>
      <bottom style="double"/>
    </border>
    <border>
      <left style="thin">
        <color indexed="55"/>
      </left>
      <right style="thin">
        <color indexed="55"/>
      </right>
      <top>
        <color indexed="63"/>
      </top>
      <bottom style="double"/>
    </border>
    <border>
      <left style="thin">
        <color indexed="55"/>
      </left>
      <right style="thin">
        <color indexed="8"/>
      </right>
      <top style="thin"/>
      <bottom>
        <color indexed="63"/>
      </bottom>
    </border>
    <border>
      <left style="thin">
        <color indexed="55"/>
      </left>
      <right style="thin">
        <color indexed="8"/>
      </right>
      <top>
        <color indexed="63"/>
      </top>
      <bottom>
        <color indexed="63"/>
      </bottom>
    </border>
    <border>
      <left style="thin">
        <color indexed="55"/>
      </left>
      <right style="thin">
        <color indexed="8"/>
      </right>
      <top style="thin"/>
      <bottom style="double"/>
    </border>
    <border>
      <left style="thin">
        <color indexed="55"/>
      </left>
      <right style="thin">
        <color indexed="8"/>
      </right>
      <top>
        <color indexed="63"/>
      </top>
      <bottom style="double"/>
    </border>
    <border>
      <left style="thin"/>
      <right style="thin">
        <color indexed="55"/>
      </right>
      <top style="thin">
        <color indexed="8"/>
      </top>
      <bottom style="double">
        <color indexed="8"/>
      </bottom>
    </border>
    <border>
      <left style="thin"/>
      <right style="thin">
        <color indexed="55"/>
      </right>
      <top style="thin"/>
      <bottom style="double"/>
    </border>
    <border>
      <left style="thin"/>
      <right style="thin">
        <color indexed="55"/>
      </right>
      <top>
        <color indexed="63"/>
      </top>
      <bottom style="double"/>
    </border>
    <border>
      <left>
        <color indexed="63"/>
      </left>
      <right style="thin">
        <color indexed="55"/>
      </right>
      <top>
        <color indexed="63"/>
      </top>
      <bottom>
        <color indexed="63"/>
      </bottom>
    </border>
    <border>
      <left>
        <color indexed="63"/>
      </left>
      <right style="thin">
        <color indexed="55"/>
      </right>
      <top>
        <color indexed="63"/>
      </top>
      <bottom style="thin"/>
    </border>
    <border>
      <left style="thin">
        <color indexed="55"/>
      </left>
      <right style="thin">
        <color indexed="55"/>
      </right>
      <top style="thin"/>
      <bottom>
        <color indexed="63"/>
      </bottom>
    </border>
    <border>
      <left style="thin"/>
      <right style="thin">
        <color indexed="55"/>
      </right>
      <top style="thin"/>
      <bottom style="thin"/>
    </border>
    <border>
      <left style="thin">
        <color indexed="22"/>
      </left>
      <right style="thin"/>
      <top style="thin">
        <color indexed="8"/>
      </top>
      <bottom style="double">
        <color indexed="8"/>
      </bottom>
    </border>
    <border>
      <left>
        <color indexed="63"/>
      </left>
      <right style="thin">
        <color indexed="55"/>
      </right>
      <top style="thin"/>
      <bottom>
        <color indexed="63"/>
      </bottom>
    </border>
    <border>
      <left style="thin">
        <color indexed="55"/>
      </left>
      <right style="thin"/>
      <top style="thin"/>
      <bottom>
        <color indexed="63"/>
      </bottom>
    </border>
    <border>
      <left style="thin">
        <color indexed="55"/>
      </left>
      <right style="thin"/>
      <top>
        <color indexed="63"/>
      </top>
      <bottom>
        <color indexed="63"/>
      </bottom>
    </border>
    <border>
      <left style="thin">
        <color indexed="55"/>
      </left>
      <right style="thin"/>
      <top>
        <color indexed="63"/>
      </top>
      <bottom style="thin"/>
    </border>
    <border>
      <left style="thin"/>
      <right>
        <color indexed="63"/>
      </right>
      <top style="thin"/>
      <bottom style="thin">
        <color indexed="55"/>
      </bottom>
    </border>
    <border>
      <left>
        <color indexed="63"/>
      </left>
      <right style="thin">
        <color indexed="55"/>
      </right>
      <top style="thin"/>
      <bottom style="thin">
        <color indexed="55"/>
      </bottom>
    </border>
    <border>
      <left>
        <color indexed="63"/>
      </left>
      <right style="thin"/>
      <top style="thin"/>
      <bottom>
        <color indexed="63"/>
      </bottom>
    </border>
    <border>
      <left style="thin"/>
      <right style="thin">
        <color indexed="55"/>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169" fontId="0" fillId="0" borderId="0" xfId="15" applyNumberFormat="1" applyAlignment="1">
      <alignment/>
    </xf>
    <xf numFmtId="171" fontId="0" fillId="0" borderId="0" xfId="17" applyNumberFormat="1" applyAlignment="1">
      <alignment/>
    </xf>
    <xf numFmtId="169" fontId="0" fillId="0" borderId="1" xfId="15" applyNumberFormat="1" applyBorder="1" applyAlignment="1">
      <alignment/>
    </xf>
    <xf numFmtId="171" fontId="0" fillId="0" borderId="0" xfId="17" applyNumberFormat="1" applyFont="1" applyFill="1" applyBorder="1" applyAlignment="1">
      <alignment/>
    </xf>
    <xf numFmtId="0" fontId="2" fillId="0" borderId="0" xfId="0" applyFont="1" applyAlignment="1">
      <alignment/>
    </xf>
    <xf numFmtId="0" fontId="0" fillId="0" borderId="2" xfId="0" applyBorder="1" applyAlignment="1">
      <alignment/>
    </xf>
    <xf numFmtId="0" fontId="0" fillId="0" borderId="1" xfId="0" applyBorder="1" applyAlignment="1">
      <alignment/>
    </xf>
    <xf numFmtId="0" fontId="3" fillId="0" borderId="0" xfId="0" applyFont="1" applyAlignment="1">
      <alignment/>
    </xf>
    <xf numFmtId="0" fontId="7" fillId="0" borderId="0" xfId="0" applyFont="1" applyAlignment="1">
      <alignment/>
    </xf>
    <xf numFmtId="49" fontId="2" fillId="0" borderId="0" xfId="0" applyNumberFormat="1" applyFont="1" applyAlignment="1">
      <alignment horizontal="center"/>
    </xf>
    <xf numFmtId="10" fontId="6" fillId="0" borderId="0" xfId="0" applyNumberFormat="1" applyFont="1" applyBorder="1" applyAlignment="1">
      <alignment/>
    </xf>
    <xf numFmtId="0" fontId="10" fillId="0" borderId="0" xfId="0" applyFont="1" applyAlignment="1">
      <alignment/>
    </xf>
    <xf numFmtId="0" fontId="8" fillId="0" borderId="0" xfId="0" applyFont="1" applyAlignment="1">
      <alignment/>
    </xf>
    <xf numFmtId="171" fontId="8" fillId="0" borderId="0" xfId="17" applyNumberFormat="1" applyFont="1" applyAlignment="1">
      <alignment/>
    </xf>
    <xf numFmtId="169" fontId="8" fillId="0" borderId="0" xfId="15" applyNumberFormat="1" applyFont="1" applyAlignment="1">
      <alignment/>
    </xf>
    <xf numFmtId="171" fontId="6" fillId="0" borderId="3" xfId="17" applyNumberFormat="1" applyFont="1" applyBorder="1" applyAlignment="1">
      <alignment/>
    </xf>
    <xf numFmtId="169" fontId="6" fillId="0" borderId="0" xfId="15" applyNumberFormat="1" applyFont="1" applyBorder="1" applyAlignment="1">
      <alignment/>
    </xf>
    <xf numFmtId="171" fontId="0" fillId="0" borderId="1" xfId="17" applyNumberFormat="1" applyBorder="1" applyAlignment="1">
      <alignment/>
    </xf>
    <xf numFmtId="169" fontId="0" fillId="0" borderId="2" xfId="15" applyNumberFormat="1" applyFont="1" applyBorder="1" applyAlignment="1" quotePrefix="1">
      <alignment horizontal="center"/>
    </xf>
    <xf numFmtId="0" fontId="0" fillId="0" borderId="2" xfId="0" applyBorder="1" applyAlignment="1">
      <alignment horizontal="center"/>
    </xf>
    <xf numFmtId="0" fontId="0" fillId="0" borderId="4" xfId="0" applyBorder="1" applyAlignment="1">
      <alignment/>
    </xf>
    <xf numFmtId="44" fontId="0" fillId="0" borderId="4" xfId="17" applyBorder="1" applyAlignment="1">
      <alignment/>
    </xf>
    <xf numFmtId="169" fontId="0" fillId="0" borderId="4" xfId="15" applyNumberFormat="1" applyBorder="1" applyAlignment="1">
      <alignment/>
    </xf>
    <xf numFmtId="169" fontId="0" fillId="0" borderId="5" xfId="15" applyNumberFormat="1" applyBorder="1" applyAlignment="1">
      <alignment/>
    </xf>
    <xf numFmtId="171" fontId="0" fillId="0" borderId="4" xfId="17" applyNumberFormat="1" applyFont="1" applyFill="1" applyBorder="1" applyAlignment="1">
      <alignment/>
    </xf>
    <xf numFmtId="171" fontId="0" fillId="0" borderId="5" xfId="17" applyNumberFormat="1" applyBorder="1" applyAlignment="1">
      <alignment/>
    </xf>
    <xf numFmtId="0" fontId="0" fillId="0" borderId="6" xfId="0" applyBorder="1" applyAlignment="1">
      <alignment/>
    </xf>
    <xf numFmtId="171" fontId="0" fillId="0" borderId="4" xfId="0" applyNumberFormat="1" applyBorder="1" applyAlignment="1">
      <alignment/>
    </xf>
    <xf numFmtId="0" fontId="0" fillId="0" borderId="7" xfId="0" applyBorder="1" applyAlignment="1">
      <alignment/>
    </xf>
    <xf numFmtId="0" fontId="1" fillId="2" borderId="1" xfId="0" applyFont="1" applyFill="1" applyBorder="1" applyAlignment="1">
      <alignment horizontal="center"/>
    </xf>
    <xf numFmtId="0" fontId="0" fillId="2" borderId="5" xfId="0" applyFill="1" applyBorder="1" applyAlignment="1">
      <alignment horizontal="center"/>
    </xf>
    <xf numFmtId="0" fontId="0" fillId="0" borderId="8" xfId="0" applyBorder="1" applyAlignment="1">
      <alignment/>
    </xf>
    <xf numFmtId="0" fontId="0" fillId="0" borderId="9" xfId="0" applyBorder="1" applyAlignment="1">
      <alignment/>
    </xf>
    <xf numFmtId="10" fontId="8" fillId="0" borderId="10" xfId="0" applyNumberFormat="1" applyFont="1" applyBorder="1" applyAlignment="1">
      <alignment/>
    </xf>
    <xf numFmtId="10" fontId="6" fillId="0" borderId="11" xfId="0" applyNumberFormat="1" applyFont="1" applyBorder="1" applyAlignment="1">
      <alignment/>
    </xf>
    <xf numFmtId="0" fontId="8" fillId="0" borderId="10" xfId="0" applyFont="1" applyBorder="1" applyAlignment="1">
      <alignment/>
    </xf>
    <xf numFmtId="0" fontId="8" fillId="0" borderId="2" xfId="0" applyFont="1" applyBorder="1" applyAlignment="1">
      <alignment/>
    </xf>
    <xf numFmtId="49" fontId="6" fillId="0" borderId="2" xfId="0" applyNumberFormat="1" applyFont="1" applyBorder="1" applyAlignment="1">
      <alignment horizontal="center"/>
    </xf>
    <xf numFmtId="0" fontId="6" fillId="0" borderId="2" xfId="0" applyFont="1" applyBorder="1" applyAlignment="1">
      <alignment/>
    </xf>
    <xf numFmtId="10" fontId="6" fillId="0" borderId="1" xfId="0" applyNumberFormat="1" applyFont="1" applyBorder="1" applyAlignment="1">
      <alignment/>
    </xf>
    <xf numFmtId="0" fontId="8" fillId="0" borderId="12" xfId="0" applyFont="1" applyBorder="1" applyAlignment="1">
      <alignment/>
    </xf>
    <xf numFmtId="49" fontId="6" fillId="0" borderId="13" xfId="0" applyNumberFormat="1" applyFont="1" applyBorder="1" applyAlignment="1">
      <alignment horizontal="center"/>
    </xf>
    <xf numFmtId="171" fontId="6" fillId="0" borderId="14" xfId="17" applyNumberFormat="1"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49" fontId="6" fillId="0" borderId="18" xfId="0" applyNumberFormat="1" applyFont="1" applyBorder="1" applyAlignment="1">
      <alignment horizontal="center"/>
    </xf>
    <xf numFmtId="171" fontId="8" fillId="0" borderId="4" xfId="17" applyNumberFormat="1" applyFont="1" applyBorder="1" applyAlignment="1">
      <alignment/>
    </xf>
    <xf numFmtId="169" fontId="8" fillId="0" borderId="4" xfId="15" applyNumberFormat="1" applyFont="1" applyBorder="1" applyAlignment="1">
      <alignment/>
    </xf>
    <xf numFmtId="171" fontId="6" fillId="0" borderId="19" xfId="17" applyNumberFormat="1" applyFont="1" applyBorder="1" applyAlignment="1">
      <alignment/>
    </xf>
    <xf numFmtId="173" fontId="6" fillId="0" borderId="20" xfId="0" applyNumberFormat="1" applyFont="1" applyBorder="1" applyAlignment="1">
      <alignment/>
    </xf>
    <xf numFmtId="0" fontId="0" fillId="0" borderId="21" xfId="0" applyBorder="1" applyAlignment="1">
      <alignment/>
    </xf>
    <xf numFmtId="10" fontId="8" fillId="0" borderId="22" xfId="0" applyNumberFormat="1" applyFont="1" applyBorder="1" applyAlignment="1">
      <alignment/>
    </xf>
    <xf numFmtId="173" fontId="6" fillId="0" borderId="23" xfId="0" applyNumberFormat="1" applyFont="1" applyBorder="1" applyAlignment="1">
      <alignment/>
    </xf>
    <xf numFmtId="0" fontId="0" fillId="0" borderId="22" xfId="0" applyBorder="1" applyAlignment="1">
      <alignment/>
    </xf>
    <xf numFmtId="0" fontId="0" fillId="0" borderId="24" xfId="0" applyBorder="1" applyAlignment="1">
      <alignment/>
    </xf>
    <xf numFmtId="0" fontId="0" fillId="0" borderId="23" xfId="0" applyBorder="1" applyAlignment="1">
      <alignment/>
    </xf>
    <xf numFmtId="0" fontId="7" fillId="0" borderId="6" xfId="0" applyFont="1" applyBorder="1" applyAlignment="1">
      <alignment/>
    </xf>
    <xf numFmtId="0" fontId="8" fillId="0" borderId="6" xfId="0" applyFont="1" applyBorder="1" applyAlignment="1">
      <alignment/>
    </xf>
    <xf numFmtId="0" fontId="2" fillId="0" borderId="25" xfId="0" applyFont="1" applyBorder="1" applyAlignment="1">
      <alignment horizontal="right"/>
    </xf>
    <xf numFmtId="0" fontId="2" fillId="0" borderId="26" xfId="0" applyFont="1" applyBorder="1" applyAlignment="1">
      <alignment horizontal="right"/>
    </xf>
    <xf numFmtId="0" fontId="7" fillId="0" borderId="27" xfId="0" applyFont="1" applyBorder="1" applyAlignment="1">
      <alignment/>
    </xf>
    <xf numFmtId="0" fontId="0" fillId="0" borderId="28" xfId="0" applyBorder="1" applyAlignment="1">
      <alignment/>
    </xf>
    <xf numFmtId="171" fontId="0" fillId="0" borderId="28" xfId="17" applyNumberFormat="1" applyBorder="1" applyAlignment="1">
      <alignment/>
    </xf>
    <xf numFmtId="169" fontId="0" fillId="0" borderId="28" xfId="15" applyNumberFormat="1" applyBorder="1" applyAlignment="1">
      <alignment/>
    </xf>
    <xf numFmtId="169" fontId="0" fillId="0" borderId="29" xfId="15" applyNumberFormat="1" applyBorder="1" applyAlignment="1">
      <alignment/>
    </xf>
    <xf numFmtId="171" fontId="0" fillId="0" borderId="28" xfId="17" applyNumberFormat="1" applyFont="1" applyFill="1" applyBorder="1" applyAlignment="1">
      <alignment/>
    </xf>
    <xf numFmtId="171" fontId="0" fillId="0" borderId="29" xfId="17" applyNumberFormat="1" applyBorder="1" applyAlignment="1">
      <alignment/>
    </xf>
    <xf numFmtId="0" fontId="0" fillId="0" borderId="30" xfId="0" applyBorder="1" applyAlignment="1">
      <alignment/>
    </xf>
    <xf numFmtId="171" fontId="0" fillId="0" borderId="4" xfId="17" applyNumberFormat="1" applyBorder="1" applyAlignment="1">
      <alignment/>
    </xf>
    <xf numFmtId="171" fontId="0" fillId="0" borderId="5" xfId="17" applyNumberFormat="1" applyFont="1" applyFill="1" applyBorder="1" applyAlignment="1">
      <alignment/>
    </xf>
    <xf numFmtId="0" fontId="6" fillId="0" borderId="26" xfId="0" applyFont="1" applyBorder="1" applyAlignment="1">
      <alignment horizontal="right"/>
    </xf>
    <xf numFmtId="0" fontId="7" fillId="0" borderId="6" xfId="0" applyFont="1" applyBorder="1" applyAlignment="1">
      <alignment/>
    </xf>
    <xf numFmtId="0" fontId="6" fillId="0" borderId="31" xfId="0" applyFont="1" applyBorder="1" applyAlignment="1">
      <alignment horizontal="right"/>
    </xf>
    <xf numFmtId="0" fontId="8" fillId="0" borderId="6" xfId="0" applyFont="1" applyBorder="1" applyAlignment="1">
      <alignment horizontal="left"/>
    </xf>
    <xf numFmtId="0" fontId="7" fillId="0" borderId="8" xfId="0" applyFont="1" applyBorder="1" applyAlignment="1">
      <alignment/>
    </xf>
    <xf numFmtId="0" fontId="8" fillId="0" borderId="32" xfId="0" applyFont="1" applyBorder="1" applyAlignment="1">
      <alignment/>
    </xf>
    <xf numFmtId="0" fontId="13" fillId="2" borderId="3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0" fillId="2" borderId="6" xfId="0" applyFill="1" applyBorder="1" applyAlignment="1">
      <alignment/>
    </xf>
    <xf numFmtId="0" fontId="0" fillId="2" borderId="8" xfId="0" applyFill="1" applyBorder="1" applyAlignment="1">
      <alignment/>
    </xf>
    <xf numFmtId="0" fontId="0" fillId="2" borderId="28" xfId="0" applyFill="1" applyBorder="1" applyAlignment="1">
      <alignment horizontal="center"/>
    </xf>
    <xf numFmtId="0" fontId="0" fillId="2" borderId="29" xfId="0" applyFill="1" applyBorder="1" applyAlignment="1">
      <alignment/>
    </xf>
    <xf numFmtId="0" fontId="13"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8" xfId="0" applyFont="1" applyFill="1" applyBorder="1" applyAlignment="1">
      <alignment vertical="center"/>
    </xf>
    <xf numFmtId="0" fontId="13" fillId="2" borderId="3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4" xfId="0" applyFont="1" applyFill="1" applyBorder="1" applyAlignment="1">
      <alignment vertical="center"/>
    </xf>
    <xf numFmtId="0" fontId="2" fillId="2" borderId="37" xfId="0" applyFont="1" applyFill="1" applyBorder="1" applyAlignment="1">
      <alignment/>
    </xf>
    <xf numFmtId="0" fontId="0" fillId="0" borderId="38" xfId="0" applyBorder="1" applyAlignment="1">
      <alignment/>
    </xf>
    <xf numFmtId="0" fontId="2" fillId="2" borderId="39" xfId="0" applyFont="1" applyFill="1" applyBorder="1" applyAlignment="1">
      <alignment horizontal="center" vertical="center"/>
    </xf>
    <xf numFmtId="0" fontId="0" fillId="2" borderId="13" xfId="0" applyFill="1" applyBorder="1" applyAlignment="1">
      <alignment horizontal="center" vertical="center"/>
    </xf>
    <xf numFmtId="0" fontId="0" fillId="2" borderId="5" xfId="0" applyFill="1" applyBorder="1" applyAlignment="1">
      <alignment horizontal="center" vertical="center"/>
    </xf>
    <xf numFmtId="0" fontId="2" fillId="2" borderId="40" xfId="0" applyFont="1" applyFill="1" applyBorder="1" applyAlignment="1">
      <alignment horizontal="center" vertical="center"/>
    </xf>
    <xf numFmtId="0" fontId="0" fillId="2" borderId="8" xfId="0" applyFill="1" applyBorder="1" applyAlignment="1">
      <alignment vertical="center"/>
    </xf>
    <xf numFmtId="0" fontId="2" fillId="2" borderId="41" xfId="0" applyFont="1"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0</xdr:row>
      <xdr:rowOff>114300</xdr:rowOff>
    </xdr:from>
    <xdr:to>
      <xdr:col>5</xdr:col>
      <xdr:colOff>342900</xdr:colOff>
      <xdr:row>5</xdr:row>
      <xdr:rowOff>95250</xdr:rowOff>
    </xdr:to>
    <xdr:sp>
      <xdr:nvSpPr>
        <xdr:cNvPr id="1" name="Rectangle 7"/>
        <xdr:cNvSpPr>
          <a:spLocks/>
        </xdr:cNvSpPr>
      </xdr:nvSpPr>
      <xdr:spPr>
        <a:xfrm>
          <a:off x="2219325" y="114300"/>
          <a:ext cx="3638550" cy="790575"/>
        </a:xfrm>
        <a:prstGeom prst="rect">
          <a:avLst/>
        </a:prstGeom>
        <a:gradFill rotWithShape="1">
          <a:gsLst>
            <a:gs pos="0">
              <a:srgbClr val="CCCCFF"/>
            </a:gs>
            <a:gs pos="100000">
              <a:srgbClr val="F8F8FF"/>
            </a:gs>
          </a:gsLst>
          <a:lin ang="5400000" scaled="1"/>
        </a:gradFill>
        <a:ln w="0" cmpd="sng">
          <a:solidFill>
            <a:srgbClr val="CCCCFF"/>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100" b="1" i="0" u="none" baseline="0">
              <a:latin typeface="Arial"/>
              <a:ea typeface="Arial"/>
              <a:cs typeface="Arial"/>
            </a:rPr>
            <a:t>123 Easy, Inc.
Indirect Cost Worksheet
 Two Tier Example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47625</xdr:rowOff>
    </xdr:from>
    <xdr:to>
      <xdr:col>2</xdr:col>
      <xdr:colOff>1285875</xdr:colOff>
      <xdr:row>37</xdr:row>
      <xdr:rowOff>47625</xdr:rowOff>
    </xdr:to>
    <xdr:sp>
      <xdr:nvSpPr>
        <xdr:cNvPr id="1" name="Text 2"/>
        <xdr:cNvSpPr txBox="1">
          <a:spLocks noChangeArrowheads="1"/>
        </xdr:cNvSpPr>
      </xdr:nvSpPr>
      <xdr:spPr>
        <a:xfrm>
          <a:off x="9525" y="5143500"/>
          <a:ext cx="4543425"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200" b="1" i="0" u="none" baseline="0">
              <a:latin typeface="Arial"/>
              <a:ea typeface="Arial"/>
              <a:cs typeface="Arial"/>
            </a:rPr>
            <a:t>NOTES:
 PAID ABSENCES: </a:t>
          </a:r>
          <a:r>
            <a:rPr lang="en-US" cap="none" sz="1200" b="0" i="0" u="none" baseline="0">
              <a:latin typeface="Arial"/>
              <a:ea typeface="Arial"/>
              <a:cs typeface="Arial"/>
            </a:rPr>
            <a:t>For informational purposes: 123 Easy's paid 
 absence policy is as follows:
     Vacation: 3 weeks or 120 hours
     Holidays: 10 days or 80 hours
     Sick Leave: 5 days or 40 hours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0</xdr:col>
      <xdr:colOff>1181100</xdr:colOff>
      <xdr:row>1</xdr:row>
      <xdr:rowOff>95250</xdr:rowOff>
    </xdr:from>
    <xdr:to>
      <xdr:col>2</xdr:col>
      <xdr:colOff>333375</xdr:colOff>
      <xdr:row>6</xdr:row>
      <xdr:rowOff>123825</xdr:rowOff>
    </xdr:to>
    <xdr:sp>
      <xdr:nvSpPr>
        <xdr:cNvPr id="2" name="Rectangle 3"/>
        <xdr:cNvSpPr>
          <a:spLocks/>
        </xdr:cNvSpPr>
      </xdr:nvSpPr>
      <xdr:spPr>
        <a:xfrm>
          <a:off x="1181100" y="257175"/>
          <a:ext cx="2419350" cy="838200"/>
        </a:xfrm>
        <a:prstGeom prst="rect">
          <a:avLst/>
        </a:prstGeom>
        <a:gradFill rotWithShape="1">
          <a:gsLst>
            <a:gs pos="0">
              <a:srgbClr val="CCCCFF"/>
            </a:gs>
            <a:gs pos="100000">
              <a:srgbClr val="F8F8FF"/>
            </a:gs>
          </a:gsLst>
          <a:lin ang="5400000" scaled="1"/>
        </a:gradFill>
        <a:ln w="0" cmpd="sng">
          <a:solidFill>
            <a:srgbClr val="CCCCFF"/>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100" b="1" i="0" u="none" baseline="0">
              <a:latin typeface="Arial"/>
              <a:ea typeface="Arial"/>
              <a:cs typeface="Arial"/>
            </a:rPr>
            <a:t>123 Easy, Inc.
FRINGE BENEFITS
 Two Tier Example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48</xdr:row>
      <xdr:rowOff>9525</xdr:rowOff>
    </xdr:from>
    <xdr:to>
      <xdr:col>5</xdr:col>
      <xdr:colOff>323850</xdr:colOff>
      <xdr:row>65</xdr:row>
      <xdr:rowOff>9525</xdr:rowOff>
    </xdr:to>
    <xdr:sp>
      <xdr:nvSpPr>
        <xdr:cNvPr id="1" name="Text 2"/>
        <xdr:cNvSpPr txBox="1">
          <a:spLocks noChangeArrowheads="1"/>
        </xdr:cNvSpPr>
      </xdr:nvSpPr>
      <xdr:spPr>
        <a:xfrm>
          <a:off x="228600" y="9115425"/>
          <a:ext cx="7096125" cy="2752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NOTES:
1. Rate Base Determination: </a:t>
          </a:r>
          <a:r>
            <a:rPr lang="en-US" cap="none" sz="1000" b="0" i="0" u="none" baseline="0">
              <a:latin typeface="Arial"/>
              <a:ea typeface="Arial"/>
              <a:cs typeface="Arial"/>
            </a:rPr>
            <a:t>The base is used to allocate Indirect (Overhead/G&amp;A) costs equitably to ALL PROJECTS (Direct, IR&amp;D and Commercial).  The base can be direct salaries and wages, direct salaries and wages plus fringe benefits, total direct costs (no exclusions), or modified total direct costs (e.g., total direct costs excluding equipment, total direct costs excluding equipment and subcontract costs in excess of $25,000 per subcontract per project period [as used in this example], etc.). The base an organization chooses to allocate Indirect (Overhead/G&amp;A) costs should result in an EQUITABLE ALLOCATION OF INDIRECT COSTS TO ALL PROJECTS.
For example; if the organization has a mixture of commercial and NIH awards and the commercial is heavy in materials while the NIH awards are heavy in direct salaries and wages, the base should be total direct costs and not just direct salaries and wages. However, if an organization only had NIH awards which are all heavy in direct salaries and wages than the base could be direct salaries and wages.</a:t>
          </a:r>
          <a:r>
            <a:rPr lang="en-US" cap="none" sz="1100" b="0" i="0" u="none" baseline="0">
              <a:latin typeface="Arial"/>
              <a:ea typeface="Arial"/>
              <a:cs typeface="Arial"/>
            </a:rPr>
            <a:t>
</a:t>
          </a:r>
          <a:r>
            <a:rPr lang="en-US" cap="none" sz="800" b="0" i="0" u="none" baseline="0">
              <a:latin typeface="Arial"/>
              <a:ea typeface="Arial"/>
              <a:cs typeface="Arial"/>
            </a:rPr>
            <a:t>
</a:t>
          </a:r>
          <a:r>
            <a:rPr lang="en-US" cap="none" sz="1100" b="1" i="0" u="none" baseline="0">
              <a:latin typeface="Arial"/>
              <a:ea typeface="Arial"/>
              <a:cs typeface="Arial"/>
            </a:rPr>
            <a:t>2.  IR&amp;D</a:t>
          </a:r>
          <a:r>
            <a:rPr lang="en-US" cap="none" sz="1100" b="0" i="0" u="none" baseline="0">
              <a:latin typeface="Arial"/>
              <a:ea typeface="Arial"/>
              <a:cs typeface="Arial"/>
            </a:rPr>
            <a:t>: It is NIH's/D</a:t>
          </a:r>
          <a:r>
            <a:rPr lang="en-US" cap="none" sz="1000" b="0" i="0" u="none" baseline="0">
              <a:latin typeface="Arial"/>
              <a:ea typeface="Arial"/>
              <a:cs typeface="Arial"/>
            </a:rPr>
            <a:t>HHS's policy to exclude IR&amp;D costs from the Indrect cost pool and include it in the Indirect cost base, thus, these values include element costs relating to both "Direct" and IR&amp;D activities.
</a:t>
          </a:r>
          <a:r>
            <a:rPr lang="en-US" cap="none" sz="1200" b="1" i="0" u="none" baseline="0">
              <a:latin typeface="Arial"/>
              <a:ea typeface="Arial"/>
              <a:cs typeface="Arial"/>
            </a:rPr>
            <a:t/>
          </a:r>
        </a:p>
      </xdr:txBody>
    </xdr:sp>
    <xdr:clientData/>
  </xdr:twoCellAnchor>
  <xdr:twoCellAnchor>
    <xdr:from>
      <xdr:col>1</xdr:col>
      <xdr:colOff>1781175</xdr:colOff>
      <xdr:row>0</xdr:row>
      <xdr:rowOff>28575</xdr:rowOff>
    </xdr:from>
    <xdr:to>
      <xdr:col>3</xdr:col>
      <xdr:colOff>28575</xdr:colOff>
      <xdr:row>3</xdr:row>
      <xdr:rowOff>114300</xdr:rowOff>
    </xdr:to>
    <xdr:sp>
      <xdr:nvSpPr>
        <xdr:cNvPr id="2" name="Rectangle 3"/>
        <xdr:cNvSpPr>
          <a:spLocks/>
        </xdr:cNvSpPr>
      </xdr:nvSpPr>
      <xdr:spPr>
        <a:xfrm>
          <a:off x="2266950" y="28575"/>
          <a:ext cx="2943225" cy="571500"/>
        </a:xfrm>
        <a:prstGeom prst="rect">
          <a:avLst/>
        </a:prstGeom>
        <a:gradFill rotWithShape="1">
          <a:gsLst>
            <a:gs pos="0">
              <a:srgbClr val="CCCCFF"/>
            </a:gs>
            <a:gs pos="100000">
              <a:srgbClr val="F8F8FF"/>
            </a:gs>
          </a:gsLst>
          <a:lin ang="5400000" scaled="1"/>
        </a:gradFill>
        <a:ln w="0" cmpd="sng">
          <a:solidFill>
            <a:srgbClr val="CCCCFF"/>
          </a:solidFill>
          <a:headEnd type="none"/>
          <a:tailEnd type="none"/>
        </a:ln>
      </xdr:spPr>
      <xdr:txBody>
        <a:bodyPr vertOverflow="clip" wrap="square"/>
        <a:p>
          <a:pPr algn="ctr">
            <a:defRPr/>
          </a:pPr>
          <a:r>
            <a:rPr lang="en-US" cap="none" sz="1100" b="1" i="0" u="none" baseline="0">
              <a:latin typeface="Arial"/>
              <a:ea typeface="Arial"/>
              <a:cs typeface="Arial"/>
            </a:rPr>
            <a:t>123 Easy, Inc.
Indirect (Overhead/G&amp;A)
 Two Tier 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workbookViewId="0" topLeftCell="A1">
      <selection activeCell="G3" sqref="G3"/>
    </sheetView>
  </sheetViews>
  <sheetFormatPr defaultColWidth="9.140625" defaultRowHeight="12.75"/>
  <cols>
    <col min="1" max="1" width="25.140625" style="0" customWidth="1"/>
    <col min="2" max="2" width="22.421875" style="0" customWidth="1"/>
    <col min="3" max="3" width="11.8515625" style="0" customWidth="1"/>
    <col min="4" max="4" width="11.57421875" style="0" customWidth="1"/>
    <col min="5" max="5" width="11.7109375" style="0" customWidth="1"/>
    <col min="6" max="6" width="14.7109375" style="0" customWidth="1"/>
    <col min="7" max="7" width="10.7109375" style="0" customWidth="1"/>
    <col min="8" max="8" width="11.28125" style="0" customWidth="1"/>
    <col min="9" max="9" width="7.7109375" style="0" customWidth="1"/>
  </cols>
  <sheetData>
    <row r="1" ht="12.75">
      <c r="A1" t="s">
        <v>67</v>
      </c>
    </row>
    <row r="7" spans="1:2" ht="12.75">
      <c r="A7" s="7"/>
      <c r="B7" s="7"/>
    </row>
    <row r="8" spans="1:9" ht="12.75">
      <c r="A8" s="95" t="s">
        <v>84</v>
      </c>
      <c r="B8" s="96"/>
      <c r="C8" s="78" t="s">
        <v>23</v>
      </c>
      <c r="D8" s="90" t="s">
        <v>24</v>
      </c>
      <c r="E8" s="90" t="s">
        <v>25</v>
      </c>
      <c r="F8" s="88" t="s">
        <v>60</v>
      </c>
      <c r="G8" s="93" t="s">
        <v>40</v>
      </c>
      <c r="H8" s="93" t="s">
        <v>70</v>
      </c>
      <c r="I8" s="85" t="s">
        <v>76</v>
      </c>
    </row>
    <row r="9" spans="1:9" ht="12.75">
      <c r="A9" s="81" t="s">
        <v>0</v>
      </c>
      <c r="B9" s="83" t="s">
        <v>22</v>
      </c>
      <c r="C9" s="79"/>
      <c r="D9" s="91"/>
      <c r="E9" s="91"/>
      <c r="F9" s="89"/>
      <c r="G9" s="91"/>
      <c r="H9" s="94"/>
      <c r="I9" s="86"/>
    </row>
    <row r="10" spans="1:9" ht="12.75">
      <c r="A10" s="82"/>
      <c r="B10" s="84"/>
      <c r="C10" s="80"/>
      <c r="D10" s="92"/>
      <c r="E10" s="92"/>
      <c r="F10" s="30" t="s">
        <v>58</v>
      </c>
      <c r="G10" s="92"/>
      <c r="H10" s="31" t="s">
        <v>71</v>
      </c>
      <c r="I10" s="87"/>
    </row>
    <row r="11" spans="1:9" ht="12.75">
      <c r="A11" s="27"/>
      <c r="B11" s="69"/>
      <c r="C11" s="63"/>
      <c r="E11" s="21"/>
      <c r="G11" s="21"/>
      <c r="H11" s="21"/>
      <c r="I11" s="6"/>
    </row>
    <row r="12" spans="1:9" ht="12.75">
      <c r="A12" s="27" t="s">
        <v>1</v>
      </c>
      <c r="B12" s="70">
        <v>515000</v>
      </c>
      <c r="C12" s="64">
        <v>400000</v>
      </c>
      <c r="D12" s="2">
        <v>25000</v>
      </c>
      <c r="E12" s="22">
        <v>0</v>
      </c>
      <c r="F12" s="2">
        <v>90000</v>
      </c>
      <c r="G12" s="22">
        <v>0</v>
      </c>
      <c r="H12" s="28">
        <f>SUM(C12:G12)</f>
        <v>515000</v>
      </c>
      <c r="I12" s="6"/>
    </row>
    <row r="13" spans="1:9" ht="12.75">
      <c r="A13" s="27" t="s">
        <v>2</v>
      </c>
      <c r="B13" s="23">
        <v>33475</v>
      </c>
      <c r="C13" s="65"/>
      <c r="D13" s="1"/>
      <c r="E13" s="23">
        <v>33475</v>
      </c>
      <c r="F13" s="1"/>
      <c r="G13" s="23"/>
      <c r="H13" s="23">
        <f aca="true" t="shared" si="0" ref="H13:H45">SUM(C13:G13)</f>
        <v>33475</v>
      </c>
      <c r="I13" s="6"/>
    </row>
    <row r="14" spans="1:9" ht="12.75">
      <c r="A14" s="27" t="s">
        <v>3</v>
      </c>
      <c r="B14" s="23">
        <v>22145</v>
      </c>
      <c r="C14" s="65"/>
      <c r="D14" s="1"/>
      <c r="E14" s="23">
        <v>22145</v>
      </c>
      <c r="F14" s="1"/>
      <c r="G14" s="23"/>
      <c r="H14" s="23">
        <f t="shared" si="0"/>
        <v>22145</v>
      </c>
      <c r="I14" s="6"/>
    </row>
    <row r="15" spans="1:9" ht="12.75">
      <c r="A15" s="27" t="s">
        <v>4</v>
      </c>
      <c r="B15" s="23">
        <v>11330</v>
      </c>
      <c r="C15" s="65"/>
      <c r="D15" s="1"/>
      <c r="E15" s="23">
        <v>11330</v>
      </c>
      <c r="F15" s="1"/>
      <c r="G15" s="23"/>
      <c r="H15" s="23">
        <f t="shared" si="0"/>
        <v>11330</v>
      </c>
      <c r="I15" s="6"/>
    </row>
    <row r="16" spans="1:9" ht="12.75">
      <c r="A16" s="27" t="s">
        <v>5</v>
      </c>
      <c r="B16" s="23">
        <v>52500</v>
      </c>
      <c r="C16" s="65"/>
      <c r="D16" s="1"/>
      <c r="E16" s="23">
        <v>52500</v>
      </c>
      <c r="F16" s="1"/>
      <c r="G16" s="23"/>
      <c r="H16" s="23">
        <f t="shared" si="0"/>
        <v>52500</v>
      </c>
      <c r="I16" s="6"/>
    </row>
    <row r="17" spans="1:9" ht="12.75">
      <c r="A17" s="27" t="s">
        <v>26</v>
      </c>
      <c r="B17" s="23">
        <v>15000</v>
      </c>
      <c r="C17" s="65"/>
      <c r="D17" s="1"/>
      <c r="E17" s="23">
        <v>15000</v>
      </c>
      <c r="F17" s="1"/>
      <c r="G17" s="23"/>
      <c r="H17" s="23">
        <f t="shared" si="0"/>
        <v>15000</v>
      </c>
      <c r="I17" s="6"/>
    </row>
    <row r="18" spans="1:9" ht="12.75">
      <c r="A18" s="27" t="s">
        <v>27</v>
      </c>
      <c r="B18" s="23">
        <v>36000</v>
      </c>
      <c r="C18" s="65"/>
      <c r="D18" s="1"/>
      <c r="E18" s="23">
        <v>36000</v>
      </c>
      <c r="F18" s="1"/>
      <c r="G18" s="23"/>
      <c r="H18" s="23">
        <f t="shared" si="0"/>
        <v>36000</v>
      </c>
      <c r="I18" s="6"/>
    </row>
    <row r="19" spans="1:9" ht="12.75">
      <c r="A19" s="27" t="s">
        <v>28</v>
      </c>
      <c r="B19" s="23">
        <v>33400</v>
      </c>
      <c r="C19" s="65">
        <v>28400</v>
      </c>
      <c r="D19" s="1">
        <v>5000</v>
      </c>
      <c r="E19" s="23"/>
      <c r="F19" s="1"/>
      <c r="G19" s="23"/>
      <c r="H19" s="23">
        <f t="shared" si="0"/>
        <v>33400</v>
      </c>
      <c r="I19" s="6"/>
    </row>
    <row r="20" spans="1:9" ht="12.75">
      <c r="A20" s="27" t="s">
        <v>14</v>
      </c>
      <c r="B20" s="23">
        <v>6200</v>
      </c>
      <c r="C20" s="65">
        <v>5700</v>
      </c>
      <c r="D20" s="1">
        <v>500</v>
      </c>
      <c r="E20" s="23"/>
      <c r="F20" s="1"/>
      <c r="G20" s="23"/>
      <c r="H20" s="23">
        <f t="shared" si="0"/>
        <v>6200</v>
      </c>
      <c r="I20" s="6"/>
    </row>
    <row r="21" spans="1:9" ht="12.75">
      <c r="A21" s="27" t="s">
        <v>13</v>
      </c>
      <c r="B21" s="23">
        <v>1650</v>
      </c>
      <c r="C21" s="65">
        <v>1400</v>
      </c>
      <c r="D21" s="1">
        <v>250</v>
      </c>
      <c r="E21" s="23"/>
      <c r="F21" s="1"/>
      <c r="G21" s="23"/>
      <c r="H21" s="23">
        <f t="shared" si="0"/>
        <v>1650</v>
      </c>
      <c r="I21" s="6"/>
    </row>
    <row r="22" spans="1:9" ht="12.75">
      <c r="A22" s="27" t="s">
        <v>29</v>
      </c>
      <c r="B22" s="23">
        <v>3050</v>
      </c>
      <c r="C22" s="65">
        <v>2800</v>
      </c>
      <c r="D22" s="1">
        <v>250</v>
      </c>
      <c r="E22" s="23"/>
      <c r="F22" s="1"/>
      <c r="G22" s="23"/>
      <c r="H22" s="23">
        <f t="shared" si="0"/>
        <v>3050</v>
      </c>
      <c r="I22" s="6"/>
    </row>
    <row r="23" spans="1:9" ht="12.75">
      <c r="A23" s="27" t="s">
        <v>30</v>
      </c>
      <c r="B23" s="23">
        <v>100000</v>
      </c>
      <c r="C23" s="65">
        <v>100000</v>
      </c>
      <c r="D23" s="1"/>
      <c r="E23" s="23"/>
      <c r="F23" s="1"/>
      <c r="G23" s="23"/>
      <c r="H23" s="23">
        <f t="shared" si="0"/>
        <v>100000</v>
      </c>
      <c r="I23" s="6"/>
    </row>
    <row r="24" spans="1:9" ht="12.75">
      <c r="A24" s="27" t="s">
        <v>6</v>
      </c>
      <c r="B24" s="23">
        <v>125000</v>
      </c>
      <c r="C24" s="65"/>
      <c r="D24" s="1"/>
      <c r="E24" s="23"/>
      <c r="F24" s="1">
        <v>125000</v>
      </c>
      <c r="G24" s="23"/>
      <c r="H24" s="23">
        <f t="shared" si="0"/>
        <v>125000</v>
      </c>
      <c r="I24" s="6"/>
    </row>
    <row r="25" spans="1:9" ht="12.75">
      <c r="A25" s="27" t="s">
        <v>7</v>
      </c>
      <c r="B25" s="23">
        <v>13200</v>
      </c>
      <c r="C25" s="65"/>
      <c r="D25" s="1"/>
      <c r="E25" s="23"/>
      <c r="F25" s="1">
        <v>13200</v>
      </c>
      <c r="G25" s="23"/>
      <c r="H25" s="23">
        <f t="shared" si="0"/>
        <v>13200</v>
      </c>
      <c r="I25" s="6"/>
    </row>
    <row r="26" spans="1:9" ht="12.75">
      <c r="A26" s="27" t="s">
        <v>8</v>
      </c>
      <c r="B26" s="23">
        <v>6600</v>
      </c>
      <c r="C26" s="65"/>
      <c r="D26" s="1"/>
      <c r="E26" s="23"/>
      <c r="F26" s="1">
        <v>6600</v>
      </c>
      <c r="G26" s="23"/>
      <c r="H26" s="23">
        <f t="shared" si="0"/>
        <v>6600</v>
      </c>
      <c r="I26" s="6"/>
    </row>
    <row r="27" spans="1:9" ht="12.75">
      <c r="A27" s="27" t="s">
        <v>31</v>
      </c>
      <c r="B27" s="23">
        <v>22000</v>
      </c>
      <c r="C27" s="65"/>
      <c r="D27" s="1"/>
      <c r="E27" s="23"/>
      <c r="F27" s="1">
        <v>22000</v>
      </c>
      <c r="G27" s="23"/>
      <c r="H27" s="23">
        <f t="shared" si="0"/>
        <v>22000</v>
      </c>
      <c r="I27" s="6"/>
    </row>
    <row r="28" spans="1:9" ht="12.75">
      <c r="A28" s="27" t="s">
        <v>69</v>
      </c>
      <c r="B28" s="23">
        <v>10000</v>
      </c>
      <c r="C28" s="65">
        <v>10000</v>
      </c>
      <c r="D28" s="1"/>
      <c r="E28" s="23"/>
      <c r="F28" s="1"/>
      <c r="G28" s="23"/>
      <c r="H28" s="23">
        <f t="shared" si="0"/>
        <v>10000</v>
      </c>
      <c r="I28" s="6"/>
    </row>
    <row r="29" spans="1:9" ht="12.75">
      <c r="A29" s="27" t="s">
        <v>9</v>
      </c>
      <c r="B29" s="23">
        <v>5500</v>
      </c>
      <c r="C29" s="65"/>
      <c r="D29" s="1"/>
      <c r="E29" s="23"/>
      <c r="F29" s="1">
        <v>5500</v>
      </c>
      <c r="G29" s="23"/>
      <c r="H29" s="23">
        <f t="shared" si="0"/>
        <v>5500</v>
      </c>
      <c r="I29" s="6"/>
    </row>
    <row r="30" spans="1:9" ht="12.75">
      <c r="A30" s="27" t="s">
        <v>10</v>
      </c>
      <c r="B30" s="23">
        <v>9000</v>
      </c>
      <c r="C30" s="65"/>
      <c r="D30" s="1"/>
      <c r="E30" s="23"/>
      <c r="F30" s="1">
        <v>9000</v>
      </c>
      <c r="G30" s="23"/>
      <c r="H30" s="23">
        <f t="shared" si="0"/>
        <v>9000</v>
      </c>
      <c r="I30" s="6"/>
    </row>
    <row r="31" spans="1:9" ht="12.75">
      <c r="A31" s="27" t="s">
        <v>11</v>
      </c>
      <c r="B31" s="23">
        <v>5500</v>
      </c>
      <c r="C31" s="65"/>
      <c r="D31" s="1"/>
      <c r="E31" s="23"/>
      <c r="F31" s="1">
        <v>5500</v>
      </c>
      <c r="G31" s="23"/>
      <c r="H31" s="23">
        <f t="shared" si="0"/>
        <v>5500</v>
      </c>
      <c r="I31" s="6"/>
    </row>
    <row r="32" spans="1:9" ht="12.75">
      <c r="A32" s="27" t="s">
        <v>32</v>
      </c>
      <c r="B32" s="23">
        <v>2500</v>
      </c>
      <c r="C32" s="65"/>
      <c r="D32" s="1"/>
      <c r="E32" s="23"/>
      <c r="F32" s="1">
        <v>2500</v>
      </c>
      <c r="G32" s="23"/>
      <c r="H32" s="23">
        <f t="shared" si="0"/>
        <v>2500</v>
      </c>
      <c r="I32" s="6"/>
    </row>
    <row r="33" spans="1:9" ht="12.75">
      <c r="A33" s="27" t="s">
        <v>12</v>
      </c>
      <c r="B33" s="23">
        <v>50000</v>
      </c>
      <c r="C33" s="65"/>
      <c r="D33" s="1"/>
      <c r="E33" s="23"/>
      <c r="F33" s="1">
        <v>50000</v>
      </c>
      <c r="G33" s="23"/>
      <c r="H33" s="23">
        <f t="shared" si="0"/>
        <v>50000</v>
      </c>
      <c r="I33" s="6"/>
    </row>
    <row r="34" spans="1:9" ht="12.75">
      <c r="A34" s="27" t="s">
        <v>13</v>
      </c>
      <c r="B34" s="23">
        <v>5000</v>
      </c>
      <c r="C34" s="65"/>
      <c r="D34" s="1"/>
      <c r="E34" s="23"/>
      <c r="F34" s="1">
        <v>5000</v>
      </c>
      <c r="G34" s="23"/>
      <c r="H34" s="23">
        <f t="shared" si="0"/>
        <v>5000</v>
      </c>
      <c r="I34" s="6"/>
    </row>
    <row r="35" spans="1:9" ht="12.75">
      <c r="A35" s="27" t="s">
        <v>14</v>
      </c>
      <c r="B35" s="23">
        <v>4500</v>
      </c>
      <c r="C35" s="65"/>
      <c r="D35" s="1"/>
      <c r="E35" s="23"/>
      <c r="F35" s="1">
        <v>4500</v>
      </c>
      <c r="G35" s="23"/>
      <c r="H35" s="23">
        <f t="shared" si="0"/>
        <v>4500</v>
      </c>
      <c r="I35" s="6"/>
    </row>
    <row r="36" spans="1:9" ht="12.75">
      <c r="A36" s="27" t="s">
        <v>15</v>
      </c>
      <c r="B36" s="23">
        <v>1000</v>
      </c>
      <c r="C36" s="65"/>
      <c r="D36" s="1"/>
      <c r="E36" s="23"/>
      <c r="F36" s="1">
        <v>1000</v>
      </c>
      <c r="G36" s="23"/>
      <c r="H36" s="23">
        <f t="shared" si="0"/>
        <v>1000</v>
      </c>
      <c r="I36" s="6"/>
    </row>
    <row r="37" spans="1:9" ht="12.75">
      <c r="A37" s="27" t="s">
        <v>16</v>
      </c>
      <c r="B37" s="23">
        <v>3000</v>
      </c>
      <c r="C37" s="65"/>
      <c r="D37" s="1"/>
      <c r="E37" s="23"/>
      <c r="F37" s="1">
        <v>3000</v>
      </c>
      <c r="G37" s="23"/>
      <c r="H37" s="23">
        <f t="shared" si="0"/>
        <v>3000</v>
      </c>
      <c r="I37" s="6"/>
    </row>
    <row r="38" spans="1:9" ht="12.75">
      <c r="A38" s="27" t="s">
        <v>41</v>
      </c>
      <c r="B38" s="23">
        <v>30000</v>
      </c>
      <c r="C38" s="65"/>
      <c r="D38" s="1"/>
      <c r="E38" s="23"/>
      <c r="F38" s="1">
        <v>5000</v>
      </c>
      <c r="G38" s="23">
        <v>25000</v>
      </c>
      <c r="H38" s="23">
        <f t="shared" si="0"/>
        <v>30000</v>
      </c>
      <c r="I38" s="19" t="s">
        <v>48</v>
      </c>
    </row>
    <row r="39" spans="1:9" ht="12.75">
      <c r="A39" s="27" t="s">
        <v>42</v>
      </c>
      <c r="B39" s="23">
        <v>15000</v>
      </c>
      <c r="C39" s="65"/>
      <c r="D39" s="1"/>
      <c r="E39" s="23"/>
      <c r="F39" s="1">
        <v>15000</v>
      </c>
      <c r="G39" s="23"/>
      <c r="H39" s="23">
        <f t="shared" si="0"/>
        <v>15000</v>
      </c>
      <c r="I39" s="20"/>
    </row>
    <row r="40" spans="1:9" ht="12.75">
      <c r="A40" s="27" t="s">
        <v>17</v>
      </c>
      <c r="B40" s="23">
        <v>900</v>
      </c>
      <c r="C40" s="65"/>
      <c r="D40" s="1"/>
      <c r="E40" s="23"/>
      <c r="F40" s="1">
        <v>900</v>
      </c>
      <c r="G40" s="23"/>
      <c r="H40" s="23">
        <f t="shared" si="0"/>
        <v>900</v>
      </c>
      <c r="I40" s="20"/>
    </row>
    <row r="41" spans="1:9" ht="12.75">
      <c r="A41" s="27" t="s">
        <v>45</v>
      </c>
      <c r="B41" s="23">
        <v>11500</v>
      </c>
      <c r="C41" s="65"/>
      <c r="D41" s="1"/>
      <c r="E41" s="23"/>
      <c r="F41" s="1"/>
      <c r="G41" s="23">
        <v>11500</v>
      </c>
      <c r="H41" s="23">
        <f t="shared" si="0"/>
        <v>11500</v>
      </c>
      <c r="I41" s="19" t="s">
        <v>55</v>
      </c>
    </row>
    <row r="42" spans="1:9" ht="12.75">
      <c r="A42" s="27" t="s">
        <v>18</v>
      </c>
      <c r="B42" s="23">
        <v>250</v>
      </c>
      <c r="C42" s="65"/>
      <c r="D42" s="1"/>
      <c r="E42" s="23"/>
      <c r="F42" s="1">
        <v>250</v>
      </c>
      <c r="G42" s="23"/>
      <c r="H42" s="23">
        <f t="shared" si="0"/>
        <v>250</v>
      </c>
      <c r="I42" s="6"/>
    </row>
    <row r="43" spans="1:9" ht="12.75">
      <c r="A43" s="27" t="s">
        <v>19</v>
      </c>
      <c r="B43" s="23">
        <v>300</v>
      </c>
      <c r="C43" s="65"/>
      <c r="D43" s="1"/>
      <c r="E43" s="23"/>
      <c r="F43" s="1">
        <v>300</v>
      </c>
      <c r="G43" s="23"/>
      <c r="H43" s="23">
        <f t="shared" si="0"/>
        <v>300</v>
      </c>
      <c r="I43" s="6"/>
    </row>
    <row r="44" spans="1:9" ht="12.75">
      <c r="A44" s="27" t="s">
        <v>20</v>
      </c>
      <c r="B44" s="23">
        <v>200</v>
      </c>
      <c r="C44" s="65"/>
      <c r="D44" s="1"/>
      <c r="E44" s="23"/>
      <c r="F44" s="1">
        <v>200</v>
      </c>
      <c r="G44" s="23"/>
      <c r="H44" s="23">
        <f t="shared" si="0"/>
        <v>200</v>
      </c>
      <c r="I44" s="6"/>
    </row>
    <row r="45" spans="1:9" ht="12.75">
      <c r="A45" s="32" t="s">
        <v>21</v>
      </c>
      <c r="B45" s="24">
        <v>400</v>
      </c>
      <c r="C45" s="66"/>
      <c r="D45" s="3"/>
      <c r="E45" s="24"/>
      <c r="F45" s="3">
        <v>400</v>
      </c>
      <c r="G45" s="24"/>
      <c r="H45" s="24">
        <f t="shared" si="0"/>
        <v>400</v>
      </c>
      <c r="I45" s="29"/>
    </row>
    <row r="46" spans="1:9" ht="12.75">
      <c r="A46" s="27"/>
      <c r="B46" s="21"/>
      <c r="C46" s="63"/>
      <c r="E46" s="21"/>
      <c r="G46" s="21"/>
      <c r="H46" s="21"/>
      <c r="I46" s="6"/>
    </row>
    <row r="47" spans="1:9" ht="12.75">
      <c r="A47" s="27" t="s">
        <v>34</v>
      </c>
      <c r="B47" s="25">
        <f aca="true" t="shared" si="1" ref="B47:H47">SUM(B12:B45)</f>
        <v>1151100</v>
      </c>
      <c r="C47" s="67">
        <f t="shared" si="1"/>
        <v>548300</v>
      </c>
      <c r="D47" s="4">
        <f t="shared" si="1"/>
        <v>31000</v>
      </c>
      <c r="E47" s="25">
        <f t="shared" si="1"/>
        <v>170450</v>
      </c>
      <c r="F47" s="4">
        <f t="shared" si="1"/>
        <v>364850</v>
      </c>
      <c r="G47" s="25">
        <f t="shared" si="1"/>
        <v>36500</v>
      </c>
      <c r="H47" s="25">
        <f t="shared" si="1"/>
        <v>1151100</v>
      </c>
      <c r="I47" s="6"/>
    </row>
    <row r="48" spans="1:9" ht="12.75">
      <c r="A48" s="27"/>
      <c r="B48" s="21"/>
      <c r="C48" s="63"/>
      <c r="E48" s="21"/>
      <c r="G48" s="21"/>
      <c r="H48" s="21"/>
      <c r="I48" s="6"/>
    </row>
    <row r="49" spans="1:9" ht="12.75">
      <c r="A49" s="27" t="s">
        <v>33</v>
      </c>
      <c r="B49" s="21"/>
      <c r="C49" s="65">
        <f>ROUND(C12*Fringe!$B26,2)</f>
        <v>132388.35</v>
      </c>
      <c r="D49" s="1">
        <f>ROUND(D12*Fringe!$B26,2)</f>
        <v>8274.27</v>
      </c>
      <c r="E49" s="23">
        <f>-C49-D49-F49-G49</f>
        <v>-170449.62</v>
      </c>
      <c r="F49" s="1">
        <f>ROUND(F12*Fringe!$B26,0)</f>
        <v>29787</v>
      </c>
      <c r="G49" s="23">
        <f>ROUND(G12*Fringe!$B26,0)</f>
        <v>0</v>
      </c>
      <c r="H49" s="21"/>
      <c r="I49" s="6"/>
    </row>
    <row r="50" spans="1:9" ht="12.75">
      <c r="A50" s="27" t="s">
        <v>44</v>
      </c>
      <c r="B50" s="21"/>
      <c r="C50" s="63"/>
      <c r="E50" s="21"/>
      <c r="G50" s="21"/>
      <c r="H50" s="21"/>
      <c r="I50" s="6"/>
    </row>
    <row r="51" spans="1:9" ht="12.75">
      <c r="A51" s="27"/>
      <c r="B51" s="21"/>
      <c r="C51" s="63"/>
      <c r="E51" s="21"/>
      <c r="G51" s="21"/>
      <c r="H51" s="21"/>
      <c r="I51" s="6"/>
    </row>
    <row r="52" spans="1:9" ht="12.75">
      <c r="A52" s="32" t="s">
        <v>35</v>
      </c>
      <c r="B52" s="71">
        <f>SUM(C52:H52)</f>
        <v>1151100</v>
      </c>
      <c r="C52" s="68">
        <f>+C47+C49</f>
        <v>680688.35</v>
      </c>
      <c r="D52" s="18">
        <f>+D47+D49</f>
        <v>39274.270000000004</v>
      </c>
      <c r="E52" s="26">
        <f>+E47+E49</f>
        <v>0.3800000000046566</v>
      </c>
      <c r="F52" s="18">
        <f>+F47+F49</f>
        <v>394637</v>
      </c>
      <c r="G52" s="26">
        <f>+G47+G49</f>
        <v>36500</v>
      </c>
      <c r="H52" s="26"/>
      <c r="I52" s="29"/>
    </row>
    <row r="55" ht="12.75">
      <c r="A55" s="5" t="s">
        <v>43</v>
      </c>
    </row>
    <row r="56" spans="1:2" ht="15">
      <c r="A56" s="13" t="s">
        <v>72</v>
      </c>
      <c r="B56" s="13"/>
    </row>
    <row r="57" spans="1:2" ht="15">
      <c r="A57" s="13" t="s">
        <v>73</v>
      </c>
      <c r="B57" s="13"/>
    </row>
    <row r="59" ht="12.75">
      <c r="A59" s="8" t="s">
        <v>39</v>
      </c>
    </row>
    <row r="60" spans="1:7" ht="15">
      <c r="A60" s="13" t="s">
        <v>36</v>
      </c>
      <c r="B60" s="13"/>
      <c r="C60" s="13"/>
      <c r="D60" s="13"/>
      <c r="E60" s="13"/>
      <c r="F60" s="13"/>
      <c r="G60" s="13"/>
    </row>
    <row r="61" spans="1:7" ht="15">
      <c r="A61" s="13" t="s">
        <v>37</v>
      </c>
      <c r="B61" s="13"/>
      <c r="C61" s="13"/>
      <c r="D61" s="13"/>
      <c r="E61" s="13"/>
      <c r="F61" s="13"/>
      <c r="G61" s="13"/>
    </row>
    <row r="62" spans="1:7" ht="15">
      <c r="A62" s="13" t="s">
        <v>68</v>
      </c>
      <c r="B62" s="13"/>
      <c r="C62" s="13"/>
      <c r="D62" s="13"/>
      <c r="E62" s="13"/>
      <c r="F62" s="13"/>
      <c r="G62" s="13"/>
    </row>
    <row r="63" spans="1:7" ht="15">
      <c r="A63" s="13" t="s">
        <v>38</v>
      </c>
      <c r="B63" s="13"/>
      <c r="C63" s="13"/>
      <c r="D63" s="13"/>
      <c r="E63" s="13"/>
      <c r="F63" s="13"/>
      <c r="G63" s="13"/>
    </row>
    <row r="64" spans="1:7" ht="15">
      <c r="A64" s="13" t="s">
        <v>75</v>
      </c>
      <c r="B64" s="13"/>
      <c r="C64" s="13"/>
      <c r="D64" s="13"/>
      <c r="E64" s="13"/>
      <c r="F64" s="13"/>
      <c r="G64" s="13"/>
    </row>
    <row r="65" spans="1:7" ht="15">
      <c r="A65" s="13"/>
      <c r="B65" s="13"/>
      <c r="C65" s="13"/>
      <c r="D65" s="13"/>
      <c r="E65" s="13"/>
      <c r="F65" s="13"/>
      <c r="G65" s="13"/>
    </row>
    <row r="66" spans="1:7" ht="15">
      <c r="A66" s="13"/>
      <c r="B66" s="13"/>
      <c r="C66" s="13"/>
      <c r="D66" s="13"/>
      <c r="E66" s="13"/>
      <c r="F66" s="13"/>
      <c r="G66" s="13"/>
    </row>
    <row r="67" spans="1:7" ht="15">
      <c r="A67" s="13"/>
      <c r="B67" s="13"/>
      <c r="C67" s="13"/>
      <c r="D67" s="13"/>
      <c r="E67" s="13"/>
      <c r="F67" s="13"/>
      <c r="G67" s="13"/>
    </row>
  </sheetData>
  <mergeCells count="10">
    <mergeCell ref="C8:C10"/>
    <mergeCell ref="A9:A10"/>
    <mergeCell ref="B9:B10"/>
    <mergeCell ref="I8:I10"/>
    <mergeCell ref="F8:F9"/>
    <mergeCell ref="D8:D10"/>
    <mergeCell ref="E8:E10"/>
    <mergeCell ref="G8:G10"/>
    <mergeCell ref="H8:H9"/>
    <mergeCell ref="A8:B8"/>
  </mergeCells>
  <printOptions/>
  <pageMargins left="0.53" right="0.32" top="0.68" bottom="0.59" header="0.5" footer="0.5"/>
  <pageSetup fitToHeight="1" fitToWidth="1"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dimension ref="A1:D28"/>
  <sheetViews>
    <sheetView workbookViewId="0" topLeftCell="A1">
      <selection activeCell="A3" sqref="A3"/>
    </sheetView>
  </sheetViews>
  <sheetFormatPr defaultColWidth="9.140625" defaultRowHeight="12.75"/>
  <cols>
    <col min="1" max="1" width="34.8515625" style="0" customWidth="1"/>
    <col min="2" max="2" width="14.140625" style="0" customWidth="1"/>
    <col min="3" max="3" width="19.421875" style="0" customWidth="1"/>
  </cols>
  <sheetData>
    <row r="1" ht="12.75">
      <c r="A1" t="s">
        <v>66</v>
      </c>
    </row>
    <row r="9" spans="1:3" ht="12.75">
      <c r="A9" s="100" t="s">
        <v>46</v>
      </c>
      <c r="B9" s="93" t="s">
        <v>22</v>
      </c>
      <c r="C9" s="97" t="s">
        <v>85</v>
      </c>
    </row>
    <row r="10" spans="1:3" ht="12.75">
      <c r="A10" s="101"/>
      <c r="B10" s="99"/>
      <c r="C10" s="98"/>
    </row>
    <row r="11" spans="1:3" ht="15">
      <c r="A11" s="58" t="s">
        <v>47</v>
      </c>
      <c r="B11" s="21"/>
      <c r="C11" s="52"/>
    </row>
    <row r="12" spans="1:4" ht="15">
      <c r="A12" s="59" t="s">
        <v>2</v>
      </c>
      <c r="B12" s="48">
        <f>Wksheet!E13</f>
        <v>33475</v>
      </c>
      <c r="C12" s="53">
        <f aca="true" t="shared" si="0" ref="C12:C17">+B12/$B$24</f>
        <v>0.065</v>
      </c>
      <c r="D12" s="10"/>
    </row>
    <row r="13" spans="1:4" ht="15">
      <c r="A13" s="59" t="s">
        <v>49</v>
      </c>
      <c r="B13" s="49">
        <f>Wksheet!E14</f>
        <v>22145</v>
      </c>
      <c r="C13" s="53">
        <f t="shared" si="0"/>
        <v>0.043</v>
      </c>
      <c r="D13" s="10"/>
    </row>
    <row r="14" spans="1:4" ht="15">
      <c r="A14" s="59" t="s">
        <v>50</v>
      </c>
      <c r="B14" s="49">
        <f>Wksheet!E15</f>
        <v>11330</v>
      </c>
      <c r="C14" s="53">
        <f t="shared" si="0"/>
        <v>0.022</v>
      </c>
      <c r="D14" s="10"/>
    </row>
    <row r="15" spans="1:3" ht="15">
      <c r="A15" s="59" t="s">
        <v>5</v>
      </c>
      <c r="B15" s="49">
        <f>Wksheet!E16</f>
        <v>52500</v>
      </c>
      <c r="C15" s="53">
        <f t="shared" si="0"/>
        <v>0.10194174757281553</v>
      </c>
    </row>
    <row r="16" spans="1:3" ht="15">
      <c r="A16" s="59" t="s">
        <v>51</v>
      </c>
      <c r="B16" s="49">
        <f>Wksheet!E17</f>
        <v>15000</v>
      </c>
      <c r="C16" s="53">
        <f t="shared" si="0"/>
        <v>0.02912621359223301</v>
      </c>
    </row>
    <row r="17" spans="1:3" ht="15">
      <c r="A17" s="59" t="s">
        <v>27</v>
      </c>
      <c r="B17" s="49">
        <f>Wksheet!E18</f>
        <v>36000</v>
      </c>
      <c r="C17" s="53">
        <f t="shared" si="0"/>
        <v>0.06990291262135923</v>
      </c>
    </row>
    <row r="18" spans="1:3" ht="16.5" thickBot="1">
      <c r="A18" s="60" t="s">
        <v>81</v>
      </c>
      <c r="B18" s="50">
        <f>SUM(B12:B17)</f>
        <v>170450</v>
      </c>
      <c r="C18" s="54">
        <f>SUM(C12:C17)</f>
        <v>0.33097087378640777</v>
      </c>
    </row>
    <row r="19" spans="1:3" ht="13.5" thickTop="1">
      <c r="A19" s="27"/>
      <c r="B19" s="21"/>
      <c r="C19" s="55"/>
    </row>
    <row r="20" spans="1:3" ht="15">
      <c r="A20" s="58" t="s">
        <v>52</v>
      </c>
      <c r="B20" s="21"/>
      <c r="C20" s="55"/>
    </row>
    <row r="21" spans="1:3" ht="15">
      <c r="A21" s="59" t="s">
        <v>53</v>
      </c>
      <c r="B21" s="48">
        <f>Wksheet!C12</f>
        <v>400000</v>
      </c>
      <c r="C21" s="55"/>
    </row>
    <row r="22" spans="1:3" ht="15">
      <c r="A22" s="59" t="s">
        <v>74</v>
      </c>
      <c r="B22" s="49">
        <f>Wksheet!F12</f>
        <v>90000</v>
      </c>
      <c r="C22" s="55"/>
    </row>
    <row r="23" spans="1:3" ht="15">
      <c r="A23" s="59" t="s">
        <v>54</v>
      </c>
      <c r="B23" s="49">
        <f>Wksheet!D12</f>
        <v>25000</v>
      </c>
      <c r="C23" s="55"/>
    </row>
    <row r="24" spans="1:3" ht="16.5" thickBot="1">
      <c r="A24" s="61" t="s">
        <v>82</v>
      </c>
      <c r="B24" s="50">
        <f>SUM(B21:B23)</f>
        <v>515000</v>
      </c>
      <c r="C24" s="57"/>
    </row>
    <row r="25" spans="1:3" ht="13.5" thickTop="1">
      <c r="A25" s="27"/>
      <c r="B25" s="21"/>
      <c r="C25" s="55"/>
    </row>
    <row r="26" spans="1:4" ht="16.5" thickBot="1">
      <c r="A26" s="62" t="s">
        <v>83</v>
      </c>
      <c r="B26" s="51">
        <f>B18/B24</f>
        <v>0.33097087378640777</v>
      </c>
      <c r="C26" s="56"/>
      <c r="D26" s="10"/>
    </row>
    <row r="27" spans="1:4" ht="16.5" thickTop="1">
      <c r="A27" s="9"/>
      <c r="B27" s="11"/>
      <c r="D27" s="10"/>
    </row>
    <row r="28" ht="15.75">
      <c r="A28" s="12"/>
    </row>
  </sheetData>
  <mergeCells count="3">
    <mergeCell ref="C9:C10"/>
    <mergeCell ref="B9:B10"/>
    <mergeCell ref="A9:A10"/>
  </mergeCells>
  <printOptions horizontalCentered="1"/>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48"/>
  <sheetViews>
    <sheetView workbookViewId="0" topLeftCell="A1">
      <selection activeCell="B2" sqref="B2"/>
    </sheetView>
  </sheetViews>
  <sheetFormatPr defaultColWidth="9.140625" defaultRowHeight="12.75"/>
  <cols>
    <col min="1" max="1" width="7.28125" style="0" customWidth="1"/>
    <col min="2" max="2" width="47.140625" style="0" customWidth="1"/>
    <col min="3" max="3" width="23.28125" style="0" customWidth="1"/>
    <col min="4" max="4" width="18.140625" style="0" customWidth="1"/>
  </cols>
  <sheetData>
    <row r="1" ht="12.75">
      <c r="A1" t="s">
        <v>67</v>
      </c>
    </row>
    <row r="6" spans="2:5" ht="12.75">
      <c r="B6" s="100" t="s">
        <v>46</v>
      </c>
      <c r="C6" s="102" t="s">
        <v>22</v>
      </c>
      <c r="D6" s="93" t="s">
        <v>85</v>
      </c>
      <c r="E6" s="97" t="s">
        <v>43</v>
      </c>
    </row>
    <row r="7" spans="2:5" ht="12.75">
      <c r="B7" s="101"/>
      <c r="C7" s="103"/>
      <c r="D7" s="99"/>
      <c r="E7" s="104"/>
    </row>
    <row r="8" spans="2:5" ht="15">
      <c r="B8" s="58" t="s">
        <v>47</v>
      </c>
      <c r="D8" s="33"/>
      <c r="E8" s="6"/>
    </row>
    <row r="9" spans="2:5" ht="15">
      <c r="B9" s="59" t="s">
        <v>74</v>
      </c>
      <c r="C9" s="14">
        <f>Wksheet!F12</f>
        <v>90000</v>
      </c>
      <c r="D9" s="34">
        <f aca="true" t="shared" si="0" ref="D9:D29">+C9/$C$47</f>
        <v>0.14174062718841623</v>
      </c>
      <c r="E9" s="37"/>
    </row>
    <row r="10" spans="2:5" ht="15.75">
      <c r="B10" s="59" t="s">
        <v>77</v>
      </c>
      <c r="C10" s="15">
        <f>ROUND(C9*Fringe!B26,0)</f>
        <v>29787</v>
      </c>
      <c r="D10" s="34">
        <f t="shared" si="0"/>
        <v>0.04691142291179282</v>
      </c>
      <c r="E10" s="38"/>
    </row>
    <row r="11" spans="2:5" ht="15.75">
      <c r="B11" s="59" t="s">
        <v>56</v>
      </c>
      <c r="C11" s="15">
        <f>Wksheet!F24</f>
        <v>125000</v>
      </c>
      <c r="D11" s="34">
        <f t="shared" si="0"/>
        <v>0.19686198220613366</v>
      </c>
      <c r="E11" s="38"/>
    </row>
    <row r="12" spans="2:5" ht="15.75">
      <c r="B12" s="59" t="s">
        <v>7</v>
      </c>
      <c r="C12" s="15">
        <f>Wksheet!F25</f>
        <v>13200</v>
      </c>
      <c r="D12" s="34">
        <f t="shared" si="0"/>
        <v>0.020788625320967712</v>
      </c>
      <c r="E12" s="38"/>
    </row>
    <row r="13" spans="2:5" ht="15.75">
      <c r="B13" s="59" t="s">
        <v>8</v>
      </c>
      <c r="C13" s="15">
        <f>Wksheet!F26</f>
        <v>6600</v>
      </c>
      <c r="D13" s="34">
        <f t="shared" si="0"/>
        <v>0.010394312660483856</v>
      </c>
      <c r="E13" s="38"/>
    </row>
    <row r="14" spans="2:5" ht="15">
      <c r="B14" s="59" t="s">
        <v>31</v>
      </c>
      <c r="C14" s="15">
        <f>Wksheet!F27</f>
        <v>22000</v>
      </c>
      <c r="D14" s="34">
        <f t="shared" si="0"/>
        <v>0.034647708868279524</v>
      </c>
      <c r="E14" s="37"/>
    </row>
    <row r="15" spans="2:5" ht="15">
      <c r="B15" s="59" t="s">
        <v>9</v>
      </c>
      <c r="C15" s="15">
        <f>Wksheet!F29</f>
        <v>5500</v>
      </c>
      <c r="D15" s="34">
        <f t="shared" si="0"/>
        <v>0.008661927217069881</v>
      </c>
      <c r="E15" s="37"/>
    </row>
    <row r="16" spans="2:5" ht="15">
      <c r="B16" s="59" t="s">
        <v>10</v>
      </c>
      <c r="C16" s="15">
        <f>Wksheet!F30</f>
        <v>9000</v>
      </c>
      <c r="D16" s="34">
        <f t="shared" si="0"/>
        <v>0.014174062718841623</v>
      </c>
      <c r="E16" s="37"/>
    </row>
    <row r="17" spans="2:5" ht="15">
      <c r="B17" s="59" t="s">
        <v>11</v>
      </c>
      <c r="C17" s="15">
        <f>Wksheet!F31</f>
        <v>5500</v>
      </c>
      <c r="D17" s="34">
        <f t="shared" si="0"/>
        <v>0.008661927217069881</v>
      </c>
      <c r="E17" s="37"/>
    </row>
    <row r="18" spans="2:5" ht="15">
      <c r="B18" s="59" t="s">
        <v>32</v>
      </c>
      <c r="C18" s="15">
        <f>Wksheet!F32</f>
        <v>2500</v>
      </c>
      <c r="D18" s="34">
        <f t="shared" si="0"/>
        <v>0.003937239644122673</v>
      </c>
      <c r="E18" s="37"/>
    </row>
    <row r="19" spans="2:5" ht="15">
      <c r="B19" s="59" t="s">
        <v>12</v>
      </c>
      <c r="C19" s="15">
        <f>Wksheet!F33</f>
        <v>50000</v>
      </c>
      <c r="D19" s="34">
        <f t="shared" si="0"/>
        <v>0.07874479288245347</v>
      </c>
      <c r="E19" s="37"/>
    </row>
    <row r="20" spans="2:5" ht="15">
      <c r="B20" s="59" t="s">
        <v>13</v>
      </c>
      <c r="C20" s="15">
        <f>Wksheet!F34</f>
        <v>5000</v>
      </c>
      <c r="D20" s="34">
        <f t="shared" si="0"/>
        <v>0.007874479288245346</v>
      </c>
      <c r="E20" s="37"/>
    </row>
    <row r="21" spans="2:5" ht="15">
      <c r="B21" s="59" t="s">
        <v>14</v>
      </c>
      <c r="C21" s="15">
        <f>Wksheet!F35</f>
        <v>4500</v>
      </c>
      <c r="D21" s="34">
        <f t="shared" si="0"/>
        <v>0.007087031359420811</v>
      </c>
      <c r="E21" s="37"/>
    </row>
    <row r="22" spans="2:5" ht="15">
      <c r="B22" s="59" t="s">
        <v>15</v>
      </c>
      <c r="C22" s="15">
        <f>Wksheet!F36</f>
        <v>1000</v>
      </c>
      <c r="D22" s="34">
        <f t="shared" si="0"/>
        <v>0.0015748958576490692</v>
      </c>
      <c r="E22" s="37"/>
    </row>
    <row r="23" spans="2:5" ht="15">
      <c r="B23" s="59" t="s">
        <v>16</v>
      </c>
      <c r="C23" s="15">
        <f>Wksheet!F37</f>
        <v>3000</v>
      </c>
      <c r="D23" s="34">
        <f t="shared" si="0"/>
        <v>0.004724687572947208</v>
      </c>
      <c r="E23" s="37"/>
    </row>
    <row r="24" spans="2:5" ht="15">
      <c r="B24" s="59" t="s">
        <v>41</v>
      </c>
      <c r="C24" s="15">
        <f>Wksheet!F38</f>
        <v>5000</v>
      </c>
      <c r="D24" s="34">
        <f t="shared" si="0"/>
        <v>0.007874479288245346</v>
      </c>
      <c r="E24" s="37"/>
    </row>
    <row r="25" spans="2:5" ht="15">
      <c r="B25" s="59" t="s">
        <v>42</v>
      </c>
      <c r="C25" s="15">
        <f>Wksheet!F39</f>
        <v>15000</v>
      </c>
      <c r="D25" s="34">
        <f t="shared" si="0"/>
        <v>0.023623437864736037</v>
      </c>
      <c r="E25" s="37"/>
    </row>
    <row r="26" spans="2:5" ht="15">
      <c r="B26" s="59" t="s">
        <v>17</v>
      </c>
      <c r="C26" s="15">
        <f>Wksheet!F40</f>
        <v>900</v>
      </c>
      <c r="D26" s="34">
        <f t="shared" si="0"/>
        <v>0.0014174062718841623</v>
      </c>
      <c r="E26" s="37"/>
    </row>
    <row r="27" spans="2:5" ht="15">
      <c r="B27" s="59" t="s">
        <v>18</v>
      </c>
      <c r="C27" s="15">
        <f>Wksheet!F42</f>
        <v>250</v>
      </c>
      <c r="D27" s="34">
        <f t="shared" si="0"/>
        <v>0.0003937239644122673</v>
      </c>
      <c r="E27" s="37"/>
    </row>
    <row r="28" spans="2:5" ht="15">
      <c r="B28" s="59" t="s">
        <v>19</v>
      </c>
      <c r="C28" s="15">
        <f>Wksheet!F43</f>
        <v>300</v>
      </c>
      <c r="D28" s="34">
        <f t="shared" si="0"/>
        <v>0.0004724687572947208</v>
      </c>
      <c r="E28" s="37"/>
    </row>
    <row r="29" spans="2:5" ht="15">
      <c r="B29" s="59" t="s">
        <v>20</v>
      </c>
      <c r="C29" s="15">
        <f>Wksheet!F44</f>
        <v>200</v>
      </c>
      <c r="D29" s="34">
        <f t="shared" si="0"/>
        <v>0.00031497917152981385</v>
      </c>
      <c r="E29" s="37"/>
    </row>
    <row r="30" spans="2:5" ht="15">
      <c r="B30" s="59" t="s">
        <v>21</v>
      </c>
      <c r="C30" s="15">
        <f>Wksheet!F45</f>
        <v>400</v>
      </c>
      <c r="D30" s="34">
        <f>+C30/$C$47</f>
        <v>0.0006299583430596277</v>
      </c>
      <c r="E30" s="37"/>
    </row>
    <row r="31" spans="2:5" ht="16.5" thickBot="1">
      <c r="B31" s="72" t="s">
        <v>57</v>
      </c>
      <c r="C31" s="16">
        <f>SUM(C9:C30)</f>
        <v>394637</v>
      </c>
      <c r="D31" s="35">
        <f>SUM(D9:D30)</f>
        <v>0.6215121765750558</v>
      </c>
      <c r="E31" s="77"/>
    </row>
    <row r="32" spans="2:5" ht="9.75" customHeight="1" thickTop="1">
      <c r="B32" s="59"/>
      <c r="C32" s="13"/>
      <c r="D32" s="36"/>
      <c r="E32" s="37"/>
    </row>
    <row r="33" spans="2:5" ht="15.75">
      <c r="B33" s="73" t="s">
        <v>59</v>
      </c>
      <c r="C33" s="13"/>
      <c r="D33" s="36"/>
      <c r="E33" s="38" t="s">
        <v>48</v>
      </c>
    </row>
    <row r="34" spans="2:5" ht="15.75">
      <c r="B34" s="59" t="s">
        <v>53</v>
      </c>
      <c r="C34" s="14">
        <f>Wksheet!C12</f>
        <v>400000</v>
      </c>
      <c r="D34" s="36"/>
      <c r="E34" s="39"/>
    </row>
    <row r="35" spans="2:5" ht="15.75">
      <c r="B35" s="59" t="s">
        <v>78</v>
      </c>
      <c r="C35" s="15">
        <f>Wksheet!C49</f>
        <v>132388.35</v>
      </c>
      <c r="D35" s="36"/>
      <c r="E35" s="39"/>
    </row>
    <row r="36" spans="2:5" ht="15.75">
      <c r="B36" s="59" t="s">
        <v>54</v>
      </c>
      <c r="C36" s="15">
        <f>Wksheet!D12</f>
        <v>25000</v>
      </c>
      <c r="D36" s="36"/>
      <c r="E36" s="38"/>
    </row>
    <row r="37" spans="2:6" ht="15.75">
      <c r="B37" s="59" t="s">
        <v>79</v>
      </c>
      <c r="C37" s="15">
        <f>Wksheet!D49</f>
        <v>8274.27</v>
      </c>
      <c r="D37" s="36"/>
      <c r="E37" s="38"/>
      <c r="F37" s="5"/>
    </row>
    <row r="38" spans="2:5" ht="15.75">
      <c r="B38" s="59" t="s">
        <v>28</v>
      </c>
      <c r="C38" s="15">
        <f>Wksheet!C19+Wksheet!D19</f>
        <v>33400</v>
      </c>
      <c r="D38" s="36"/>
      <c r="E38" s="38" t="s">
        <v>55</v>
      </c>
    </row>
    <row r="39" spans="2:5" ht="15.75">
      <c r="B39" s="59" t="s">
        <v>61</v>
      </c>
      <c r="C39" s="15">
        <f>Wksheet!C20+Wksheet!D20</f>
        <v>6200</v>
      </c>
      <c r="D39" s="36"/>
      <c r="E39" s="38" t="s">
        <v>55</v>
      </c>
    </row>
    <row r="40" spans="2:5" ht="15.75">
      <c r="B40" s="59" t="s">
        <v>62</v>
      </c>
      <c r="C40" s="15">
        <f>Wksheet!C21+Wksheet!D21</f>
        <v>1650</v>
      </c>
      <c r="D40" s="36"/>
      <c r="E40" s="38" t="s">
        <v>55</v>
      </c>
    </row>
    <row r="41" spans="2:5" ht="15.75">
      <c r="B41" s="59" t="s">
        <v>29</v>
      </c>
      <c r="C41" s="15">
        <f>Wksheet!C22+Wksheet!D22</f>
        <v>3050</v>
      </c>
      <c r="D41" s="36"/>
      <c r="E41" s="38" t="s">
        <v>55</v>
      </c>
    </row>
    <row r="42" spans="2:5" ht="15.75">
      <c r="B42" s="59" t="s">
        <v>63</v>
      </c>
      <c r="C42" s="15">
        <f>Wksheet!C28+Wksheet!D28</f>
        <v>10000</v>
      </c>
      <c r="D42" s="36"/>
      <c r="E42" s="38" t="s">
        <v>55</v>
      </c>
    </row>
    <row r="43" spans="2:5" ht="15.75">
      <c r="B43" s="59" t="s">
        <v>30</v>
      </c>
      <c r="C43" s="15">
        <f>Wksheet!C23+Wksheet!D23</f>
        <v>100000</v>
      </c>
      <c r="D43" s="36"/>
      <c r="E43" s="38" t="s">
        <v>55</v>
      </c>
    </row>
    <row r="44" spans="2:5" ht="15.75">
      <c r="B44" s="74" t="s">
        <v>64</v>
      </c>
      <c r="C44" s="43">
        <f>SUM(C34:C43)</f>
        <v>719962.62</v>
      </c>
      <c r="D44" s="44"/>
      <c r="E44" s="45"/>
    </row>
    <row r="45" spans="2:5" ht="15.75">
      <c r="B45" s="75" t="s">
        <v>63</v>
      </c>
      <c r="C45" s="17">
        <f>-C42</f>
        <v>-10000</v>
      </c>
      <c r="D45" s="36"/>
      <c r="E45" s="38" t="s">
        <v>48</v>
      </c>
    </row>
    <row r="46" spans="2:5" ht="15.75">
      <c r="B46" s="75" t="s">
        <v>65</v>
      </c>
      <c r="C46" s="17">
        <v>-75000</v>
      </c>
      <c r="D46" s="36"/>
      <c r="E46" s="38" t="s">
        <v>48</v>
      </c>
    </row>
    <row r="47" spans="2:5" ht="16.5" thickBot="1">
      <c r="B47" s="72" t="s">
        <v>80</v>
      </c>
      <c r="C47" s="16">
        <f>SUM(C44:C46)</f>
        <v>634962.62</v>
      </c>
      <c r="D47" s="46"/>
      <c r="E47" s="47" t="s">
        <v>48</v>
      </c>
    </row>
    <row r="48" spans="2:5" ht="16.5" thickTop="1">
      <c r="B48" s="76" t="s">
        <v>83</v>
      </c>
      <c r="C48" s="40">
        <f>ROUND((C31/C47),4)</f>
        <v>0.6215</v>
      </c>
      <c r="D48" s="41"/>
      <c r="E48" s="42"/>
    </row>
  </sheetData>
  <mergeCells count="4">
    <mergeCell ref="B6:B7"/>
    <mergeCell ref="C6:C7"/>
    <mergeCell ref="E6:E7"/>
    <mergeCell ref="D6:D7"/>
  </mergeCells>
  <printOptions horizontalCentered="1"/>
  <pageMargins left="0.25" right="0.25" top="0.66" bottom="0.56" header="0.5" footer="0.5"/>
  <pageSetup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NIH\OD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SultzerT</dc:creator>
  <cp:keywords/>
  <dc:description/>
  <cp:lastModifiedBy>wangai</cp:lastModifiedBy>
  <cp:lastPrinted>2005-03-23T15:05:50Z</cp:lastPrinted>
  <dcterms:created xsi:type="dcterms:W3CDTF">2005-02-18T15:40:56Z</dcterms:created>
  <dcterms:modified xsi:type="dcterms:W3CDTF">2005-05-24T14:36:17Z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-992419924</vt:i4>
  </property>
  <property fmtid="{D5CDD505-2E9C-101B-9397-08002B2CF9AE}" pid="3" name="_EmailSubject">
    <vt:lpwstr>Example</vt:lpwstr>
  </property>
  <property fmtid="{D5CDD505-2E9C-101B-9397-08002B2CF9AE}" pid="4" name="_AuthorEmail">
    <vt:lpwstr>BISHOPR@od6100m1.od.nih.gov</vt:lpwstr>
  </property>
  <property fmtid="{D5CDD505-2E9C-101B-9397-08002B2CF9AE}" pid="5" name="_AuthorEmailDisplayName">
    <vt:lpwstr>Bishop, Ruth (NIH/OD)</vt:lpwstr>
  </property>
  <property fmtid="{D5CDD505-2E9C-101B-9397-08002B2CF9AE}" pid="6" name="_PreviousAdHocReviewCycleID">
    <vt:i4>1024678445</vt:i4>
  </property>
  <property fmtid="{D5CDD505-2E9C-101B-9397-08002B2CF9AE}" pid="7" name="_ReviewingToolsShownOnce">
    <vt:lpwstr/>
  </property>
</Properties>
</file>