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15" windowHeight="8505" activeTab="0"/>
  </bookViews>
  <sheets>
    <sheet name="Wksheet" sheetId="1" r:id="rId1"/>
    <sheet name="Fringe" sheetId="2" r:id="rId2"/>
    <sheet name="Overhead" sheetId="3" r:id="rId3"/>
    <sheet name="G&amp;A" sheetId="4" r:id="rId4"/>
  </sheets>
  <definedNames>
    <definedName name="_xlnm.Print_Area" localSheetId="0">'Wksheet'!$A$1:$J$64</definedName>
  </definedNames>
  <calcPr fullCalcOnLoad="1"/>
</workbook>
</file>

<file path=xl/sharedStrings.xml><?xml version="1.0" encoding="utf-8"?>
<sst xmlns="http://schemas.openxmlformats.org/spreadsheetml/2006/main" count="169" uniqueCount="94">
  <si>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</si>
  <si>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</si>
  <si>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</si>
  <si>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</si>
  <si>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</si>
  <si>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</si>
  <si>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</si>
  <si>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</si>
  <si>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</si>
  <si>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</si>
  <si>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</si>
  <si>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</si>
  <si>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</si>
  <si>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</si>
  <si>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</si>
  <si>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</si>
  <si>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</si>
  <si>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</si>
  <si>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</si>
  <si>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</si>
  <si>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</si>
  <si>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</si>
  <si>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</si>
  <si>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</si>
  <si>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IR&amp;D</t>
  </si>
  <si>
    <t>FRINGE</t>
  </si>
  <si>
    <t>OVERHEAD</t>
  </si>
  <si>
    <t>G&amp;A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</si>
  <si>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</si>
  <si>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</si>
  <si>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</si>
  <si>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</si>
  <si>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</si>
  <si>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</si>
  <si>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</si>
  <si>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 xml:space="preserve">                   TRIAL BALANCE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</si>
  <si>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</si>
  <si>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</si>
  <si>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</si>
  <si>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</si>
  <si>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</si>
  <si>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</si>
  <si>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</si>
  <si>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</si>
  <si>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</si>
  <si>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</si>
  <si>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NOTES: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</si>
  <si>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</si>
  <si>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</si>
  <si>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</si>
  <si>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</si>
  <si>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</si>
  <si>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</si>
  <si>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</si>
  <si>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</si>
  <si>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TOTAL  (A)</t>
  </si>
  <si>
    <t>BASE:</t>
  </si>
  <si>
    <t>Direct Labor</t>
  </si>
  <si>
    <t>Overhead Labor</t>
  </si>
  <si>
    <t>G&amp;A Labor</t>
  </si>
  <si>
    <t>IR&amp;D Labor</t>
  </si>
  <si>
    <t>TOTAL  (B)</t>
  </si>
  <si>
    <t>2.</t>
  </si>
  <si>
    <t xml:space="preserve">Rent </t>
  </si>
  <si>
    <t>Depreciation-Lab Equip</t>
  </si>
  <si>
    <t>Subtotal</t>
  </si>
  <si>
    <t>3.</t>
  </si>
  <si>
    <t>Recruitment/Relocation</t>
  </si>
  <si>
    <t>BASE (modified  cost):</t>
  </si>
  <si>
    <t>4.</t>
  </si>
  <si>
    <t>Overhead</t>
  </si>
  <si>
    <t xml:space="preserve">Consultants </t>
  </si>
  <si>
    <t xml:space="preserve">Travel </t>
  </si>
  <si>
    <t>Equipment</t>
  </si>
  <si>
    <t>SUBTOTAL</t>
  </si>
  <si>
    <t>Subcontracts &gt; $25,000</t>
  </si>
  <si>
    <t>rb/ts0305</t>
  </si>
  <si>
    <t>3. Calculate the fringe benefit rate (see example on "Fringe" Sheet)</t>
  </si>
  <si>
    <t>Direct Equipment Purchases</t>
  </si>
  <si>
    <t>Notes</t>
  </si>
  <si>
    <t>1. Legal fees for patent costs unallowable.</t>
  </si>
  <si>
    <t>2. Interest costs unallowable.</t>
  </si>
  <si>
    <t>PROOF</t>
  </si>
  <si>
    <t>Direct Labor Fringe Benefits</t>
  </si>
  <si>
    <t xml:space="preserve">IR&amp;D Fringe Benefits </t>
  </si>
  <si>
    <t xml:space="preserve">G&amp;A Fringe Benefits </t>
  </si>
  <si>
    <t xml:space="preserve">Overhead Labor Fringe Benefits </t>
  </si>
  <si>
    <t xml:space="preserve">TOTAL (A) </t>
  </si>
  <si>
    <t xml:space="preserve">TOTAL (B) </t>
  </si>
  <si>
    <t>5. Determine each cost pool and calculate the Overhead and G&amp;A rates</t>
  </si>
  <si>
    <t xml:space="preserve">    (see "Overhead" and "G&amp;A" sheets)</t>
  </si>
  <si>
    <r>
      <t xml:space="preserve">RATE </t>
    </r>
    <r>
      <rPr>
        <b/>
        <i/>
        <sz val="12"/>
        <rFont val="Arial"/>
        <family val="2"/>
      </rPr>
      <t>= (A) / (B)</t>
    </r>
  </si>
  <si>
    <t>% OF BASE</t>
  </si>
  <si>
    <t>NOTES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</si>
</sst>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55"/>
      </left>
      <right style="thin">
        <color indexed="55"/>
      </right>
      <top style="thin"/>
      <bottom style="double"/>
    </border>
    <border>
      <left style="thin">
        <color indexed="55"/>
      </left>
      <right style="thin">
        <color indexed="55"/>
      </right>
      <top>
        <color indexed="63"/>
      </top>
      <bottom style="double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 style="thin"/>
      <bottom style="double"/>
    </border>
    <border>
      <left style="thin">
        <color indexed="55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double"/>
    </border>
    <border>
      <left style="thin"/>
      <right style="thin">
        <color indexed="55"/>
      </right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/>
      <bottom style="double"/>
    </border>
    <border>
      <left style="thin">
        <color indexed="55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55"/>
      </right>
      <top style="thin">
        <color indexed="8"/>
      </top>
      <bottom style="double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double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8"/>
      </right>
      <top style="thin"/>
      <bottom>
        <color indexed="63"/>
      </bottom>
    </border>
    <border>
      <left style="thin">
        <color indexed="55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4" fontId="0" fillId="0" borderId="0" xfId="17" applyAlignment="1">
      <alignment/>
    </xf>
    <xf numFmtId="169" fontId="0" fillId="0" borderId="0" xfId="15" applyNumberFormat="1" applyAlignment="1">
      <alignment/>
    </xf>
    <xf numFmtId="171" fontId="0" fillId="0" borderId="0" xfId="17" applyNumberFormat="1" applyAlignment="1">
      <alignment/>
    </xf>
    <xf numFmtId="169" fontId="0" fillId="0" borderId="1" xfId="15" applyNumberFormat="1" applyBorder="1" applyAlignment="1">
      <alignment/>
    </xf>
    <xf numFmtId="171" fontId="0" fillId="0" borderId="0" xfId="17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0" fontId="5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71" fontId="7" fillId="0" borderId="0" xfId="17" applyNumberFormat="1" applyFont="1" applyAlignment="1">
      <alignment/>
    </xf>
    <xf numFmtId="169" fontId="7" fillId="0" borderId="0" xfId="15" applyNumberFormat="1" applyFont="1" applyAlignment="1">
      <alignment/>
    </xf>
    <xf numFmtId="10" fontId="5" fillId="0" borderId="3" xfId="0" applyNumberFormat="1" applyFont="1" applyBorder="1" applyAlignment="1">
      <alignment/>
    </xf>
    <xf numFmtId="171" fontId="5" fillId="0" borderId="2" xfId="17" applyNumberFormat="1" applyFont="1" applyBorder="1" applyAlignment="1">
      <alignment/>
    </xf>
    <xf numFmtId="171" fontId="5" fillId="0" borderId="4" xfId="17" applyNumberFormat="1" applyFont="1" applyBorder="1" applyAlignment="1">
      <alignment/>
    </xf>
    <xf numFmtId="169" fontId="5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1" xfId="17" applyNumberFormat="1" applyBorder="1" applyAlignment="1">
      <alignment/>
    </xf>
    <xf numFmtId="17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71" fontId="0" fillId="0" borderId="5" xfId="17" applyNumberFormat="1" applyBorder="1" applyAlignment="1">
      <alignment/>
    </xf>
    <xf numFmtId="169" fontId="0" fillId="0" borderId="5" xfId="15" applyNumberFormat="1" applyBorder="1" applyAlignment="1">
      <alignment/>
    </xf>
    <xf numFmtId="169" fontId="0" fillId="0" borderId="6" xfId="15" applyNumberFormat="1" applyBorder="1" applyAlignment="1">
      <alignment/>
    </xf>
    <xf numFmtId="171" fontId="0" fillId="0" borderId="5" xfId="17" applyNumberFormat="1" applyFont="1" applyFill="1" applyBorder="1" applyAlignment="1">
      <alignment/>
    </xf>
    <xf numFmtId="171" fontId="0" fillId="0" borderId="6" xfId="17" applyNumberFormat="1" applyFont="1" applyFill="1" applyBorder="1" applyAlignment="1">
      <alignment/>
    </xf>
    <xf numFmtId="171" fontId="0" fillId="0" borderId="6" xfId="17" applyNumberFormat="1" applyBorder="1" applyAlignment="1">
      <alignment/>
    </xf>
    <xf numFmtId="44" fontId="0" fillId="0" borderId="5" xfId="17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9" fontId="0" fillId="0" borderId="8" xfId="15" applyNumberFormat="1" applyFont="1" applyBorder="1" applyAlignment="1">
      <alignment horizontal="center"/>
    </xf>
    <xf numFmtId="169" fontId="0" fillId="0" borderId="8" xfId="15" applyNumberFormat="1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171" fontId="7" fillId="0" borderId="5" xfId="17" applyNumberFormat="1" applyFont="1" applyBorder="1" applyAlignment="1">
      <alignment/>
    </xf>
    <xf numFmtId="169" fontId="7" fillId="0" borderId="5" xfId="15" applyNumberFormat="1" applyFont="1" applyBorder="1" applyAlignment="1">
      <alignment/>
    </xf>
    <xf numFmtId="171" fontId="5" fillId="0" borderId="15" xfId="17" applyNumberFormat="1" applyFont="1" applyBorder="1" applyAlignment="1">
      <alignment/>
    </xf>
    <xf numFmtId="17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9" fontId="7" fillId="0" borderId="5" xfId="15" applyNumberFormat="1" applyFont="1" applyBorder="1" applyAlignment="1">
      <alignment horizontal="left" indent="3"/>
    </xf>
    <xf numFmtId="171" fontId="5" fillId="0" borderId="15" xfId="17" applyNumberFormat="1" applyFont="1" applyBorder="1" applyAlignment="1">
      <alignment/>
    </xf>
    <xf numFmtId="10" fontId="5" fillId="0" borderId="16" xfId="0" applyNumberFormat="1" applyFont="1" applyBorder="1" applyAlignment="1">
      <alignment/>
    </xf>
    <xf numFmtId="0" fontId="0" fillId="0" borderId="8" xfId="0" applyBorder="1" applyAlignment="1">
      <alignment/>
    </xf>
    <xf numFmtId="49" fontId="1" fillId="0" borderId="8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6" fillId="0" borderId="24" xfId="0" applyFont="1" applyBorder="1" applyAlignment="1">
      <alignment/>
    </xf>
    <xf numFmtId="0" fontId="0" fillId="0" borderId="3" xfId="0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169" fontId="7" fillId="0" borderId="6" xfId="15" applyNumberFormat="1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22" xfId="0" applyFont="1" applyBorder="1" applyAlignment="1">
      <alignment/>
    </xf>
    <xf numFmtId="10" fontId="7" fillId="0" borderId="5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0" fontId="7" fillId="0" borderId="28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7" fillId="0" borderId="31" xfId="0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85725</xdr:rowOff>
    </xdr:from>
    <xdr:to>
      <xdr:col>5</xdr:col>
      <xdr:colOff>600075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514600" y="85725"/>
          <a:ext cx="2286000" cy="838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8F8FF"/>
            </a:gs>
          </a:gsLst>
          <a:lin ang="5400000" scaled="1"/>
        </a:gradFill>
        <a:ln w="0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123 Easy, Inc.
Indirect Cost Worksheet
 Three Tier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123825</xdr:rowOff>
    </xdr:from>
    <xdr:to>
      <xdr:col>3</xdr:col>
      <xdr:colOff>0</xdr:colOff>
      <xdr:row>34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9050" y="4895850"/>
          <a:ext cx="45529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NOTE:
 PAID ABSENCES: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For informational purposes: 123 Easy's 
 paid absence policy is as follows:
   Vacation: 3 weeks or 120 hours
   Holidays: 10 days or 80 hours
   Sick Leave: 5 days or 40 hours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666750</xdr:colOff>
      <xdr:row>1</xdr:row>
      <xdr:rowOff>142875</xdr:rowOff>
    </xdr:from>
    <xdr:to>
      <xdr:col>2</xdr:col>
      <xdr:colOff>847725</xdr:colOff>
      <xdr:row>5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666750" y="304800"/>
          <a:ext cx="3238500" cy="5905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8F8FF"/>
            </a:gs>
          </a:gsLst>
          <a:lin ang="5400000" scaled="1"/>
        </a:gradFill>
        <a:ln w="0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123 Easy, Inc.
FRINGE BENEFITS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(Three Tier Example)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66675</xdr:rowOff>
    </xdr:from>
    <xdr:to>
      <xdr:col>3</xdr:col>
      <xdr:colOff>600075</xdr:colOff>
      <xdr:row>47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991350"/>
          <a:ext cx="50577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NOTES:
 1. FRINGE BENEFITS: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Fringe benefit rate multiplied by Labor; computed as
  follows: Overhead: 33.097% x $10,000 = $3,310
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 RENT &amp; UTILITIES: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123 Easy Inc. allocates rent and utilities between 
 Overhead and G&amp;A based on square footage.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1</xdr:row>
      <xdr:rowOff>142875</xdr:rowOff>
    </xdr:from>
    <xdr:to>
      <xdr:col>2</xdr:col>
      <xdr:colOff>762000</xdr:colOff>
      <xdr:row>5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923925" y="304800"/>
          <a:ext cx="3238500" cy="59055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8F8FF"/>
            </a:gs>
          </a:gsLst>
          <a:lin ang="5400000" scaled="1"/>
        </a:gradFill>
        <a:ln w="0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123 Easy, Inc.
OVERHEAD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(Three Tier Example)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76200</xdr:rowOff>
    </xdr:from>
    <xdr:to>
      <xdr:col>7</xdr:col>
      <xdr:colOff>542925</xdr:colOff>
      <xdr:row>30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4943475" y="1371600"/>
          <a:ext cx="2295525" cy="421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NOTES:
1. FRINGE BENEFITS: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Fringe benefit rate multiplied by labor:     G&amp;A: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33.097% x $80,000 = $26,478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 RENT &amp; UTILITIES: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123 Easy, Inc. allocates rent and utilities between Overhead and G&amp;A based on square footage.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3. G&amp;A BASE/MODIFIED COST BASE: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The base is total costs (including  overhead) excluding equipment and subcontract costs in excess of $25,000 per subcontract per project period.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4. IR&amp;D: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It is NIH's/DHHS's policy to exclude IR&amp;D costs from the G&amp;A pool and include it in the G&amp;A base, thus, these values include element costs relating to both "Direct" and IR&amp;D activities.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1409700</xdr:colOff>
      <xdr:row>0</xdr:row>
      <xdr:rowOff>133350</xdr:rowOff>
    </xdr:from>
    <xdr:to>
      <xdr:col>2</xdr:col>
      <xdr:colOff>838200</xdr:colOff>
      <xdr:row>4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1409700" y="133350"/>
          <a:ext cx="2333625" cy="6096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8F8FF"/>
            </a:gs>
          </a:gsLst>
          <a:lin ang="5400000" scaled="1"/>
        </a:gradFill>
        <a:ln w="0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123 Easy, Inc.
G &amp; A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(Three Tier Example)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421875" style="0" customWidth="1"/>
    <col min="2" max="2" width="11.00390625" style="0" customWidth="1"/>
    <col min="3" max="3" width="9.57421875" style="0" customWidth="1"/>
    <col min="4" max="4" width="8.57421875" style="0" customWidth="1"/>
    <col min="5" max="5" width="9.421875" style="0" customWidth="1"/>
    <col min="6" max="6" width="10.8515625" style="0" customWidth="1"/>
    <col min="7" max="7" width="9.57421875" style="0" customWidth="1"/>
    <col min="8" max="8" width="10.00390625" style="0" customWidth="1"/>
    <col min="9" max="9" width="11.28125" style="0" customWidth="1"/>
    <col min="10" max="10" width="5.8515625" style="14" customWidth="1"/>
  </cols>
  <sheetData>
    <row r="1" ht="12.75">
      <c r="A1" t="s">
        <v>76</v>
      </c>
    </row>
    <row r="3" ht="15">
      <c r="A3" s="15"/>
    </row>
    <row r="4" ht="15">
      <c r="A4" s="15"/>
    </row>
    <row r="5" ht="15">
      <c r="A5" s="15"/>
    </row>
    <row r="6" spans="1:2" ht="12.75">
      <c r="A6" s="22"/>
      <c r="B6" s="22"/>
    </row>
    <row r="7" spans="1:10" ht="12.75">
      <c r="A7" s="94" t="s">
        <v>35</v>
      </c>
      <c r="B7" s="95"/>
      <c r="C7" s="96" t="s">
        <v>23</v>
      </c>
      <c r="D7" s="96" t="s">
        <v>24</v>
      </c>
      <c r="E7" s="96" t="s">
        <v>25</v>
      </c>
      <c r="F7" s="96" t="s">
        <v>26</v>
      </c>
      <c r="G7" s="96" t="s">
        <v>27</v>
      </c>
      <c r="H7" s="96" t="s">
        <v>43</v>
      </c>
      <c r="I7" s="96" t="s">
        <v>82</v>
      </c>
      <c r="J7" s="98" t="s">
        <v>79</v>
      </c>
    </row>
    <row r="8" spans="1:10" ht="12.75">
      <c r="A8" s="92" t="s">
        <v>0</v>
      </c>
      <c r="B8" s="90" t="s">
        <v>22</v>
      </c>
      <c r="C8" s="97"/>
      <c r="D8" s="97"/>
      <c r="E8" s="97"/>
      <c r="F8" s="97"/>
      <c r="G8" s="97"/>
      <c r="H8" s="97"/>
      <c r="I8" s="97"/>
      <c r="J8" s="99"/>
    </row>
    <row r="9" spans="1:10" ht="12.75">
      <c r="A9" s="93"/>
      <c r="B9" s="91"/>
      <c r="C9" s="91"/>
      <c r="D9" s="91"/>
      <c r="E9" s="91"/>
      <c r="F9" s="91"/>
      <c r="G9" s="91"/>
      <c r="H9" s="91"/>
      <c r="I9" s="91"/>
      <c r="J9" s="100"/>
    </row>
    <row r="10" spans="1:10" ht="12.75">
      <c r="A10" s="38"/>
      <c r="B10" s="25"/>
      <c r="D10" s="25"/>
      <c r="F10" s="25"/>
      <c r="H10" s="25"/>
      <c r="J10" s="33"/>
    </row>
    <row r="11" spans="1:10" ht="12.75">
      <c r="A11" s="38" t="s">
        <v>1</v>
      </c>
      <c r="B11" s="26">
        <v>515000</v>
      </c>
      <c r="C11" s="3">
        <v>400000</v>
      </c>
      <c r="D11" s="26">
        <v>25000</v>
      </c>
      <c r="E11" s="1">
        <v>0</v>
      </c>
      <c r="F11" s="26">
        <v>10000</v>
      </c>
      <c r="G11" s="3">
        <v>80000</v>
      </c>
      <c r="H11" s="32">
        <v>0</v>
      </c>
      <c r="I11" s="13">
        <f>SUM(C11:H11)</f>
        <v>515000</v>
      </c>
      <c r="J11" s="34"/>
    </row>
    <row r="12" spans="1:10" ht="12.75">
      <c r="A12" s="38" t="s">
        <v>2</v>
      </c>
      <c r="B12" s="27">
        <v>33475</v>
      </c>
      <c r="C12" s="2"/>
      <c r="D12" s="27"/>
      <c r="E12" s="2">
        <v>33475</v>
      </c>
      <c r="F12" s="27"/>
      <c r="G12" s="2"/>
      <c r="H12" s="27"/>
      <c r="I12" s="2">
        <f aca="true" t="shared" si="0" ref="I12:I44">SUM(C12:H12)</f>
        <v>33475</v>
      </c>
      <c r="J12" s="34"/>
    </row>
    <row r="13" spans="1:10" ht="12.75">
      <c r="A13" s="38" t="s">
        <v>3</v>
      </c>
      <c r="B13" s="27">
        <v>22145</v>
      </c>
      <c r="C13" s="2"/>
      <c r="D13" s="27"/>
      <c r="E13" s="2">
        <v>22145</v>
      </c>
      <c r="F13" s="27"/>
      <c r="G13" s="2"/>
      <c r="H13" s="27"/>
      <c r="I13" s="2">
        <f t="shared" si="0"/>
        <v>22145</v>
      </c>
      <c r="J13" s="34"/>
    </row>
    <row r="14" spans="1:10" ht="12.75">
      <c r="A14" s="38" t="s">
        <v>4</v>
      </c>
      <c r="B14" s="27">
        <v>11330</v>
      </c>
      <c r="C14" s="2"/>
      <c r="D14" s="27"/>
      <c r="E14" s="2">
        <v>11330</v>
      </c>
      <c r="F14" s="27"/>
      <c r="G14" s="2"/>
      <c r="H14" s="27"/>
      <c r="I14" s="2">
        <f t="shared" si="0"/>
        <v>11330</v>
      </c>
      <c r="J14" s="34"/>
    </row>
    <row r="15" spans="1:10" ht="12.75">
      <c r="A15" s="38" t="s">
        <v>5</v>
      </c>
      <c r="B15" s="27">
        <v>52500</v>
      </c>
      <c r="C15" s="2"/>
      <c r="D15" s="27"/>
      <c r="E15" s="2">
        <v>52500</v>
      </c>
      <c r="F15" s="27"/>
      <c r="G15" s="2"/>
      <c r="H15" s="27"/>
      <c r="I15" s="2">
        <f t="shared" si="0"/>
        <v>52500</v>
      </c>
      <c r="J15" s="34"/>
    </row>
    <row r="16" spans="1:10" ht="12.75">
      <c r="A16" s="38" t="s">
        <v>28</v>
      </c>
      <c r="B16" s="27">
        <v>15000</v>
      </c>
      <c r="C16" s="2"/>
      <c r="D16" s="27"/>
      <c r="E16" s="2">
        <v>15000</v>
      </c>
      <c r="F16" s="27"/>
      <c r="G16" s="2"/>
      <c r="H16" s="27"/>
      <c r="I16" s="2">
        <f t="shared" si="0"/>
        <v>15000</v>
      </c>
      <c r="J16" s="34"/>
    </row>
    <row r="17" spans="1:10" ht="12.75">
      <c r="A17" s="38" t="s">
        <v>29</v>
      </c>
      <c r="B17" s="27">
        <v>36000</v>
      </c>
      <c r="C17" s="2"/>
      <c r="D17" s="27"/>
      <c r="E17" s="2">
        <v>36000</v>
      </c>
      <c r="F17" s="27"/>
      <c r="G17" s="2"/>
      <c r="H17" s="27"/>
      <c r="I17" s="2">
        <f t="shared" si="0"/>
        <v>36000</v>
      </c>
      <c r="J17" s="34"/>
    </row>
    <row r="18" spans="1:10" ht="12.75">
      <c r="A18" s="38" t="s">
        <v>30</v>
      </c>
      <c r="B18" s="27">
        <v>33400</v>
      </c>
      <c r="C18" s="2">
        <v>28400</v>
      </c>
      <c r="D18" s="27">
        <v>5000</v>
      </c>
      <c r="E18" s="2"/>
      <c r="F18" s="27"/>
      <c r="G18" s="2"/>
      <c r="H18" s="27"/>
      <c r="I18" s="2">
        <f t="shared" si="0"/>
        <v>33400</v>
      </c>
      <c r="J18" s="34"/>
    </row>
    <row r="19" spans="1:10" ht="12.75">
      <c r="A19" s="38" t="s">
        <v>14</v>
      </c>
      <c r="B19" s="27">
        <v>6200</v>
      </c>
      <c r="C19" s="2">
        <v>5700</v>
      </c>
      <c r="D19" s="27">
        <v>500</v>
      </c>
      <c r="E19" s="2"/>
      <c r="F19" s="27"/>
      <c r="G19" s="2"/>
      <c r="H19" s="27"/>
      <c r="I19" s="2">
        <f t="shared" si="0"/>
        <v>6200</v>
      </c>
      <c r="J19" s="34"/>
    </row>
    <row r="20" spans="1:10" ht="12.75">
      <c r="A20" s="38" t="s">
        <v>13</v>
      </c>
      <c r="B20" s="27">
        <v>1650</v>
      </c>
      <c r="C20" s="2">
        <v>1400</v>
      </c>
      <c r="D20" s="27">
        <v>250</v>
      </c>
      <c r="E20" s="2"/>
      <c r="F20" s="27"/>
      <c r="G20" s="2"/>
      <c r="H20" s="27"/>
      <c r="I20" s="2">
        <f t="shared" si="0"/>
        <v>1650</v>
      </c>
      <c r="J20" s="34"/>
    </row>
    <row r="21" spans="1:10" ht="12.75">
      <c r="A21" s="38" t="s">
        <v>31</v>
      </c>
      <c r="B21" s="27">
        <v>3050</v>
      </c>
      <c r="C21" s="2">
        <v>2800</v>
      </c>
      <c r="D21" s="27">
        <v>250</v>
      </c>
      <c r="E21" s="2"/>
      <c r="F21" s="27"/>
      <c r="G21" s="2"/>
      <c r="H21" s="27"/>
      <c r="I21" s="2">
        <f t="shared" si="0"/>
        <v>3050</v>
      </c>
      <c r="J21" s="34"/>
    </row>
    <row r="22" spans="1:10" ht="12.75">
      <c r="A22" s="38" t="s">
        <v>32</v>
      </c>
      <c r="B22" s="27">
        <v>100000</v>
      </c>
      <c r="C22" s="2">
        <v>100000</v>
      </c>
      <c r="D22" s="27"/>
      <c r="E22" s="2"/>
      <c r="F22" s="27"/>
      <c r="G22" s="2"/>
      <c r="H22" s="27"/>
      <c r="I22" s="2">
        <f t="shared" si="0"/>
        <v>100000</v>
      </c>
      <c r="J22" s="34"/>
    </row>
    <row r="23" spans="1:10" ht="12.75">
      <c r="A23" s="38" t="s">
        <v>6</v>
      </c>
      <c r="B23" s="27">
        <v>125000</v>
      </c>
      <c r="C23" s="2"/>
      <c r="D23" s="27"/>
      <c r="E23" s="2"/>
      <c r="F23" s="27">
        <v>120000</v>
      </c>
      <c r="G23" s="2">
        <v>5000</v>
      </c>
      <c r="H23" s="27"/>
      <c r="I23" s="2">
        <f t="shared" si="0"/>
        <v>125000</v>
      </c>
      <c r="J23" s="34"/>
    </row>
    <row r="24" spans="1:10" ht="12.75">
      <c r="A24" s="38" t="s">
        <v>7</v>
      </c>
      <c r="B24" s="27">
        <v>13200</v>
      </c>
      <c r="C24" s="2"/>
      <c r="D24" s="27"/>
      <c r="E24" s="2"/>
      <c r="F24" s="27">
        <v>12000</v>
      </c>
      <c r="G24" s="2">
        <v>1200</v>
      </c>
      <c r="H24" s="27"/>
      <c r="I24" s="2">
        <f t="shared" si="0"/>
        <v>13200</v>
      </c>
      <c r="J24" s="34"/>
    </row>
    <row r="25" spans="1:10" ht="12.75">
      <c r="A25" s="38" t="s">
        <v>8</v>
      </c>
      <c r="B25" s="27">
        <v>6600</v>
      </c>
      <c r="C25" s="2"/>
      <c r="D25" s="27"/>
      <c r="E25" s="2"/>
      <c r="F25" s="27">
        <v>6000</v>
      </c>
      <c r="G25" s="2">
        <v>600</v>
      </c>
      <c r="H25" s="27"/>
      <c r="I25" s="2">
        <f t="shared" si="0"/>
        <v>6600</v>
      </c>
      <c r="J25" s="34"/>
    </row>
    <row r="26" spans="1:10" ht="12.75">
      <c r="A26" s="38" t="s">
        <v>33</v>
      </c>
      <c r="B26" s="27">
        <v>22000</v>
      </c>
      <c r="C26" s="2"/>
      <c r="D26" s="27"/>
      <c r="E26" s="2"/>
      <c r="F26" s="27">
        <v>21000</v>
      </c>
      <c r="G26" s="2">
        <v>1000</v>
      </c>
      <c r="H26" s="27"/>
      <c r="I26" s="2">
        <f t="shared" si="0"/>
        <v>22000</v>
      </c>
      <c r="J26" s="34"/>
    </row>
    <row r="27" spans="1:10" ht="12.75">
      <c r="A27" s="38" t="s">
        <v>78</v>
      </c>
      <c r="B27" s="27">
        <v>10000</v>
      </c>
      <c r="C27" s="2">
        <v>10000</v>
      </c>
      <c r="D27" s="27"/>
      <c r="E27" s="2"/>
      <c r="F27" s="27"/>
      <c r="G27" s="2"/>
      <c r="H27" s="27"/>
      <c r="I27" s="2">
        <f t="shared" si="0"/>
        <v>10000</v>
      </c>
      <c r="J27" s="34"/>
    </row>
    <row r="28" spans="1:10" ht="12.75">
      <c r="A28" s="38" t="s">
        <v>9</v>
      </c>
      <c r="B28" s="27">
        <v>5500</v>
      </c>
      <c r="C28" s="2"/>
      <c r="D28" s="27"/>
      <c r="E28" s="2"/>
      <c r="F28" s="27">
        <v>5000</v>
      </c>
      <c r="G28" s="2">
        <v>500</v>
      </c>
      <c r="H28" s="27"/>
      <c r="I28" s="2">
        <f t="shared" si="0"/>
        <v>5500</v>
      </c>
      <c r="J28" s="34"/>
    </row>
    <row r="29" spans="1:10" ht="12.75">
      <c r="A29" s="38" t="s">
        <v>10</v>
      </c>
      <c r="B29" s="27">
        <v>9000</v>
      </c>
      <c r="C29" s="2"/>
      <c r="D29" s="27"/>
      <c r="E29" s="2"/>
      <c r="F29" s="27">
        <v>6000</v>
      </c>
      <c r="G29" s="2">
        <v>3000</v>
      </c>
      <c r="H29" s="27"/>
      <c r="I29" s="2">
        <f t="shared" si="0"/>
        <v>9000</v>
      </c>
      <c r="J29" s="34"/>
    </row>
    <row r="30" spans="1:10" ht="12.75">
      <c r="A30" s="38" t="s">
        <v>11</v>
      </c>
      <c r="B30" s="27">
        <v>5500</v>
      </c>
      <c r="C30" s="2"/>
      <c r="D30" s="27"/>
      <c r="E30" s="2"/>
      <c r="F30" s="27">
        <v>5000</v>
      </c>
      <c r="G30" s="2">
        <v>500</v>
      </c>
      <c r="H30" s="27"/>
      <c r="I30" s="2">
        <f t="shared" si="0"/>
        <v>5500</v>
      </c>
      <c r="J30" s="34"/>
    </row>
    <row r="31" spans="1:10" ht="12.75">
      <c r="A31" s="38" t="s">
        <v>34</v>
      </c>
      <c r="B31" s="27">
        <v>2500</v>
      </c>
      <c r="C31" s="2"/>
      <c r="D31" s="27"/>
      <c r="E31" s="2"/>
      <c r="F31" s="27"/>
      <c r="G31" s="2">
        <v>2500</v>
      </c>
      <c r="H31" s="27"/>
      <c r="I31" s="2">
        <f t="shared" si="0"/>
        <v>2500</v>
      </c>
      <c r="J31" s="34"/>
    </row>
    <row r="32" spans="1:10" ht="12.75">
      <c r="A32" s="38" t="s">
        <v>12</v>
      </c>
      <c r="B32" s="27">
        <v>50000</v>
      </c>
      <c r="C32" s="2"/>
      <c r="D32" s="27"/>
      <c r="E32" s="2"/>
      <c r="F32" s="27">
        <v>50000</v>
      </c>
      <c r="G32" s="2"/>
      <c r="H32" s="27"/>
      <c r="I32" s="2">
        <f t="shared" si="0"/>
        <v>50000</v>
      </c>
      <c r="J32" s="34"/>
    </row>
    <row r="33" spans="1:10" ht="12.75">
      <c r="A33" s="38" t="s">
        <v>13</v>
      </c>
      <c r="B33" s="27">
        <v>5000</v>
      </c>
      <c r="C33" s="2"/>
      <c r="D33" s="27"/>
      <c r="E33" s="2"/>
      <c r="F33" s="27">
        <v>1000</v>
      </c>
      <c r="G33" s="2">
        <v>4000</v>
      </c>
      <c r="H33" s="27"/>
      <c r="I33" s="2">
        <f t="shared" si="0"/>
        <v>5000</v>
      </c>
      <c r="J33" s="34"/>
    </row>
    <row r="34" spans="1:10" ht="12.75">
      <c r="A34" s="38" t="s">
        <v>14</v>
      </c>
      <c r="B34" s="27">
        <v>4500</v>
      </c>
      <c r="C34" s="2"/>
      <c r="D34" s="27"/>
      <c r="E34" s="2"/>
      <c r="F34" s="27">
        <v>4000</v>
      </c>
      <c r="G34" s="2">
        <v>500</v>
      </c>
      <c r="H34" s="27"/>
      <c r="I34" s="2">
        <f t="shared" si="0"/>
        <v>4500</v>
      </c>
      <c r="J34" s="35"/>
    </row>
    <row r="35" spans="1:10" ht="12.75">
      <c r="A35" s="38" t="s">
        <v>15</v>
      </c>
      <c r="B35" s="27">
        <v>1000</v>
      </c>
      <c r="C35" s="2"/>
      <c r="D35" s="27"/>
      <c r="E35" s="2"/>
      <c r="F35" s="27">
        <v>1000</v>
      </c>
      <c r="G35" s="2"/>
      <c r="H35" s="27"/>
      <c r="I35" s="2">
        <f t="shared" si="0"/>
        <v>1000</v>
      </c>
      <c r="J35" s="34"/>
    </row>
    <row r="36" spans="1:10" ht="12.75">
      <c r="A36" s="38" t="s">
        <v>16</v>
      </c>
      <c r="B36" s="27">
        <v>3000</v>
      </c>
      <c r="C36" s="2"/>
      <c r="D36" s="27"/>
      <c r="E36" s="2"/>
      <c r="F36" s="27">
        <v>3000</v>
      </c>
      <c r="G36" s="2"/>
      <c r="H36" s="27"/>
      <c r="I36" s="2">
        <f t="shared" si="0"/>
        <v>3000</v>
      </c>
      <c r="J36" s="34"/>
    </row>
    <row r="37" spans="1:10" ht="12.75">
      <c r="A37" s="38" t="s">
        <v>44</v>
      </c>
      <c r="B37" s="27">
        <v>30000</v>
      </c>
      <c r="C37" s="2"/>
      <c r="D37" s="27"/>
      <c r="E37" s="2"/>
      <c r="F37" s="27"/>
      <c r="G37" s="2">
        <v>5000</v>
      </c>
      <c r="H37" s="27">
        <v>25000</v>
      </c>
      <c r="I37" s="2">
        <f t="shared" si="0"/>
        <v>30000</v>
      </c>
      <c r="J37" s="36" t="s">
        <v>51</v>
      </c>
    </row>
    <row r="38" spans="1:10" ht="12.75">
      <c r="A38" s="38" t="s">
        <v>45</v>
      </c>
      <c r="B38" s="27">
        <v>15000</v>
      </c>
      <c r="C38" s="2"/>
      <c r="D38" s="27"/>
      <c r="E38" s="2"/>
      <c r="F38" s="27"/>
      <c r="G38" s="2">
        <v>15000</v>
      </c>
      <c r="H38" s="27"/>
      <c r="I38" s="2">
        <f t="shared" si="0"/>
        <v>15000</v>
      </c>
      <c r="J38" s="34"/>
    </row>
    <row r="39" spans="1:10" ht="12.75">
      <c r="A39" s="38" t="s">
        <v>17</v>
      </c>
      <c r="B39" s="27">
        <v>900</v>
      </c>
      <c r="C39" s="2"/>
      <c r="D39" s="27"/>
      <c r="E39" s="2"/>
      <c r="F39" s="27"/>
      <c r="G39" s="2">
        <v>900</v>
      </c>
      <c r="H39" s="27"/>
      <c r="I39" s="2">
        <f t="shared" si="0"/>
        <v>900</v>
      </c>
      <c r="J39" s="34"/>
    </row>
    <row r="40" spans="1:10" ht="12.75">
      <c r="A40" s="38" t="s">
        <v>48</v>
      </c>
      <c r="B40" s="27">
        <v>11500</v>
      </c>
      <c r="C40" s="2"/>
      <c r="D40" s="27"/>
      <c r="E40" s="2"/>
      <c r="F40" s="27"/>
      <c r="G40" s="2"/>
      <c r="H40" s="27">
        <v>11500</v>
      </c>
      <c r="I40" s="2">
        <f t="shared" si="0"/>
        <v>11500</v>
      </c>
      <c r="J40" s="36" t="s">
        <v>62</v>
      </c>
    </row>
    <row r="41" spans="1:10" ht="12.75">
      <c r="A41" s="38" t="s">
        <v>18</v>
      </c>
      <c r="B41" s="27">
        <v>250</v>
      </c>
      <c r="C41" s="2"/>
      <c r="D41" s="27"/>
      <c r="E41" s="2"/>
      <c r="F41" s="27"/>
      <c r="G41" s="2">
        <v>250</v>
      </c>
      <c r="H41" s="27"/>
      <c r="I41" s="2">
        <f t="shared" si="0"/>
        <v>250</v>
      </c>
      <c r="J41" s="34"/>
    </row>
    <row r="42" spans="1:10" ht="12.75">
      <c r="A42" s="38" t="s">
        <v>19</v>
      </c>
      <c r="B42" s="27">
        <v>300</v>
      </c>
      <c r="C42" s="2"/>
      <c r="D42" s="27"/>
      <c r="E42" s="2"/>
      <c r="F42" s="27"/>
      <c r="G42" s="2">
        <v>300</v>
      </c>
      <c r="H42" s="27"/>
      <c r="I42" s="2">
        <f t="shared" si="0"/>
        <v>300</v>
      </c>
      <c r="J42" s="34"/>
    </row>
    <row r="43" spans="1:10" ht="12.75">
      <c r="A43" s="38" t="s">
        <v>20</v>
      </c>
      <c r="B43" s="27">
        <v>200</v>
      </c>
      <c r="C43" s="2"/>
      <c r="D43" s="27"/>
      <c r="E43" s="2"/>
      <c r="F43" s="27"/>
      <c r="G43" s="2">
        <v>200</v>
      </c>
      <c r="H43" s="27"/>
      <c r="I43" s="2">
        <f t="shared" si="0"/>
        <v>200</v>
      </c>
      <c r="J43" s="34"/>
    </row>
    <row r="44" spans="1:10" ht="12.75">
      <c r="A44" s="39" t="s">
        <v>21</v>
      </c>
      <c r="B44" s="28">
        <v>400</v>
      </c>
      <c r="C44" s="4"/>
      <c r="D44" s="28"/>
      <c r="E44" s="4"/>
      <c r="F44" s="28"/>
      <c r="G44" s="4">
        <v>400</v>
      </c>
      <c r="H44" s="28"/>
      <c r="I44" s="4">
        <f t="shared" si="0"/>
        <v>400</v>
      </c>
      <c r="J44" s="42"/>
    </row>
    <row r="45" spans="1:10" ht="12.75">
      <c r="A45" s="38"/>
      <c r="B45" s="25"/>
      <c r="D45" s="25"/>
      <c r="F45" s="25"/>
      <c r="H45" s="25"/>
      <c r="J45" s="34"/>
    </row>
    <row r="46" spans="1:10" ht="12.75">
      <c r="A46" s="40" t="s">
        <v>37</v>
      </c>
      <c r="B46" s="29">
        <f>SUM(B11:B44)</f>
        <v>1151100</v>
      </c>
      <c r="C46" s="5">
        <f aca="true" t="shared" si="1" ref="C46:H46">SUM(C11:C44)</f>
        <v>548300</v>
      </c>
      <c r="D46" s="29">
        <f t="shared" si="1"/>
        <v>31000</v>
      </c>
      <c r="E46" s="5">
        <f t="shared" si="1"/>
        <v>170450</v>
      </c>
      <c r="F46" s="29">
        <f t="shared" si="1"/>
        <v>244000</v>
      </c>
      <c r="G46" s="5">
        <f t="shared" si="1"/>
        <v>120850</v>
      </c>
      <c r="H46" s="29">
        <f t="shared" si="1"/>
        <v>36500</v>
      </c>
      <c r="I46" s="13">
        <f>SUM(C46:H46)</f>
        <v>1151100</v>
      </c>
      <c r="J46" s="34"/>
    </row>
    <row r="47" spans="1:10" ht="12.75">
      <c r="A47" s="38"/>
      <c r="B47" s="25"/>
      <c r="D47" s="25"/>
      <c r="F47" s="25"/>
      <c r="H47" s="25"/>
      <c r="J47" s="34"/>
    </row>
    <row r="48" spans="1:10" ht="12.75">
      <c r="A48" s="38" t="s">
        <v>36</v>
      </c>
      <c r="B48" s="25"/>
      <c r="C48" s="2">
        <f>ROUND(C11*Fringe!$B26,0)</f>
        <v>132388</v>
      </c>
      <c r="D48" s="27">
        <f>ROUND(D11*Fringe!$B26,0)</f>
        <v>8274</v>
      </c>
      <c r="E48" s="2">
        <f>-C48-D48-F48-G48-H48</f>
        <v>-170450</v>
      </c>
      <c r="F48" s="27">
        <f>ROUND(F11*Fringe!$B26,0)</f>
        <v>3310</v>
      </c>
      <c r="G48" s="2">
        <f>ROUND(G11*Fringe!$B26,0)</f>
        <v>26478</v>
      </c>
      <c r="H48" s="27">
        <f>ROUND(H11*Fringe!$B26,0)</f>
        <v>0</v>
      </c>
      <c r="J48" s="34"/>
    </row>
    <row r="49" spans="1:10" ht="12.75">
      <c r="A49" s="38" t="s">
        <v>47</v>
      </c>
      <c r="B49" s="25"/>
      <c r="D49" s="25"/>
      <c r="F49" s="25"/>
      <c r="H49" s="25"/>
      <c r="J49" s="34"/>
    </row>
    <row r="50" spans="1:10" ht="12.75">
      <c r="A50" s="38"/>
      <c r="B50" s="25"/>
      <c r="D50" s="25"/>
      <c r="F50" s="25"/>
      <c r="H50" s="25"/>
      <c r="J50" s="34"/>
    </row>
    <row r="51" spans="1:10" ht="12.75">
      <c r="A51" s="41" t="s">
        <v>38</v>
      </c>
      <c r="B51" s="30">
        <f>SUM(C51:H51)</f>
        <v>1151100</v>
      </c>
      <c r="C51" s="23">
        <f aca="true" t="shared" si="2" ref="C51:H51">+C46+C48</f>
        <v>680688</v>
      </c>
      <c r="D51" s="31">
        <f t="shared" si="2"/>
        <v>39274</v>
      </c>
      <c r="E51" s="23">
        <f t="shared" si="2"/>
        <v>0</v>
      </c>
      <c r="F51" s="31">
        <f t="shared" si="2"/>
        <v>247310</v>
      </c>
      <c r="G51" s="23">
        <f t="shared" si="2"/>
        <v>147328</v>
      </c>
      <c r="H51" s="31">
        <f t="shared" si="2"/>
        <v>36500</v>
      </c>
      <c r="I51" s="24"/>
      <c r="J51" s="37"/>
    </row>
    <row r="54" ht="12.75">
      <c r="A54" s="6" t="s">
        <v>46</v>
      </c>
    </row>
    <row r="55" spans="1:2" ht="15">
      <c r="A55" s="15" t="s">
        <v>80</v>
      </c>
      <c r="B55" s="15"/>
    </row>
    <row r="56" spans="1:2" ht="15">
      <c r="A56" s="15" t="s">
        <v>81</v>
      </c>
      <c r="B56" s="15"/>
    </row>
    <row r="58" ht="12.75">
      <c r="A58" s="8" t="s">
        <v>42</v>
      </c>
    </row>
    <row r="59" spans="1:7" ht="15">
      <c r="A59" s="15" t="s">
        <v>39</v>
      </c>
      <c r="B59" s="15"/>
      <c r="C59" s="15"/>
      <c r="D59" s="15"/>
      <c r="E59" s="15"/>
      <c r="F59" s="15"/>
      <c r="G59" s="15"/>
    </row>
    <row r="60" spans="1:7" ht="15">
      <c r="A60" s="15" t="s">
        <v>40</v>
      </c>
      <c r="B60" s="15"/>
      <c r="C60" s="15"/>
      <c r="D60" s="15"/>
      <c r="E60" s="15"/>
      <c r="F60" s="15"/>
      <c r="G60" s="15"/>
    </row>
    <row r="61" spans="1:7" ht="15">
      <c r="A61" s="15" t="s">
        <v>77</v>
      </c>
      <c r="B61" s="15"/>
      <c r="C61" s="15"/>
      <c r="D61" s="15"/>
      <c r="E61" s="15"/>
      <c r="F61" s="15"/>
      <c r="G61" s="15"/>
    </row>
    <row r="62" spans="1:7" ht="15">
      <c r="A62" s="15" t="s">
        <v>41</v>
      </c>
      <c r="B62" s="15"/>
      <c r="C62" s="15"/>
      <c r="D62" s="15"/>
      <c r="E62" s="15"/>
      <c r="F62" s="15"/>
      <c r="G62" s="15"/>
    </row>
    <row r="63" spans="1:7" ht="15">
      <c r="A63" s="15" t="s">
        <v>89</v>
      </c>
      <c r="B63" s="15"/>
      <c r="C63" s="15"/>
      <c r="D63" s="15"/>
      <c r="E63" s="15"/>
      <c r="F63" s="15"/>
      <c r="G63" s="15"/>
    </row>
    <row r="64" spans="1:7" ht="15">
      <c r="A64" s="15" t="s">
        <v>90</v>
      </c>
      <c r="B64" s="15"/>
      <c r="C64" s="15"/>
      <c r="D64" s="15"/>
      <c r="E64" s="15"/>
      <c r="F64" s="15"/>
      <c r="G64" s="15"/>
    </row>
    <row r="65" spans="1:7" ht="15">
      <c r="A65" s="15"/>
      <c r="B65" s="15"/>
      <c r="C65" s="15"/>
      <c r="D65" s="15"/>
      <c r="E65" s="15"/>
      <c r="F65" s="15"/>
      <c r="G65" s="15"/>
    </row>
    <row r="66" spans="1:7" ht="15">
      <c r="A66" s="15"/>
      <c r="B66" s="15"/>
      <c r="C66" s="15"/>
      <c r="D66" s="15"/>
      <c r="E66" s="15"/>
      <c r="F66" s="15"/>
      <c r="G66" s="15"/>
    </row>
  </sheetData>
  <mergeCells count="11">
    <mergeCell ref="H7:H9"/>
    <mergeCell ref="I7:I9"/>
    <mergeCell ref="J7:J9"/>
    <mergeCell ref="D7:D9"/>
    <mergeCell ref="E7:E9"/>
    <mergeCell ref="F7:F9"/>
    <mergeCell ref="G7:G9"/>
    <mergeCell ref="B8:B9"/>
    <mergeCell ref="A8:A9"/>
    <mergeCell ref="A7:B7"/>
    <mergeCell ref="C7:C9"/>
  </mergeCells>
  <printOptions horizontalCentered="1"/>
  <pageMargins left="0.2" right="0.2" top="0.86" bottom="0.79" header="0.52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5" sqref="D5"/>
    </sheetView>
  </sheetViews>
  <sheetFormatPr defaultColWidth="9.140625" defaultRowHeight="12.75"/>
  <cols>
    <col min="1" max="1" width="31.8515625" style="0" customWidth="1"/>
    <col min="2" max="2" width="14.00390625" style="0" customWidth="1"/>
    <col min="3" max="3" width="22.7109375" style="0" customWidth="1"/>
  </cols>
  <sheetData>
    <row r="1" ht="12.75">
      <c r="A1" t="s">
        <v>76</v>
      </c>
    </row>
    <row r="8" spans="1:3" ht="12.75">
      <c r="A8" s="103" t="s">
        <v>49</v>
      </c>
      <c r="B8" s="105" t="s">
        <v>22</v>
      </c>
      <c r="C8" s="101" t="s">
        <v>92</v>
      </c>
    </row>
    <row r="9" spans="1:3" ht="12.75">
      <c r="A9" s="104"/>
      <c r="B9" s="106"/>
      <c r="C9" s="102"/>
    </row>
    <row r="10" spans="1:3" ht="15">
      <c r="A10" s="46" t="s">
        <v>50</v>
      </c>
      <c r="B10" s="48"/>
      <c r="C10" s="43"/>
    </row>
    <row r="11" spans="1:4" ht="15">
      <c r="A11" s="47" t="s">
        <v>2</v>
      </c>
      <c r="B11" s="49">
        <f>Wksheet!E12</f>
        <v>33475</v>
      </c>
      <c r="C11" s="44">
        <f aca="true" t="shared" si="0" ref="C11:C16">+B11/$B$24</f>
        <v>0.065</v>
      </c>
      <c r="D11" s="10"/>
    </row>
    <row r="12" spans="1:4" ht="15">
      <c r="A12" s="47" t="s">
        <v>52</v>
      </c>
      <c r="B12" s="50">
        <f>Wksheet!E13</f>
        <v>22145</v>
      </c>
      <c r="C12" s="44">
        <f t="shared" si="0"/>
        <v>0.043</v>
      </c>
      <c r="D12" s="10"/>
    </row>
    <row r="13" spans="1:4" ht="15">
      <c r="A13" s="47" t="s">
        <v>53</v>
      </c>
      <c r="B13" s="50">
        <f>Wksheet!E14</f>
        <v>11330</v>
      </c>
      <c r="C13" s="44">
        <f t="shared" si="0"/>
        <v>0.022</v>
      </c>
      <c r="D13" s="10"/>
    </row>
    <row r="14" spans="1:3" ht="15">
      <c r="A14" s="47" t="s">
        <v>5</v>
      </c>
      <c r="B14" s="50">
        <f>Wksheet!E15</f>
        <v>52500</v>
      </c>
      <c r="C14" s="44">
        <f t="shared" si="0"/>
        <v>0.10194174757281553</v>
      </c>
    </row>
    <row r="15" spans="1:3" ht="15">
      <c r="A15" s="47" t="s">
        <v>54</v>
      </c>
      <c r="B15" s="50">
        <f>Wksheet!E16</f>
        <v>15000</v>
      </c>
      <c r="C15" s="44">
        <f t="shared" si="0"/>
        <v>0.02912621359223301</v>
      </c>
    </row>
    <row r="16" spans="1:3" ht="15">
      <c r="A16" s="47" t="s">
        <v>29</v>
      </c>
      <c r="B16" s="50">
        <f>Wksheet!E17</f>
        <v>36000</v>
      </c>
      <c r="C16" s="44">
        <f t="shared" si="0"/>
        <v>0.06990291262135923</v>
      </c>
    </row>
    <row r="17" spans="1:3" ht="16.5" thickBot="1">
      <c r="A17" s="54" t="s">
        <v>55</v>
      </c>
      <c r="B17" s="51">
        <f>SUM(B11:B16)</f>
        <v>170450</v>
      </c>
      <c r="C17" s="45">
        <f>SUM(C11:C16)</f>
        <v>0.33097087378640777</v>
      </c>
    </row>
    <row r="18" spans="1:3" ht="15.75" thickTop="1">
      <c r="A18" s="47"/>
      <c r="B18" s="48"/>
      <c r="C18" s="43"/>
    </row>
    <row r="19" spans="1:3" ht="15">
      <c r="A19" s="46" t="s">
        <v>56</v>
      </c>
      <c r="B19" s="48"/>
      <c r="C19" s="43"/>
    </row>
    <row r="20" spans="1:3" ht="15">
      <c r="A20" s="47" t="s">
        <v>57</v>
      </c>
      <c r="B20" s="49">
        <f>Wksheet!C11</f>
        <v>400000</v>
      </c>
      <c r="C20" s="43"/>
    </row>
    <row r="21" spans="1:3" ht="15">
      <c r="A21" s="47" t="s">
        <v>58</v>
      </c>
      <c r="B21" s="50">
        <f>Wksheet!F11</f>
        <v>10000</v>
      </c>
      <c r="C21" s="43"/>
    </row>
    <row r="22" spans="1:3" ht="15">
      <c r="A22" s="47" t="s">
        <v>59</v>
      </c>
      <c r="B22" s="50">
        <f>Wksheet!G11</f>
        <v>80000</v>
      </c>
      <c r="C22" s="43"/>
    </row>
    <row r="23" spans="1:3" ht="15">
      <c r="A23" s="47" t="s">
        <v>60</v>
      </c>
      <c r="B23" s="50">
        <f>Wksheet!D11</f>
        <v>25000</v>
      </c>
      <c r="C23" s="43"/>
    </row>
    <row r="24" spans="1:3" ht="16.5" thickBot="1">
      <c r="A24" s="54" t="s">
        <v>61</v>
      </c>
      <c r="B24" s="51">
        <f>SUM(B20:B23)</f>
        <v>515000</v>
      </c>
      <c r="C24" s="55"/>
    </row>
    <row r="25" spans="1:3" ht="15.75" thickTop="1">
      <c r="A25" s="47"/>
      <c r="B25" s="48"/>
      <c r="C25" s="43"/>
    </row>
    <row r="26" spans="1:4" ht="16.5" thickBot="1">
      <c r="A26" s="56" t="s">
        <v>91</v>
      </c>
      <c r="B26" s="52">
        <f>(B17/B24)</f>
        <v>0.33097087378640777</v>
      </c>
      <c r="C26" s="57"/>
      <c r="D26" s="10"/>
    </row>
    <row r="27" ht="16.5" thickTop="1">
      <c r="A27" s="11"/>
    </row>
  </sheetData>
  <mergeCells count="3">
    <mergeCell ref="C8:C9"/>
    <mergeCell ref="A8:A9"/>
    <mergeCell ref="B8:B9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9" sqref="A9:D10"/>
    </sheetView>
  </sheetViews>
  <sheetFormatPr defaultColWidth="9.140625" defaultRowHeight="12.75"/>
  <cols>
    <col min="1" max="1" width="35.00390625" style="0" customWidth="1"/>
    <col min="2" max="2" width="16.00390625" style="0" customWidth="1"/>
    <col min="3" max="3" width="15.8515625" style="0" customWidth="1"/>
  </cols>
  <sheetData>
    <row r="1" ht="12.75">
      <c r="A1" t="s">
        <v>76</v>
      </c>
    </row>
    <row r="9" spans="1:4" ht="12.75" customHeight="1">
      <c r="A9" s="107" t="s">
        <v>49</v>
      </c>
      <c r="B9" s="105" t="s">
        <v>22</v>
      </c>
      <c r="C9" s="109" t="s">
        <v>92</v>
      </c>
      <c r="D9" s="111" t="s">
        <v>93</v>
      </c>
    </row>
    <row r="10" spans="1:4" ht="12.75">
      <c r="A10" s="108"/>
      <c r="B10" s="106"/>
      <c r="C10" s="110"/>
      <c r="D10" s="112"/>
    </row>
    <row r="11" spans="1:4" ht="15">
      <c r="A11" s="63" t="s">
        <v>50</v>
      </c>
      <c r="B11" s="25"/>
      <c r="D11" s="61"/>
    </row>
    <row r="12" spans="1:4" ht="15">
      <c r="A12" s="64" t="s">
        <v>58</v>
      </c>
      <c r="B12" s="49">
        <f>Wksheet!F11</f>
        <v>10000</v>
      </c>
      <c r="C12" s="9">
        <f aca="true" t="shared" si="0" ref="C12:C25">+B12/$B$34</f>
        <v>0.01767840158964187</v>
      </c>
      <c r="D12" s="61"/>
    </row>
    <row r="13" spans="1:4" ht="15">
      <c r="A13" s="64" t="s">
        <v>86</v>
      </c>
      <c r="B13" s="58">
        <f>ROUND(B12*Fringe!B26,0)</f>
        <v>3310</v>
      </c>
      <c r="C13" s="9">
        <f t="shared" si="0"/>
        <v>0.0058515509261714595</v>
      </c>
      <c r="D13" s="62" t="s">
        <v>51</v>
      </c>
    </row>
    <row r="14" spans="1:4" ht="15">
      <c r="A14" s="64" t="s">
        <v>63</v>
      </c>
      <c r="B14" s="58">
        <f>Wksheet!F23</f>
        <v>120000</v>
      </c>
      <c r="C14" s="9">
        <f t="shared" si="0"/>
        <v>0.21214081907570245</v>
      </c>
      <c r="D14" s="62" t="s">
        <v>62</v>
      </c>
    </row>
    <row r="15" spans="1:4" ht="15">
      <c r="A15" s="64" t="s">
        <v>7</v>
      </c>
      <c r="B15" s="58">
        <f>Wksheet!F24</f>
        <v>12000</v>
      </c>
      <c r="C15" s="9">
        <f t="shared" si="0"/>
        <v>0.021214081907570244</v>
      </c>
      <c r="D15" s="62" t="s">
        <v>62</v>
      </c>
    </row>
    <row r="16" spans="1:4" ht="15">
      <c r="A16" s="64" t="s">
        <v>8</v>
      </c>
      <c r="B16" s="58">
        <f>Wksheet!F25</f>
        <v>6000</v>
      </c>
      <c r="C16" s="9">
        <f t="shared" si="0"/>
        <v>0.010607040953785122</v>
      </c>
      <c r="D16" s="62"/>
    </row>
    <row r="17" spans="1:4" ht="15">
      <c r="A17" s="64" t="s">
        <v>64</v>
      </c>
      <c r="B17" s="58">
        <f>Wksheet!F26</f>
        <v>21000</v>
      </c>
      <c r="C17" s="9">
        <f t="shared" si="0"/>
        <v>0.03712464333824793</v>
      </c>
      <c r="D17" s="61"/>
    </row>
    <row r="18" spans="1:4" ht="15">
      <c r="A18" s="64" t="s">
        <v>9</v>
      </c>
      <c r="B18" s="58">
        <f>Wksheet!F28</f>
        <v>5000</v>
      </c>
      <c r="C18" s="9">
        <f t="shared" si="0"/>
        <v>0.008839200794820935</v>
      </c>
      <c r="D18" s="61"/>
    </row>
    <row r="19" spans="1:4" ht="15">
      <c r="A19" s="64" t="s">
        <v>10</v>
      </c>
      <c r="B19" s="58">
        <f>Wksheet!F29</f>
        <v>6000</v>
      </c>
      <c r="C19" s="9">
        <f t="shared" si="0"/>
        <v>0.010607040953785122</v>
      </c>
      <c r="D19" s="61"/>
    </row>
    <row r="20" spans="1:4" ht="15">
      <c r="A20" s="64" t="s">
        <v>11</v>
      </c>
      <c r="B20" s="58">
        <f>Wksheet!F30</f>
        <v>5000</v>
      </c>
      <c r="C20" s="9">
        <f t="shared" si="0"/>
        <v>0.008839200794820935</v>
      </c>
      <c r="D20" s="61"/>
    </row>
    <row r="21" spans="1:4" ht="15">
      <c r="A21" s="64" t="s">
        <v>12</v>
      </c>
      <c r="B21" s="58">
        <f>Wksheet!F32</f>
        <v>50000</v>
      </c>
      <c r="C21" s="9">
        <f t="shared" si="0"/>
        <v>0.08839200794820935</v>
      </c>
      <c r="D21" s="61"/>
    </row>
    <row r="22" spans="1:4" ht="15">
      <c r="A22" s="64" t="s">
        <v>13</v>
      </c>
      <c r="B22" s="58">
        <f>Wksheet!F33</f>
        <v>1000</v>
      </c>
      <c r="C22" s="9">
        <f t="shared" si="0"/>
        <v>0.001767840158964187</v>
      </c>
      <c r="D22" s="61"/>
    </row>
    <row r="23" spans="1:4" ht="15">
      <c r="A23" s="64" t="s">
        <v>14</v>
      </c>
      <c r="B23" s="58">
        <f>Wksheet!F34</f>
        <v>4000</v>
      </c>
      <c r="C23" s="9">
        <f t="shared" si="0"/>
        <v>0.007071360635856748</v>
      </c>
      <c r="D23" s="61"/>
    </row>
    <row r="24" spans="1:4" ht="15">
      <c r="A24" s="64" t="s">
        <v>15</v>
      </c>
      <c r="B24" s="58">
        <f>Wksheet!F35</f>
        <v>1000</v>
      </c>
      <c r="C24" s="9">
        <f t="shared" si="0"/>
        <v>0.001767840158964187</v>
      </c>
      <c r="D24" s="61"/>
    </row>
    <row r="25" spans="1:4" ht="15">
      <c r="A25" s="64" t="s">
        <v>16</v>
      </c>
      <c r="B25" s="58">
        <f>Wksheet!F36</f>
        <v>3000</v>
      </c>
      <c r="C25" s="9">
        <f t="shared" si="0"/>
        <v>0.005303520476892561</v>
      </c>
      <c r="D25" s="61"/>
    </row>
    <row r="26" spans="1:4" ht="16.5" thickBot="1">
      <c r="A26" s="54" t="s">
        <v>87</v>
      </c>
      <c r="B26" s="59">
        <f>SUM(B12:B25)</f>
        <v>247310</v>
      </c>
      <c r="C26" s="12">
        <f>SUM(C12:C25)</f>
        <v>0.4372045497134331</v>
      </c>
      <c r="D26" s="76"/>
    </row>
    <row r="27" spans="1:4" ht="13.5" thickTop="1">
      <c r="A27" s="65"/>
      <c r="B27" s="25"/>
      <c r="D27" s="61"/>
    </row>
    <row r="28" spans="1:4" ht="15">
      <c r="A28" s="63" t="s">
        <v>56</v>
      </c>
      <c r="B28" s="25"/>
      <c r="D28" s="61"/>
    </row>
    <row r="29" spans="1:4" ht="15">
      <c r="A29" s="64" t="s">
        <v>57</v>
      </c>
      <c r="B29" s="49">
        <f>Wksheet!C11</f>
        <v>400000</v>
      </c>
      <c r="D29" s="61"/>
    </row>
    <row r="30" spans="1:4" ht="15">
      <c r="A30" s="73" t="s">
        <v>60</v>
      </c>
      <c r="B30" s="74">
        <f>Wksheet!D11</f>
        <v>25000</v>
      </c>
      <c r="C30" s="7"/>
      <c r="D30" s="75"/>
    </row>
    <row r="31" spans="1:4" ht="15">
      <c r="A31" s="66" t="s">
        <v>65</v>
      </c>
      <c r="B31" s="49">
        <f>SUM(B29:B30)</f>
        <v>425000</v>
      </c>
      <c r="D31" s="61"/>
    </row>
    <row r="32" spans="1:4" ht="15">
      <c r="A32" s="67" t="s">
        <v>83</v>
      </c>
      <c r="B32" s="50">
        <f>Wksheet!C48</f>
        <v>132388</v>
      </c>
      <c r="D32" s="61"/>
    </row>
    <row r="33" spans="1:4" ht="15">
      <c r="A33" s="64" t="s">
        <v>84</v>
      </c>
      <c r="B33" s="50">
        <f>Wksheet!D48</f>
        <v>8274</v>
      </c>
      <c r="D33" s="62"/>
    </row>
    <row r="34" spans="1:4" ht="16.5" thickBot="1">
      <c r="A34" s="54" t="s">
        <v>88</v>
      </c>
      <c r="B34" s="59">
        <f>SUM(B31:B33)</f>
        <v>565662</v>
      </c>
      <c r="C34" s="68"/>
      <c r="D34" s="69"/>
    </row>
    <row r="35" spans="1:4" ht="13.5" thickTop="1">
      <c r="A35" s="65"/>
      <c r="B35" s="25"/>
      <c r="D35" s="61"/>
    </row>
    <row r="36" spans="1:4" ht="16.5" thickBot="1">
      <c r="A36" s="70" t="s">
        <v>91</v>
      </c>
      <c r="B36" s="60">
        <f>ROUND((B26/B34),4)</f>
        <v>0.4372</v>
      </c>
      <c r="C36" s="71"/>
      <c r="D36" s="72"/>
    </row>
    <row r="37" ht="13.5" thickTop="1"/>
  </sheetData>
  <mergeCells count="4">
    <mergeCell ref="A9:A10"/>
    <mergeCell ref="B9:B10"/>
    <mergeCell ref="C9:C10"/>
    <mergeCell ref="D9:D10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1">
      <selection activeCell="D54" sqref="D54"/>
    </sheetView>
  </sheetViews>
  <sheetFormatPr defaultColWidth="9.140625" defaultRowHeight="12.75"/>
  <cols>
    <col min="1" max="1" width="30.57421875" style="0" customWidth="1"/>
    <col min="2" max="2" width="13.00390625" style="0" customWidth="1"/>
    <col min="3" max="3" width="19.00390625" style="0" customWidth="1"/>
    <col min="4" max="4" width="10.421875" style="0" customWidth="1"/>
  </cols>
  <sheetData>
    <row r="1" ht="12.75">
      <c r="A1" t="s">
        <v>76</v>
      </c>
    </row>
    <row r="7" spans="1:4" ht="12.75">
      <c r="A7" s="107" t="s">
        <v>49</v>
      </c>
      <c r="B7" s="109" t="s">
        <v>22</v>
      </c>
      <c r="C7" s="105" t="s">
        <v>92</v>
      </c>
      <c r="D7" s="113" t="s">
        <v>93</v>
      </c>
    </row>
    <row r="8" spans="1:4" ht="12.75">
      <c r="A8" s="108"/>
      <c r="B8" s="110"/>
      <c r="C8" s="106"/>
      <c r="D8" s="114"/>
    </row>
    <row r="9" spans="1:4" ht="15">
      <c r="A9" s="77" t="s">
        <v>50</v>
      </c>
      <c r="B9" s="15"/>
      <c r="C9" s="48"/>
      <c r="D9" s="80"/>
    </row>
    <row r="10" spans="1:4" ht="15">
      <c r="A10" s="64" t="s">
        <v>59</v>
      </c>
      <c r="B10" s="16">
        <f>Wksheet!G11</f>
        <v>80000</v>
      </c>
      <c r="C10" s="78">
        <f aca="true" t="shared" si="0" ref="C10:C27">+B10/$B$46</f>
        <v>0.09067498458525262</v>
      </c>
      <c r="D10" s="80"/>
    </row>
    <row r="11" spans="1:4" ht="15.75">
      <c r="A11" s="64" t="s">
        <v>85</v>
      </c>
      <c r="B11" s="17">
        <f>ROUND(B10*Fringe!B26,0)</f>
        <v>26478</v>
      </c>
      <c r="C11" s="78">
        <f t="shared" si="0"/>
        <v>0.030011153023103986</v>
      </c>
      <c r="D11" s="81" t="s">
        <v>51</v>
      </c>
    </row>
    <row r="12" spans="1:4" ht="15.75">
      <c r="A12" s="64" t="s">
        <v>63</v>
      </c>
      <c r="B12" s="17">
        <f>Wksheet!G23</f>
        <v>5000</v>
      </c>
      <c r="C12" s="78">
        <f t="shared" si="0"/>
        <v>0.005667186536578289</v>
      </c>
      <c r="D12" s="81" t="s">
        <v>62</v>
      </c>
    </row>
    <row r="13" spans="1:4" ht="15.75">
      <c r="A13" s="64" t="s">
        <v>7</v>
      </c>
      <c r="B13" s="17">
        <f>Wksheet!G24</f>
        <v>1200</v>
      </c>
      <c r="C13" s="78">
        <f t="shared" si="0"/>
        <v>0.0013601247687787892</v>
      </c>
      <c r="D13" s="81" t="s">
        <v>62</v>
      </c>
    </row>
    <row r="14" spans="1:4" ht="15.75">
      <c r="A14" s="64" t="s">
        <v>8</v>
      </c>
      <c r="B14" s="17">
        <f>Wksheet!G25</f>
        <v>600</v>
      </c>
      <c r="C14" s="78">
        <f t="shared" si="0"/>
        <v>0.0006800623843893946</v>
      </c>
      <c r="D14" s="81"/>
    </row>
    <row r="15" spans="1:4" ht="15">
      <c r="A15" s="64" t="s">
        <v>33</v>
      </c>
      <c r="B15" s="17">
        <f>Wksheet!G26</f>
        <v>1000</v>
      </c>
      <c r="C15" s="78">
        <f t="shared" si="0"/>
        <v>0.0011334373073156577</v>
      </c>
      <c r="D15" s="80"/>
    </row>
    <row r="16" spans="1:4" ht="15">
      <c r="A16" s="64" t="s">
        <v>9</v>
      </c>
      <c r="B16" s="17">
        <f>Wksheet!G28</f>
        <v>500</v>
      </c>
      <c r="C16" s="78">
        <f t="shared" si="0"/>
        <v>0.0005667186536578288</v>
      </c>
      <c r="D16" s="80"/>
    </row>
    <row r="17" spans="1:4" ht="15">
      <c r="A17" s="64" t="s">
        <v>10</v>
      </c>
      <c r="B17" s="17">
        <f>Wksheet!G29</f>
        <v>3000</v>
      </c>
      <c r="C17" s="78">
        <f t="shared" si="0"/>
        <v>0.0034003119219469732</v>
      </c>
      <c r="D17" s="80"/>
    </row>
    <row r="18" spans="1:4" ht="15">
      <c r="A18" s="64" t="s">
        <v>11</v>
      </c>
      <c r="B18" s="17">
        <f>Wksheet!G30</f>
        <v>500</v>
      </c>
      <c r="C18" s="78">
        <f t="shared" si="0"/>
        <v>0.0005667186536578288</v>
      </c>
      <c r="D18" s="80"/>
    </row>
    <row r="19" spans="1:4" ht="15">
      <c r="A19" s="64" t="s">
        <v>34</v>
      </c>
      <c r="B19" s="17">
        <f>Wksheet!G31</f>
        <v>2500</v>
      </c>
      <c r="C19" s="78">
        <f t="shared" si="0"/>
        <v>0.0028335932682891445</v>
      </c>
      <c r="D19" s="80"/>
    </row>
    <row r="20" spans="1:4" ht="15">
      <c r="A20" s="64" t="s">
        <v>13</v>
      </c>
      <c r="B20" s="17">
        <f>Wksheet!G33</f>
        <v>4000</v>
      </c>
      <c r="C20" s="78">
        <f t="shared" si="0"/>
        <v>0.004533749229262631</v>
      </c>
      <c r="D20" s="80"/>
    </row>
    <row r="21" spans="1:4" ht="15">
      <c r="A21" s="64" t="s">
        <v>14</v>
      </c>
      <c r="B21" s="17">
        <f>Wksheet!G34</f>
        <v>500</v>
      </c>
      <c r="C21" s="78">
        <f t="shared" si="0"/>
        <v>0.0005667186536578288</v>
      </c>
      <c r="D21" s="80"/>
    </row>
    <row r="22" spans="1:4" ht="15">
      <c r="A22" s="64" t="s">
        <v>44</v>
      </c>
      <c r="B22" s="17">
        <f>Wksheet!G37</f>
        <v>5000</v>
      </c>
      <c r="C22" s="78">
        <f t="shared" si="0"/>
        <v>0.005667186536578289</v>
      </c>
      <c r="D22" s="80"/>
    </row>
    <row r="23" spans="1:4" ht="15">
      <c r="A23" s="64" t="s">
        <v>45</v>
      </c>
      <c r="B23" s="17">
        <f>Wksheet!G38</f>
        <v>15000</v>
      </c>
      <c r="C23" s="78">
        <f t="shared" si="0"/>
        <v>0.017001559609734866</v>
      </c>
      <c r="D23" s="80"/>
    </row>
    <row r="24" spans="1:4" ht="15">
      <c r="A24" s="64" t="s">
        <v>17</v>
      </c>
      <c r="B24" s="17">
        <f>Wksheet!G39</f>
        <v>900</v>
      </c>
      <c r="C24" s="78">
        <f t="shared" si="0"/>
        <v>0.001020093576584092</v>
      </c>
      <c r="D24" s="80"/>
    </row>
    <row r="25" spans="1:4" ht="15">
      <c r="A25" s="64" t="s">
        <v>18</v>
      </c>
      <c r="B25" s="17">
        <f>Wksheet!G41</f>
        <v>250</v>
      </c>
      <c r="C25" s="78">
        <f t="shared" si="0"/>
        <v>0.0002833593268289144</v>
      </c>
      <c r="D25" s="80"/>
    </row>
    <row r="26" spans="1:4" ht="15">
      <c r="A26" s="64" t="s">
        <v>19</v>
      </c>
      <c r="B26" s="17">
        <f>Wksheet!G42</f>
        <v>300</v>
      </c>
      <c r="C26" s="78">
        <f t="shared" si="0"/>
        <v>0.0003400311921946973</v>
      </c>
      <c r="D26" s="80"/>
    </row>
    <row r="27" spans="1:4" ht="15">
      <c r="A27" s="64" t="s">
        <v>20</v>
      </c>
      <c r="B27" s="17">
        <f>Wksheet!G43</f>
        <v>200</v>
      </c>
      <c r="C27" s="78">
        <f t="shared" si="0"/>
        <v>0.00022668746146313156</v>
      </c>
      <c r="D27" s="80"/>
    </row>
    <row r="28" spans="1:4" ht="15">
      <c r="A28" s="64" t="s">
        <v>67</v>
      </c>
      <c r="B28" s="17">
        <f>Wksheet!G44</f>
        <v>400</v>
      </c>
      <c r="C28" s="78">
        <f>+B28/$B$46</f>
        <v>0.0004533749229262631</v>
      </c>
      <c r="D28" s="80"/>
    </row>
    <row r="29" spans="1:4" ht="16.5" thickBot="1">
      <c r="A29" s="54" t="s">
        <v>87</v>
      </c>
      <c r="B29" s="19">
        <f>SUM(B10:B28)</f>
        <v>147328</v>
      </c>
      <c r="C29" s="79">
        <f>SUM(C10:C28)</f>
        <v>0.1669870516122012</v>
      </c>
      <c r="D29" s="89"/>
    </row>
    <row r="30" spans="1:4" ht="15.75" thickTop="1">
      <c r="A30" s="64"/>
      <c r="B30" s="15"/>
      <c r="C30" s="48"/>
      <c r="D30" s="80"/>
    </row>
    <row r="31" spans="1:4" ht="15.75">
      <c r="A31" s="77" t="s">
        <v>68</v>
      </c>
      <c r="B31" s="15"/>
      <c r="C31" s="48"/>
      <c r="D31" s="81" t="s">
        <v>66</v>
      </c>
    </row>
    <row r="32" spans="1:4" ht="15">
      <c r="A32" s="64" t="s">
        <v>57</v>
      </c>
      <c r="B32" s="16">
        <f>Wksheet!C11</f>
        <v>400000</v>
      </c>
      <c r="C32" s="48"/>
      <c r="D32" s="80"/>
    </row>
    <row r="33" spans="1:4" ht="15">
      <c r="A33" s="64" t="s">
        <v>83</v>
      </c>
      <c r="B33" s="17">
        <f>Wksheet!C48</f>
        <v>132388</v>
      </c>
      <c r="C33" s="48"/>
      <c r="D33" s="80"/>
    </row>
    <row r="34" spans="1:4" ht="15.75">
      <c r="A34" s="64" t="s">
        <v>60</v>
      </c>
      <c r="B34" s="17">
        <f>Wksheet!D11</f>
        <v>25000</v>
      </c>
      <c r="C34" s="48"/>
      <c r="D34" s="81"/>
    </row>
    <row r="35" spans="1:4" ht="15.75">
      <c r="A35" s="64" t="s">
        <v>84</v>
      </c>
      <c r="B35" s="17">
        <f>Wksheet!D48</f>
        <v>8274</v>
      </c>
      <c r="C35" s="48"/>
      <c r="D35" s="81"/>
    </row>
    <row r="36" spans="1:4" ht="15">
      <c r="A36" s="64" t="s">
        <v>70</v>
      </c>
      <c r="B36" s="17">
        <f>Overhead!B26</f>
        <v>247310</v>
      </c>
      <c r="C36" s="48"/>
      <c r="D36" s="80"/>
    </row>
    <row r="37" spans="1:4" ht="15.75">
      <c r="A37" s="64" t="s">
        <v>30</v>
      </c>
      <c r="B37" s="17">
        <f>Wksheet!C18+Wksheet!D18</f>
        <v>33400</v>
      </c>
      <c r="C37" s="48"/>
      <c r="D37" s="81" t="s">
        <v>69</v>
      </c>
    </row>
    <row r="38" spans="1:4" ht="15.75">
      <c r="A38" s="64" t="s">
        <v>71</v>
      </c>
      <c r="B38" s="17">
        <f>Wksheet!C19+Wksheet!D19</f>
        <v>6200</v>
      </c>
      <c r="C38" s="48"/>
      <c r="D38" s="81" t="s">
        <v>69</v>
      </c>
    </row>
    <row r="39" spans="1:4" ht="15.75">
      <c r="A39" s="64" t="s">
        <v>72</v>
      </c>
      <c r="B39" s="17">
        <f>Wksheet!C20+Wksheet!D20</f>
        <v>1650</v>
      </c>
      <c r="C39" s="48"/>
      <c r="D39" s="81" t="s">
        <v>69</v>
      </c>
    </row>
    <row r="40" spans="1:4" ht="15.75">
      <c r="A40" s="64" t="s">
        <v>31</v>
      </c>
      <c r="B40" s="17">
        <f>Wksheet!C21+Wksheet!D21</f>
        <v>3050</v>
      </c>
      <c r="C40" s="48"/>
      <c r="D40" s="81" t="s">
        <v>69</v>
      </c>
    </row>
    <row r="41" spans="1:4" ht="15.75">
      <c r="A41" s="64" t="s">
        <v>73</v>
      </c>
      <c r="B41" s="17">
        <f>Wksheet!C27+Wksheet!D27</f>
        <v>10000</v>
      </c>
      <c r="C41" s="48"/>
      <c r="D41" s="81" t="s">
        <v>69</v>
      </c>
    </row>
    <row r="42" spans="1:4" ht="15.75">
      <c r="A42" s="64" t="s">
        <v>32</v>
      </c>
      <c r="B42" s="17">
        <f>Wksheet!C22+Wksheet!D22</f>
        <v>100000</v>
      </c>
      <c r="C42" s="48"/>
      <c r="D42" s="81" t="s">
        <v>69</v>
      </c>
    </row>
    <row r="43" spans="1:4" ht="15.75">
      <c r="A43" s="53" t="s">
        <v>74</v>
      </c>
      <c r="B43" s="20">
        <f>SUM(B32:B42)</f>
        <v>967272</v>
      </c>
      <c r="C43" s="87"/>
      <c r="D43" s="88"/>
    </row>
    <row r="44" spans="1:4" ht="15.75">
      <c r="A44" s="67" t="s">
        <v>73</v>
      </c>
      <c r="B44" s="21">
        <f>-B41</f>
        <v>-10000</v>
      </c>
      <c r="C44" s="48"/>
      <c r="D44" s="81" t="s">
        <v>66</v>
      </c>
    </row>
    <row r="45" spans="1:4" ht="15.75">
      <c r="A45" s="67" t="s">
        <v>75</v>
      </c>
      <c r="B45" s="21">
        <v>-75000</v>
      </c>
      <c r="C45" s="48"/>
      <c r="D45" s="81" t="s">
        <v>66</v>
      </c>
    </row>
    <row r="46" spans="1:4" ht="16.5" thickBot="1">
      <c r="A46" s="84" t="s">
        <v>88</v>
      </c>
      <c r="B46" s="19">
        <f>SUM(B43:B45)</f>
        <v>882272</v>
      </c>
      <c r="C46" s="85"/>
      <c r="D46" s="86" t="s">
        <v>66</v>
      </c>
    </row>
    <row r="47" spans="1:4" ht="15.75" thickTop="1">
      <c r="A47" s="64"/>
      <c r="B47" s="15"/>
      <c r="C47" s="48"/>
      <c r="D47" s="80"/>
    </row>
    <row r="48" spans="1:4" ht="16.5" thickBot="1">
      <c r="A48" s="70" t="s">
        <v>91</v>
      </c>
      <c r="B48" s="18">
        <f>ROUND((B29/B46),4)</f>
        <v>0.167</v>
      </c>
      <c r="C48" s="82"/>
      <c r="D48" s="83"/>
    </row>
    <row r="49" spans="1:4" ht="15.75" thickTop="1">
      <c r="A49" s="15"/>
      <c r="B49" s="15"/>
      <c r="C49" s="15"/>
      <c r="D49" s="15"/>
    </row>
  </sheetData>
  <mergeCells count="4">
    <mergeCell ref="A7:A8"/>
    <mergeCell ref="B7:B8"/>
    <mergeCell ref="C7:C8"/>
    <mergeCell ref="D7:D8"/>
  </mergeCells>
  <printOptions horizontalCentered="1"/>
  <pageMargins left="0.55" right="0.57" top="0.68" bottom="0.61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NIH\OD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SultzerT</dc:creator>
  <cp:keywords/>
  <dc:description/>
  <cp:lastModifiedBy>faracer</cp:lastModifiedBy>
  <cp:lastPrinted>2005-03-21T16:30:46Z</cp:lastPrinted>
  <dcterms:created xsi:type="dcterms:W3CDTF">2005-02-18T15:40:56Z</dcterms:created>
  <dcterms:modified xsi:type="dcterms:W3CDTF">2005-05-19T19:45:53Z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841643591</vt:i4>
  </property>
  <property fmtid="{D5CDD505-2E9C-101B-9397-08002B2CF9AE}" pid="3" name="_EmailSubject">
    <vt:lpwstr>Example</vt:lpwstr>
  </property>
  <property fmtid="{D5CDD505-2E9C-101B-9397-08002B2CF9AE}" pid="4" name="_AuthorEmail">
    <vt:lpwstr>BISHOPR@od6100m1.od.nih.gov</vt:lpwstr>
  </property>
  <property fmtid="{D5CDD505-2E9C-101B-9397-08002B2CF9AE}" pid="5" name="_AuthorEmailDisplayName">
    <vt:lpwstr>Bishop, Ruth (NIH/OD)</vt:lpwstr>
  </property>
  <property fmtid="{D5CDD505-2E9C-101B-9397-08002B2CF9AE}" pid="6" name="_PreviousAdHocReviewCycleID">
    <vt:i4>-910585877</vt:i4>
  </property>
  <property fmtid="{D5CDD505-2E9C-101B-9397-08002B2CF9AE}" pid="7" name="_ReviewingToolsShownOnce">
    <vt:lpwstr/>
  </property>
</Properties>
</file>