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0" windowWidth="11850" windowHeight="6585" tabRatio="986" activeTab="1"/>
  </bookViews>
  <sheets>
    <sheet name="OBLIGATION" sheetId="1" r:id="rId1"/>
    <sheet name="BUD MECH" sheetId="2" r:id="rId2"/>
    <sheet name="BA by Activity" sheetId="3" r:id="rId3"/>
    <sheet name="SUM OF CHANGES" sheetId="4" r:id="rId4"/>
    <sheet name="OC Worksheet" sheetId="5" r:id="rId5"/>
    <sheet name="Sal &amp; Exp" sheetId="6" r:id="rId6"/>
    <sheet name="BA by Object" sheetId="7" r:id="rId7"/>
    <sheet name="Dingle" sheetId="8" r:id="rId8"/>
    <sheet name="AUTH LEG" sheetId="9" r:id="rId9"/>
    <sheet name="APP HISTORY" sheetId="10" r:id="rId10"/>
    <sheet name="FTEs" sheetId="11" r:id="rId11"/>
    <sheet name="Positions" sheetId="12" r:id="rId12"/>
    <sheet name="New Pos." sheetId="13" r:id="rId13"/>
    <sheet name="CHART" sheetId="14" r:id="rId14"/>
    <sheet name="BAR GRAPH" sheetId="15" r:id="rId15"/>
    <sheet name="FTE GRAPH" sheetId="16" r:id="rId16"/>
    <sheet name="Funding Levels by Year" sheetId="17" r:id="rId17"/>
    <sheet name="Header" sheetId="18" r:id="rId18"/>
    <sheet name="VALIDATION" sheetId="19" r:id="rId19"/>
  </sheets>
  <definedNames>
    <definedName name="APPHIST">'APP HISTORY'!$A$1:$J$46</definedName>
    <definedName name="AUTHLEG">'AUTH LEG'!$A$1:$H$22</definedName>
    <definedName name="BAbyActivity">'BA by Activity'!$A$1:$I$23</definedName>
    <definedName name="BAbyObject">'BA by Object'!$A$2:$F$61</definedName>
    <definedName name="BAbyObjectPer">'BA by Object'!$A$2:$G$61</definedName>
    <definedName name="BARGRAPH">'BAR GRAPH'!$F$25</definedName>
    <definedName name="BUDMECHAIDS">'BUD MECH'!$K$1:$Q$53</definedName>
    <definedName name="BudMechAIDSPer">'BUD MECH'!$K$1:$S$53</definedName>
    <definedName name="BUDMECHNON">'BUD MECH'!$U$1:$AA$53</definedName>
    <definedName name="BudMechNonPer">'BUD MECH'!$U$1:$AC$53</definedName>
    <definedName name="BUDMECHT">'BUD MECH'!$A$1:$G$53</definedName>
    <definedName name="BudMechTPer">'BUD MECH'!$A$1:$I$53</definedName>
    <definedName name="chart">'CHART'!$A$1:$R$34</definedName>
    <definedName name="DINGLE">'Dingle'!$A$1:$F$22</definedName>
    <definedName name="fte">'FTEs'!$A$1:$E$44</definedName>
    <definedName name="ftegraph">'FTE GRAPH'!$A$1:$R$39</definedName>
    <definedName name="ftesbyyear">'Funding Levels by Year'!$A$1:$N$36</definedName>
    <definedName name="newpos">'New Pos.'!$A$1:$D$27</definedName>
    <definedName name="nonmech">'BUD MECH'!$U$1:$AC$53</definedName>
    <definedName name="objectclass">'BA by Object'!$A$2:$F$60</definedName>
    <definedName name="obligation">'OBLIGATION'!$A$1:$E$37</definedName>
    <definedName name="OCWorksheet">'OC Worksheet'!$A$1:$E$61</definedName>
    <definedName name="POSITIONS">'Positions'!$B$1:$E$57</definedName>
    <definedName name="_xlnm.Print_Area" localSheetId="9">'APP HISTORY'!$A$1:$L$51</definedName>
    <definedName name="_xlnm.Print_Area" localSheetId="8">'AUTH LEG'!$B$1:$H$22</definedName>
    <definedName name="_xlnm.Print_Area" localSheetId="2">'BA by Activity'!$A$1:$I$22</definedName>
    <definedName name="_xlnm.Print_Area" localSheetId="6">'BA by Object'!$A$1:$F$60</definedName>
    <definedName name="_xlnm.Print_Area" localSheetId="1">'BUD MECH'!$A$1:$AC$53</definedName>
    <definedName name="_xlnm.Print_Area" localSheetId="10">'FTEs'!$B$1:$F$48</definedName>
    <definedName name="_xlnm.Print_Area" localSheetId="12">'New Pos.'!$A$1:$D$28</definedName>
    <definedName name="_xlnm.Print_Area" localSheetId="0">'OBLIGATION'!$A$1:$E$45</definedName>
    <definedName name="_xlnm.Print_Area" localSheetId="11">'Positions'!$B$1:$BG$55</definedName>
    <definedName name="_xlnm.Print_Area" localSheetId="5">'Sal &amp; Exp'!$A$2:$F$37</definedName>
    <definedName name="_xlnm.Print_Area" localSheetId="3">'SUM OF CHANGES'!$A$1:$E$36</definedName>
    <definedName name="Salandex">'Sal &amp; Exp'!$A$3:$E$37</definedName>
    <definedName name="SalandExp">'Sal &amp; Exp'!$A$3:$E$38</definedName>
    <definedName name="SalandExpper">'Sal &amp; Exp'!$A$2:$F$37</definedName>
    <definedName name="SUMOFCHANGE1">'SUM OF CHANGES'!$A$1:$E$36</definedName>
    <definedName name="SUMOFCHANGE2">'SUM OF CHANGES'!$A$38:$E$73</definedName>
    <definedName name="VALIDATE">'VALIDATION'!$A$1:$H$34</definedName>
  </definedNames>
  <calcPr calcMode="autoNoTable" fullCalcOnLoad="1" iterate="1" iterateCount="1" iterateDelta="0"/>
</workbook>
</file>

<file path=xl/comments14.xml><?xml version="1.0" encoding="utf-8"?>
<comments xmlns="http://schemas.openxmlformats.org/spreadsheetml/2006/main">
  <authors>
    <author>NOLANDI</author>
  </authors>
  <commentList>
    <comment ref="F7" authorId="0">
      <text>
        <r>
          <rPr>
            <b/>
            <sz val="9"/>
            <rFont val="Tahoma"/>
            <family val="2"/>
          </rPr>
          <t>Please note that these numbers are  automatically driven.</t>
        </r>
      </text>
    </comment>
  </commentList>
</comments>
</file>

<file path=xl/sharedStrings.xml><?xml version="1.0" encoding="utf-8"?>
<sst xmlns="http://schemas.openxmlformats.org/spreadsheetml/2006/main" count="882" uniqueCount="465">
  <si>
    <t>NATIONAL INSTITUTES OF HEALTH</t>
  </si>
  <si>
    <t xml:space="preserve">                                                 </t>
  </si>
  <si>
    <t>Source of Funding</t>
  </si>
  <si>
    <t>Actual</t>
  </si>
  <si>
    <t>Estimate</t>
  </si>
  <si>
    <t>Appropriation</t>
  </si>
  <si>
    <t>---</t>
  </si>
  <si>
    <t>Subtotal, Adjusted Appropriation</t>
  </si>
  <si>
    <t xml:space="preserve">    Total obligations</t>
  </si>
  <si>
    <t>Total</t>
  </si>
  <si>
    <t>Avg. Cost</t>
  </si>
  <si>
    <t>MECHANISM</t>
  </si>
  <si>
    <t>% Change</t>
  </si>
  <si>
    <t xml:space="preserve">Research Grants:                                   </t>
  </si>
  <si>
    <t>No.</t>
  </si>
  <si>
    <t>Amount</t>
  </si>
  <si>
    <t xml:space="preserve">  Noncompeting</t>
  </si>
  <si>
    <t xml:space="preserve">  Administrative supplements</t>
  </si>
  <si>
    <t xml:space="preserve">      Subtotal, RPGs</t>
  </si>
  <si>
    <t>SBIR/STTR</t>
  </si>
  <si>
    <t xml:space="preserve"> </t>
  </si>
  <si>
    <t>Research Centers</t>
  </si>
  <si>
    <t xml:space="preserve">  Specialized/comprehensive</t>
  </si>
  <si>
    <t xml:space="preserve">  Clinical research</t>
  </si>
  <si>
    <t xml:space="preserve">  Biotechnology</t>
  </si>
  <si>
    <t xml:space="preserve">  Comparative medicine</t>
  </si>
  <si>
    <t xml:space="preserve">  Research Centers in Minority Institutions</t>
  </si>
  <si>
    <t xml:space="preserve">       Subtotal, Centers</t>
  </si>
  <si>
    <t>Other Research</t>
  </si>
  <si>
    <t xml:space="preserve">  Research careers</t>
  </si>
  <si>
    <t xml:space="preserve">  Cancer education</t>
  </si>
  <si>
    <t xml:space="preserve">  Cooperative clinical research</t>
  </si>
  <si>
    <t xml:space="preserve">  Biomedical research support</t>
  </si>
  <si>
    <t xml:space="preserve">  Minority biomedical research support</t>
  </si>
  <si>
    <t xml:space="preserve">  Other</t>
  </si>
  <si>
    <t xml:space="preserve">        Subtotal, Other Research</t>
  </si>
  <si>
    <t xml:space="preserve">  Total Research Grants</t>
  </si>
  <si>
    <t>Training</t>
  </si>
  <si>
    <t xml:space="preserve"> FTTPs</t>
  </si>
  <si>
    <t xml:space="preserve">  Individual awards</t>
  </si>
  <si>
    <t xml:space="preserve">  Institutional awards</t>
  </si>
  <si>
    <t xml:space="preserve">  Total, Training</t>
  </si>
  <si>
    <t>Research &amp; development contracts</t>
  </si>
  <si>
    <t xml:space="preserve">      (SBIR/STTR)</t>
  </si>
  <si>
    <t>FTEs</t>
  </si>
  <si>
    <t>Intramural research</t>
  </si>
  <si>
    <t>Research management and support</t>
  </si>
  <si>
    <t>Cancer prevention &amp; control</t>
  </si>
  <si>
    <t>Construction</t>
  </si>
  <si>
    <t>(Clinical Trials)</t>
  </si>
  <si>
    <t>Budget Authority by Activity</t>
  </si>
  <si>
    <t>(dollars in thousands)</t>
  </si>
  <si>
    <t>(Dollars in thousands)</t>
  </si>
  <si>
    <t>ACTIVITY</t>
  </si>
  <si>
    <t>Change</t>
  </si>
  <si>
    <t>Extramural Research:</t>
  </si>
  <si>
    <t>Subtotal, Extramural research</t>
  </si>
  <si>
    <t>Summary of Changes</t>
  </si>
  <si>
    <t xml:space="preserve">         Net change</t>
  </si>
  <si>
    <t>Budget</t>
  </si>
  <si>
    <t>CHANGES</t>
  </si>
  <si>
    <t>Authority</t>
  </si>
  <si>
    <t xml:space="preserve"> A.  Built-in:</t>
  </si>
  <si>
    <t xml:space="preserve">    1.  Intramural research:</t>
  </si>
  <si>
    <t xml:space="preserve">        a.  Within grade increase</t>
  </si>
  <si>
    <t xml:space="preserve">        b.  Annualization of January  </t>
  </si>
  <si>
    <t xml:space="preserve">        e.  Payment for centrally furnished services</t>
  </si>
  <si>
    <t xml:space="preserve">        f.  Increased cost of laboratory supplies,</t>
  </si>
  <si>
    <t xml:space="preserve">             materials, and other expenses</t>
  </si>
  <si>
    <t xml:space="preserve">        Subtotal</t>
  </si>
  <si>
    <t xml:space="preserve">    2.  Research Management and Support:</t>
  </si>
  <si>
    <t xml:space="preserve">        b.  Annualization of January</t>
  </si>
  <si>
    <t xml:space="preserve">        Subtotal, Built-in</t>
  </si>
  <si>
    <t>Summary of Changes--continued</t>
  </si>
  <si>
    <t>B.  Program:</t>
  </si>
  <si>
    <t xml:space="preserve">    1.  Research project grants:</t>
  </si>
  <si>
    <t xml:space="preserve">        a.  Noncompeting</t>
  </si>
  <si>
    <t xml:space="preserve">        b.  Competing </t>
  </si>
  <si>
    <t xml:space="preserve">        c.  SBIR/STTR</t>
  </si>
  <si>
    <t xml:space="preserve">                Total</t>
  </si>
  <si>
    <t xml:space="preserve">   </t>
  </si>
  <si>
    <t xml:space="preserve">    3.  Other research</t>
  </si>
  <si>
    <t xml:space="preserve">    </t>
  </si>
  <si>
    <t xml:space="preserve">    4.  Research training</t>
  </si>
  <si>
    <t xml:space="preserve">         Subtotal, extramural</t>
  </si>
  <si>
    <t xml:space="preserve">    7.  Research management and support</t>
  </si>
  <si>
    <t xml:space="preserve">        Subtotal, program</t>
  </si>
  <si>
    <t xml:space="preserve">          Total changes</t>
  </si>
  <si>
    <t>Budget Authority by Object</t>
  </si>
  <si>
    <t>Increase or</t>
  </si>
  <si>
    <t>Percent</t>
  </si>
  <si>
    <t>Decrease</t>
  </si>
  <si>
    <t>Total compensable workyears:</t>
  </si>
  <si>
    <t>Full-time employment</t>
  </si>
  <si>
    <t xml:space="preserve">  ICD worksheet</t>
  </si>
  <si>
    <t>OBJECT CLASSIFICATIONS</t>
  </si>
  <si>
    <t>Average ES salary</t>
  </si>
  <si>
    <t>DIRECT OBLIGATIONS</t>
  </si>
  <si>
    <t>Average GM/GS grade</t>
  </si>
  <si>
    <t>DISCRETIONARY PROGRAMS</t>
  </si>
  <si>
    <t>Salaries and Expenses</t>
  </si>
  <si>
    <t>Average GM/GS salary</t>
  </si>
  <si>
    <t>Average salary of ungraded positions</t>
  </si>
  <si>
    <t>Object Class</t>
  </si>
  <si>
    <t>OBJECT CLASSES</t>
  </si>
  <si>
    <t>11.1</t>
  </si>
  <si>
    <t>Personnel Compensation:</t>
  </si>
  <si>
    <t>11.3</t>
  </si>
  <si>
    <t>Full-Time Permanent</t>
  </si>
  <si>
    <t>11.5</t>
  </si>
  <si>
    <t xml:space="preserve">  Full-Time Permanent (11.1)</t>
  </si>
  <si>
    <t>Other than Full-Time Permanent</t>
  </si>
  <si>
    <t>11.8</t>
  </si>
  <si>
    <t xml:space="preserve">  Other Than Full-Time Permanent (11.3)</t>
  </si>
  <si>
    <t>Other Personnel Compensation</t>
  </si>
  <si>
    <t xml:space="preserve">  Other Personnel Compensation (11.5)</t>
  </si>
  <si>
    <t>Special Personnel Services Payments</t>
  </si>
  <si>
    <t xml:space="preserve">  Special Personnel Services Payments (11.8)</t>
  </si>
  <si>
    <t>13.0</t>
  </si>
  <si>
    <t>Total Personnel Compensation (11.9)</t>
  </si>
  <si>
    <t>Subtotal, Pay Costs</t>
  </si>
  <si>
    <t>Benefits for Former Personnel</t>
  </si>
  <si>
    <t>21.0</t>
  </si>
  <si>
    <t>Benefits to Former Personnel (13.0)</t>
  </si>
  <si>
    <t>22.0</t>
  </si>
  <si>
    <t>Travel &amp; Transportation of Persons</t>
  </si>
  <si>
    <t>23.1</t>
  </si>
  <si>
    <t>Travel (21.0)</t>
  </si>
  <si>
    <t>Transportation of Things</t>
  </si>
  <si>
    <t>23.2</t>
  </si>
  <si>
    <t>Transportation of Things (22.0)</t>
  </si>
  <si>
    <t>Rental Payments to GSA</t>
  </si>
  <si>
    <t>23.3</t>
  </si>
  <si>
    <t>Rental Payments to Others (23.2)</t>
  </si>
  <si>
    <t>Rental Payments to Others</t>
  </si>
  <si>
    <t>Total 23.0</t>
  </si>
  <si>
    <t xml:space="preserve">Communications, Utilities and </t>
  </si>
  <si>
    <t>Communications, Utilities &amp;</t>
  </si>
  <si>
    <t>24.0</t>
  </si>
  <si>
    <t xml:space="preserve">  Miscellaneous Charges (23.3)</t>
  </si>
  <si>
    <t xml:space="preserve">  Miscellaneous Charges</t>
  </si>
  <si>
    <t>25.1 R&amp;D Mech</t>
  </si>
  <si>
    <t>Printing and Reproduction (24.0)</t>
  </si>
  <si>
    <t>Printing &amp; Reproduction</t>
  </si>
  <si>
    <t>25.1 Other</t>
  </si>
  <si>
    <t>Other Contractual Services:</t>
  </si>
  <si>
    <t>25.1</t>
  </si>
  <si>
    <t>Consulting Services</t>
  </si>
  <si>
    <t>25.2 Other</t>
  </si>
  <si>
    <t xml:space="preserve">  Advisory and Assistance Services (25.1)</t>
  </si>
  <si>
    <t>25.2</t>
  </si>
  <si>
    <t>Other Services</t>
  </si>
  <si>
    <t>25.3 R&amp;D IAGs, Extramural ORI, IMPAC II*</t>
  </si>
  <si>
    <t xml:space="preserve">  Other Services (25.2)</t>
  </si>
  <si>
    <t>25.3</t>
  </si>
  <si>
    <t>Purchase of Goods &amp; Services from</t>
  </si>
  <si>
    <t>25.3 TOTAL PE Tap*</t>
  </si>
  <si>
    <t xml:space="preserve">  Purchases from Govt. Accounts (25.3)</t>
  </si>
  <si>
    <t xml:space="preserve">  Government Accounts</t>
  </si>
  <si>
    <t>25.3 Central Svs. Rent</t>
  </si>
  <si>
    <t xml:space="preserve">  Operation &amp; Maintenance of Facilities (25.4)</t>
  </si>
  <si>
    <t>25.4</t>
  </si>
  <si>
    <t>Operation &amp; Maintenance of Facilities</t>
  </si>
  <si>
    <t>25.3 Other</t>
  </si>
  <si>
    <t xml:space="preserve">  Operation &amp; Maintenance of Equipment (25.7)</t>
  </si>
  <si>
    <t>25.5</t>
  </si>
  <si>
    <t>Research &amp; Development Contracts</t>
  </si>
  <si>
    <t>25.4 R&amp;D Mech</t>
  </si>
  <si>
    <t xml:space="preserve">  Subsistence &amp; Support of Persons (25.8)</t>
  </si>
  <si>
    <t>25.6</t>
  </si>
  <si>
    <t>Medical Care</t>
  </si>
  <si>
    <t>25.4 Other</t>
  </si>
  <si>
    <t>Subtotal Other Contractual Services</t>
  </si>
  <si>
    <t>25.7</t>
  </si>
  <si>
    <t>Operation &amp; Maintenance of Equipment</t>
  </si>
  <si>
    <t>Supplies and Materials (26.0)</t>
  </si>
  <si>
    <t>25.8</t>
  </si>
  <si>
    <t>Subsistence &amp; Support of Persons</t>
  </si>
  <si>
    <t>Subtotal, Non-Pay Costs</t>
  </si>
  <si>
    <t>25.0</t>
  </si>
  <si>
    <t>Subtotal, Other Contractual Services</t>
  </si>
  <si>
    <t>26.0</t>
  </si>
  <si>
    <t>Supplies &amp; Materials</t>
  </si>
  <si>
    <t>Total, Administrative Costs</t>
  </si>
  <si>
    <t>31.0</t>
  </si>
  <si>
    <t>Equipment</t>
  </si>
  <si>
    <t>Subtotal Contractual. Svs.</t>
  </si>
  <si>
    <t>32.0</t>
  </si>
  <si>
    <t>Land and Structures</t>
  </si>
  <si>
    <t>26.11/26.21 Vaccines</t>
  </si>
  <si>
    <t>33.0</t>
  </si>
  <si>
    <t>Investments &amp; Loans</t>
  </si>
  <si>
    <t>26.0 Other</t>
  </si>
  <si>
    <t>41.0</t>
  </si>
  <si>
    <t>Grants, Subsidies &amp; Contributions</t>
  </si>
  <si>
    <t>Total 26.0</t>
  </si>
  <si>
    <t>42.0</t>
  </si>
  <si>
    <t>Insurance Claims &amp; Indemnities</t>
  </si>
  <si>
    <t>43.0</t>
  </si>
  <si>
    <t>Interest &amp; Dividends</t>
  </si>
  <si>
    <t>44.0</t>
  </si>
  <si>
    <t>Refunds</t>
  </si>
  <si>
    <t>Total Budget Authority by Object</t>
  </si>
  <si>
    <t>*The entire PE tap is excluded from admin. costs; only the extramural portion of IMPAC II and ORI are excluded</t>
  </si>
  <si>
    <t>Salaries and Expenses - TOTAL - Modified Definition</t>
  </si>
  <si>
    <t>Research Management and Support</t>
  </si>
  <si>
    <t>Program Evaluation Paid in RMS</t>
  </si>
  <si>
    <t>Public Health Education</t>
  </si>
  <si>
    <t>Adjusted RMS Admin. Expenses</t>
  </si>
  <si>
    <t>Intramural Administrative Expenses</t>
  </si>
  <si>
    <t xml:space="preserve">Total </t>
  </si>
  <si>
    <t>Consistent with language in the House Report on the FY 1998 appropriations bill (H. Rpt. 105-205, p. 62) the definition of administrative expenses has been further modified to exclude public health education activities.</t>
  </si>
  <si>
    <t>Authorizing Legislation</t>
  </si>
  <si>
    <t>PHS Act/</t>
  </si>
  <si>
    <t>U.S. Code</t>
  </si>
  <si>
    <t>Other Citation</t>
  </si>
  <si>
    <t>Citation</t>
  </si>
  <si>
    <t>Authorized</t>
  </si>
  <si>
    <t>Section 301</t>
  </si>
  <si>
    <t>Indefinite</t>
  </si>
  <si>
    <t>National Research</t>
  </si>
  <si>
    <t>Service Awards</t>
  </si>
  <si>
    <t>Section 487(d)</t>
  </si>
  <si>
    <t>Total, Budget Authority</t>
  </si>
  <si>
    <t>b/  Reauthorizing legislation will be submitted.</t>
  </si>
  <si>
    <t>Appropriation History</t>
  </si>
  <si>
    <t>Fiscal</t>
  </si>
  <si>
    <t>Budget Estimate</t>
  </si>
  <si>
    <t>House</t>
  </si>
  <si>
    <t>Senate</t>
  </si>
  <si>
    <t>Year</t>
  </si>
  <si>
    <t>to Congress</t>
  </si>
  <si>
    <t>Allowance</t>
  </si>
  <si>
    <t>Rescission</t>
  </si>
  <si>
    <t>1/</t>
  </si>
  <si>
    <t>OFFICE/DIVISION</t>
  </si>
  <si>
    <t>FISCAL YEAR</t>
  </si>
  <si>
    <t>Average GM/GS Grade</t>
  </si>
  <si>
    <t>Detail of Positions</t>
  </si>
  <si>
    <t>GRADE</t>
  </si>
  <si>
    <t>ES-6</t>
  </si>
  <si>
    <t>ES-5</t>
  </si>
  <si>
    <t>ES-4</t>
  </si>
  <si>
    <t>ES-3</t>
  </si>
  <si>
    <t>ES-2</t>
  </si>
  <si>
    <t>ES-1</t>
  </si>
  <si>
    <t xml:space="preserve">   Subtotal</t>
  </si>
  <si>
    <t xml:space="preserve">        Total - ES Salary</t>
  </si>
  <si>
    <t>GM/GS-15</t>
  </si>
  <si>
    <t>GM/GS-14</t>
  </si>
  <si>
    <t>GM/GS-13</t>
  </si>
  <si>
    <t>GS-12</t>
  </si>
  <si>
    <t>GS-11</t>
  </si>
  <si>
    <t>GS-10</t>
  </si>
  <si>
    <t>GS-9</t>
  </si>
  <si>
    <t>GS-8</t>
  </si>
  <si>
    <t>GS-7</t>
  </si>
  <si>
    <t>GS-6</t>
  </si>
  <si>
    <t>GS-5</t>
  </si>
  <si>
    <t>GS-4</t>
  </si>
  <si>
    <t>GS-3</t>
  </si>
  <si>
    <t>GS-2</t>
  </si>
  <si>
    <t>GS-1</t>
  </si>
  <si>
    <t xml:space="preserve"> Subtotal</t>
  </si>
  <si>
    <t>Grades established by Act of</t>
  </si>
  <si>
    <t>July 1, 1944 (42 U.S.C. 207):</t>
  </si>
  <si>
    <t>Assistant Surgeon General</t>
  </si>
  <si>
    <t>Director Grade</t>
  </si>
  <si>
    <t>Senior Grade</t>
  </si>
  <si>
    <t>Full Grade</t>
  </si>
  <si>
    <t>Senior Assistant Grade</t>
  </si>
  <si>
    <t>Assistant Grade</t>
  </si>
  <si>
    <t>Ungraded</t>
  </si>
  <si>
    <t>Total permanent positions</t>
  </si>
  <si>
    <t>Total positions, end of year</t>
  </si>
  <si>
    <t xml:space="preserve">Total full-time equivalent (FTE) </t>
  </si>
  <si>
    <t xml:space="preserve">  employment,end of year</t>
  </si>
  <si>
    <t>Average ES level</t>
  </si>
  <si>
    <t>New Positions Requested</t>
  </si>
  <si>
    <t>Annual</t>
  </si>
  <si>
    <t>Grade</t>
  </si>
  <si>
    <t>Number</t>
  </si>
  <si>
    <t>Salary</t>
  </si>
  <si>
    <t>Total Requested</t>
  </si>
  <si>
    <t>Validation List</t>
  </si>
  <si>
    <t>For Printed CJ Tables</t>
  </si>
  <si>
    <t>Variance</t>
  </si>
  <si>
    <t>Amounts Available for Obligation (Subtotal Line)</t>
  </si>
  <si>
    <t>Mechanism Totals</t>
  </si>
  <si>
    <t>Object Class and Admin. Cost Worksheet</t>
  </si>
  <si>
    <t>N/A</t>
  </si>
  <si>
    <t>AIDS/Non-AIDS Comparisons</t>
  </si>
  <si>
    <t>Noncompeting RPGS</t>
  </si>
  <si>
    <t>Competing RPGs</t>
  </si>
  <si>
    <t>SBIR RPGs</t>
  </si>
  <si>
    <t>Total RPGs</t>
  </si>
  <si>
    <t>Centers</t>
  </si>
  <si>
    <t>R&amp;D Contracts</t>
  </si>
  <si>
    <t>Intramural</t>
  </si>
  <si>
    <t>RMS</t>
  </si>
  <si>
    <t>Cancer Control</t>
  </si>
  <si>
    <t>Unobligated balance lapsing</t>
  </si>
  <si>
    <t>Research Projects:</t>
  </si>
  <si>
    <t>Research Centers:</t>
  </si>
  <si>
    <t>Other Research:</t>
  </si>
  <si>
    <t>Renewal</t>
  </si>
  <si>
    <t>New</t>
  </si>
  <si>
    <t>Subtotal, competing</t>
  </si>
  <si>
    <t>Subtotal, RPGs</t>
  </si>
  <si>
    <t>Specialized/comprehensive</t>
  </si>
  <si>
    <t>Clinical research</t>
  </si>
  <si>
    <t>Biotechnology</t>
  </si>
  <si>
    <t>Comparative medicine</t>
  </si>
  <si>
    <t>Research Centers in Minority Institutions</t>
  </si>
  <si>
    <t>Noncompeting</t>
  </si>
  <si>
    <t>Administrative supplements</t>
  </si>
  <si>
    <t>Competing:</t>
  </si>
  <si>
    <t>42§288</t>
  </si>
  <si>
    <t>42§241</t>
  </si>
  <si>
    <t>July 1, 1944 (42 U.S.C. 207)</t>
  </si>
  <si>
    <t>Detail of Full-Time Equivalent Employment (FTEs)</t>
  </si>
  <si>
    <t>Avg. GM/GS Salary - Detail EMP</t>
  </si>
  <si>
    <t>FTEs - BUD AUTH</t>
  </si>
  <si>
    <t>FTEs - BUD MECH</t>
  </si>
  <si>
    <t>FTEs - FULL TIME FTE</t>
  </si>
  <si>
    <t>FTEs - DETAIL EMP</t>
  </si>
  <si>
    <t>FTEs - SUM OF CHANGES</t>
  </si>
  <si>
    <t>Avg. GM/GS Grade - Detail EMP</t>
  </si>
  <si>
    <t>Avg. ES Salary - Detail EMP</t>
  </si>
  <si>
    <t>In Section 408 of the PHS Act, as amended, defines administrative expenses as "expenses incurred for the support of activities relevant to the award of grants, contracts, and cooperative agreements and expenses incurred for general administration of the scientific programs and activities of the National Institutes of Health.</t>
  </si>
  <si>
    <t>In collaboration with staff of the General Accounting Office (GAO), a methodology was developed to account for administrative expenses as defined in Section 408.  This methodology includes obligations in the RMS budget activity (except for Program Evaluation costs) and obligations directly related to the administrative responsibilities of the Office of Scientific Director in the Intramural budget activity.</t>
  </si>
  <si>
    <t>National Institutes of Health</t>
  </si>
  <si>
    <t>Printing of CJ Tables ONLY = CTRL+p</t>
  </si>
  <si>
    <t>Printing of ALL Tables = CTRL+t</t>
  </si>
  <si>
    <t>Supplements</t>
  </si>
  <si>
    <t>Research Project Grants</t>
  </si>
  <si>
    <t>Research Training</t>
  </si>
  <si>
    <t>Intramural Research</t>
  </si>
  <si>
    <t>Res. Mgmt. &amp; Support</t>
  </si>
  <si>
    <t>FY</t>
  </si>
  <si>
    <t>`</t>
  </si>
  <si>
    <t>Research and Investigation</t>
  </si>
  <si>
    <t>This sheet is generated automatically.  Once all columns are filled in, it is to go into the Wordperfect</t>
  </si>
  <si>
    <t>document called:  Justification.wpd.  To copy this page into WP, first select it from range:b8 thru i13,</t>
  </si>
  <si>
    <t xml:space="preserve">making sure that the entire range is selected.  Then select Edit/Copy and go into Wordperfect.  Open </t>
  </si>
  <si>
    <t>file called Justification.  Select Edit\Paste Special\Micro Excel Worksheet\Paste link and hit ok.</t>
  </si>
  <si>
    <t>(This will allow the link name and ranges to come into the document.)  You will then be able to paste</t>
  </si>
  <si>
    <t xml:space="preserve">point on, any changes made to changes that are made to the EXCEL worksheet </t>
  </si>
  <si>
    <t>will automatically change in the justification document.</t>
  </si>
  <si>
    <t>I can be reached on 6-2883.</t>
  </si>
  <si>
    <t xml:space="preserve">ONE THING TO NOTE:  Be sure that your link name is correct in the Wordperfect document.  </t>
  </si>
  <si>
    <t>To check, go into View/Reveal Codes and then find the link to make sure that it is correct.</t>
  </si>
  <si>
    <t>Res. Training</t>
  </si>
  <si>
    <t xml:space="preserve">  Total</t>
  </si>
  <si>
    <t>Comparative transfer from:</t>
  </si>
  <si>
    <r>
      <t>Ctrl +p</t>
    </r>
    <r>
      <rPr>
        <sz val="12"/>
        <color indexed="8"/>
        <rFont val="Arial"/>
        <family val="0"/>
      </rPr>
      <t xml:space="preserve"> =  will print the CJ tables only.  Please make sure that you DO NOT use a capital "P".</t>
    </r>
  </si>
  <si>
    <t xml:space="preserve">  Please read notice below:</t>
  </si>
  <si>
    <t>NOTICE:</t>
  </si>
  <si>
    <t>Each time that you open this page, you should get a message about it being linked.  Click ok and</t>
  </si>
  <si>
    <t>again click "yes".</t>
  </si>
  <si>
    <t xml:space="preserve">on "yes" to update links now.  You will then get another message about virus asking if you are sure; </t>
  </si>
  <si>
    <r>
      <t xml:space="preserve">this page into the document.  Once in there, </t>
    </r>
    <r>
      <rPr>
        <b/>
        <sz val="12"/>
        <rFont val="Times New Roman"/>
        <family val="1"/>
      </rPr>
      <t>right click (mouse)</t>
    </r>
    <r>
      <rPr>
        <sz val="12"/>
        <rFont val="Times New Roman"/>
        <family val="1"/>
      </rPr>
      <t xml:space="preserve"> and change the size to </t>
    </r>
    <r>
      <rPr>
        <b/>
        <sz val="12"/>
        <rFont val="Times New Roman"/>
        <family val="1"/>
      </rPr>
      <t>W=6.46</t>
    </r>
    <r>
      <rPr>
        <sz val="12"/>
        <rFont val="Times New Roman"/>
        <family val="1"/>
      </rPr>
      <t>"</t>
    </r>
  </si>
  <si>
    <r>
      <t xml:space="preserve">and </t>
    </r>
    <r>
      <rPr>
        <b/>
        <sz val="12"/>
        <rFont val="Times New Roman"/>
        <family val="1"/>
      </rPr>
      <t>H= 0.964</t>
    </r>
    <r>
      <rPr>
        <sz val="12"/>
        <rFont val="Times New Roman"/>
        <family val="1"/>
      </rPr>
      <t xml:space="preserve">.  The document should then fit within the margins with no problem.  From that </t>
    </r>
  </si>
  <si>
    <t>If you have questions or difficulties with this page, please give me a call.</t>
  </si>
  <si>
    <t>THIS PAGE IS NOT TO BE INCLUDED IN THE SUBMISSION</t>
  </si>
  <si>
    <t xml:space="preserve">                        </t>
  </si>
  <si>
    <t xml:space="preserve">1/  Excludes the following amounts for reimbursable activities carried out by this account: </t>
  </si>
  <si>
    <t>FTEs supported by funds from Cooperative Research and Development Agreements</t>
  </si>
  <si>
    <t xml:space="preserve">    6.  Intramural research                                   </t>
  </si>
  <si>
    <t>FY 2003</t>
  </si>
  <si>
    <t>FY 2004</t>
  </si>
  <si>
    <t xml:space="preserve">    Total</t>
  </si>
  <si>
    <r>
      <t xml:space="preserve">Amounts Available for Obligation </t>
    </r>
    <r>
      <rPr>
        <b/>
        <u val="single"/>
        <sz val="12"/>
        <color indexed="8"/>
        <rFont val="Arial"/>
        <family val="2"/>
      </rPr>
      <t>1</t>
    </r>
    <r>
      <rPr>
        <b/>
        <sz val="12"/>
        <color indexed="8"/>
        <rFont val="Arial"/>
        <family val="2"/>
      </rPr>
      <t xml:space="preserve">/ </t>
    </r>
  </si>
  <si>
    <t>Intramural Res.</t>
  </si>
  <si>
    <t>Res. Project Grants</t>
  </si>
  <si>
    <t>Res. Center</t>
  </si>
  <si>
    <t>RM&amp;S</t>
  </si>
  <si>
    <t xml:space="preserve">  Military Personnel (11.7)</t>
  </si>
  <si>
    <t>Average salary, grade established by act of</t>
  </si>
  <si>
    <t>Military Personnel Benefits</t>
  </si>
  <si>
    <t>Military Personnel</t>
  </si>
  <si>
    <t>Total OC Worksheet</t>
  </si>
  <si>
    <t>Budget Mechanism - AIDS</t>
  </si>
  <si>
    <t xml:space="preserve">    2.  Research centers</t>
  </si>
  <si>
    <t xml:space="preserve">    5.  Research and development contracts</t>
  </si>
  <si>
    <t>Full-time equivalent of overtime &amp; holiday hours</t>
  </si>
  <si>
    <t>Total, Personnel Compensation</t>
  </si>
  <si>
    <t>Enacted Rescissions</t>
  </si>
  <si>
    <t>Unobligated Balance, start of year</t>
  </si>
  <si>
    <t>Unobligated Balance, end of year</t>
  </si>
  <si>
    <t>Research Training:</t>
  </si>
  <si>
    <t>FTEs - BA by Object</t>
  </si>
  <si>
    <t>Avg. GM/GS Grade - BA by Object</t>
  </si>
  <si>
    <t>Avg. GM/GS Salary - BA by Object</t>
  </si>
  <si>
    <t>Avg. ES Salary - BA by Object</t>
  </si>
  <si>
    <t xml:space="preserve">     Change from Base</t>
  </si>
  <si>
    <t>Subtotal, adjusted budget authority</t>
  </si>
  <si>
    <t>Res. management &amp; support</t>
  </si>
  <si>
    <r>
      <t>a</t>
    </r>
    <r>
      <rPr>
        <sz val="12"/>
        <color indexed="8"/>
        <rFont val="Arial"/>
        <family val="0"/>
      </rPr>
      <t>/</t>
    </r>
  </si>
  <si>
    <r>
      <t>b</t>
    </r>
    <r>
      <rPr>
        <sz val="12"/>
        <color indexed="8"/>
        <rFont val="Arial"/>
        <family val="0"/>
      </rPr>
      <t>/</t>
    </r>
  </si>
  <si>
    <t>Appropriations History</t>
  </si>
  <si>
    <r>
      <t>1</t>
    </r>
    <r>
      <rPr>
        <sz val="12"/>
        <color indexed="8"/>
        <rFont val="Arial"/>
        <family val="2"/>
      </rPr>
      <t>/  Reflects enacted supplementals, rescissions, and reappropriations.</t>
    </r>
  </si>
  <si>
    <r>
      <t>Ctrl +a</t>
    </r>
    <r>
      <rPr>
        <sz val="12"/>
        <color indexed="8"/>
        <rFont val="Arial"/>
        <family val="0"/>
      </rPr>
      <t xml:space="preserve"> =  will print all of the tables, with percent and average costs.</t>
    </r>
  </si>
  <si>
    <t>Full funded</t>
  </si>
  <si>
    <t>Budget Mechanism - NonAIDS</t>
  </si>
  <si>
    <t>Budget Base</t>
  </si>
  <si>
    <t>2004 Amount</t>
  </si>
  <si>
    <t>BA</t>
  </si>
  <si>
    <t>a/  Amounts authorized by Section 301 and Title IV of the Public Health Act.</t>
  </si>
  <si>
    <t>Single year</t>
  </si>
  <si>
    <t>Civilian Personnel Benefits (12.1)</t>
  </si>
  <si>
    <t>Military Personnel Benefits (12.2)</t>
  </si>
  <si>
    <t>Civilian Personnel Benefits</t>
  </si>
  <si>
    <t>FY 2005</t>
  </si>
  <si>
    <t>2004/2005</t>
  </si>
  <si>
    <t xml:space="preserve">             2004 pay increase</t>
  </si>
  <si>
    <t xml:space="preserve">        c.  January 2005 pay increase</t>
  </si>
  <si>
    <t>2005 Amount</t>
  </si>
  <si>
    <t>2005 Budget</t>
  </si>
  <si>
    <t>FY 2005 Estimated Budget Authority</t>
  </si>
  <si>
    <t xml:space="preserve">        d.  One less day of pay</t>
  </si>
  <si>
    <t>(RoadMap Support)</t>
  </si>
  <si>
    <t xml:space="preserve">  Fogarty International Center for </t>
  </si>
  <si>
    <t xml:space="preserve">  International Services Branch</t>
  </si>
  <si>
    <t>Final</t>
  </si>
  <si>
    <t>Conference</t>
  </si>
  <si>
    <t>Final Conference</t>
  </si>
  <si>
    <t>FY 2004 Final Conference</t>
  </si>
  <si>
    <t xml:space="preserve">2004 </t>
  </si>
  <si>
    <t xml:space="preserve">  Office of National Drug Control Policy</t>
  </si>
  <si>
    <t xml:space="preserve">     Total, NIDA</t>
  </si>
  <si>
    <t>National Institute on Drug Abuse</t>
  </si>
  <si>
    <t>Drug Abuse and Addiction</t>
  </si>
  <si>
    <r>
      <t>2</t>
    </r>
    <r>
      <rPr>
        <sz val="12"/>
        <color indexed="8"/>
        <rFont val="Arial"/>
        <family val="2"/>
      </rPr>
      <t>/  Excludes funds for HIV/AIDS researchj activities consolidated in the NIH Office of AIDS Research.</t>
    </r>
  </si>
  <si>
    <r>
      <t>3</t>
    </r>
    <r>
      <rPr>
        <sz val="12"/>
        <color indexed="8"/>
        <rFont val="Arial"/>
        <family val="2"/>
      </rPr>
      <t>/  Excludes enacted administrative reductions of $215,000.</t>
    </r>
  </si>
  <si>
    <r>
      <t>4</t>
    </r>
    <r>
      <rPr>
        <sz val="12"/>
        <color indexed="8"/>
        <rFont val="Arial"/>
        <family val="2"/>
      </rPr>
      <t>/  Reflects a decrease of $1,195,000 for the budget amendment for bioterrorism.</t>
    </r>
  </si>
  <si>
    <t>2/</t>
  </si>
  <si>
    <t>3/</t>
  </si>
  <si>
    <t>2/4/</t>
  </si>
  <si>
    <t>Office of the Director</t>
  </si>
  <si>
    <t>Office of Extramural Affairs</t>
  </si>
  <si>
    <t>Center of AIDS and Other Medical</t>
  </si>
  <si>
    <t>Consequences</t>
  </si>
  <si>
    <t>Division of Neuroscience &amp;</t>
  </si>
  <si>
    <t>Behavioral Research</t>
  </si>
  <si>
    <t>Division of Epidemiology &amp; Services</t>
  </si>
  <si>
    <t>&amp; Prevention Research</t>
  </si>
  <si>
    <t>Division of Treatment Research &amp;</t>
  </si>
  <si>
    <t>Development</t>
  </si>
  <si>
    <t xml:space="preserve">Office of Science Policy and </t>
  </si>
  <si>
    <t>Communications</t>
  </si>
  <si>
    <t>Center for Clinical Trials Neetwork</t>
  </si>
  <si>
    <t>Intramural Research Program</t>
  </si>
  <si>
    <t>Comparative transfer to NIBIB for Radiology Program</t>
  </si>
  <si>
    <t>Comparative transfer to Buildings and Facilities</t>
  </si>
  <si>
    <t>Comparative transfer to Office of the Director for program changes</t>
  </si>
  <si>
    <t>FY 2003 - $1,814,000; FY 2004 - $1,814,000; FY 2005 - $1,814,000</t>
  </si>
  <si>
    <t>Real Transfer from:</t>
  </si>
  <si>
    <t>Section 464L(d)</t>
  </si>
  <si>
    <t>42§285o</t>
  </si>
  <si>
    <t>Excludes $195,000 in FY 2003 and $129,000  in FY 2004 for royalties.</t>
  </si>
  <si>
    <t xml:space="preserve">   National Institute on Drug Abuse</t>
  </si>
  <si>
    <t xml:space="preserve">       National Institutes of Health</t>
  </si>
  <si>
    <t xml:space="preserve">      Budget Mechanism - Total</t>
  </si>
  <si>
    <t>Office of Planning and Resource Mgt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</si>
</sst>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0.0\)"/>
    <numFmt numFmtId="166" formatCode="0_);[Red]\-0_)"/>
    <numFmt numFmtId="167" formatCode="0.0_)"/>
    <numFmt numFmtId="168" formatCode="mm/dd/yy_)"/>
    <numFmt numFmtId="169" formatCode="0_)"/>
    <numFmt numFmtId="170" formatCode="0.0%"/>
    <numFmt numFmtId="171" formatCode="\(#,##0\);\(\(#,##0\)\)"/>
    <numFmt numFmtId="172" formatCode="_(* #,##0.000_);_(* \(#,##0.000\);_(* &quot;-&quot;??_);_(@_)"/>
    <numFmt numFmtId="173" formatCode="_(* #,##0.0000_);_(* \(#,##0.0000\);_(* &quot;-&quot;??_);_(@_)"/>
    <numFmt numFmtId="174" formatCode="_(* #,##0.0_);_(* \(#,##0.0\);_(* &quot;-&quot;??_);_(@_)"/>
    <numFmt numFmtId="175" formatCode="0.00;[Red]0.00"/>
    <numFmt numFmtId="176" formatCode="00000"/>
    <numFmt numFmtId="177" formatCode="_(&quot;$&quot;* #,##0.0_);_(&quot;$&quot;* \(#,##0.0\);_(&quot;$&quot;* &quot;-&quot;??_);_(@_)"/>
    <numFmt numFmtId="178" formatCode="_(&quot;$&quot;* #,##0_);_(&quot;$&quot;* \(#,##0\);_(&quot;$&quot;* &quot;-&quot;??_);_(@_)"/>
    <numFmt numFmtId="179" formatCode="0.00_);\(0.00\)"/>
    <numFmt numFmtId="180" formatCode="0_);\(0\)"/>
    <numFmt numFmtId="181" formatCode="&quot;$&quot;#,##0"/>
    <numFmt numFmtId="182" formatCode="_(* #,##0_);_(* \(#,##0\);_(* &quot;-&quot;??_);_(@_)"/>
    <numFmt numFmtId="183" formatCode="0.0_);\(0.0\)"/>
    <numFmt numFmtId="184" formatCode="0;[Red]0"/>
    <numFmt numFmtId="185" formatCode="#\ ?/10"/>
    <numFmt numFmtId="186" formatCode="0.0"/>
    <numFmt numFmtId="187" formatCode="[&lt;=9999999]###\-####;\(###\)\ ###\-####"/>
    <numFmt numFmtId="188" formatCode="m/d"/>
    <numFmt numFmtId="189" formatCode="&quot;$&quot;#,##0.0"/>
    <numFmt numFmtId="190" formatCode="#,##0;[Red]#,##0"/>
  </numFmts>
  <fonts count="40">
    <font>
      <sz val="12"/>
      <name val="Arial MT"/>
      <family val="0"/>
    </font>
    <font>
      <sz val="10"/>
      <name val="Arial"/>
      <family val="0"/>
    </font>
    <font>
      <sz val="12"/>
      <color indexed="8"/>
      <name val="Arial"/>
      <family val="0"/>
    </font>
    <font>
      <sz val="10"/>
      <color indexed="8"/>
      <name val="Arial"/>
      <family val="0"/>
    </font>
    <font>
      <sz val="12"/>
      <color indexed="8"/>
      <name val="Arial MT"/>
      <family val="0"/>
    </font>
    <font>
      <u val="single"/>
      <sz val="12"/>
      <color indexed="8"/>
      <name val="Arial"/>
      <family val="0"/>
    </font>
    <font>
      <sz val="12"/>
      <color indexed="8"/>
      <name val="Times New Roman"/>
      <family val="1"/>
    </font>
    <font>
      <b/>
      <sz val="12"/>
      <color indexed="8"/>
      <name val="Arial"/>
      <family val="0"/>
    </font>
    <font>
      <b/>
      <sz val="10"/>
      <color indexed="8"/>
      <name val="Arial"/>
      <family val="0"/>
    </font>
    <font>
      <u val="single"/>
      <sz val="10.45"/>
      <color indexed="12"/>
      <name val="Arial MT"/>
      <family val="0"/>
    </font>
    <font>
      <u val="single"/>
      <sz val="10.45"/>
      <color indexed="36"/>
      <name val="Arial MT"/>
      <family val="0"/>
    </font>
    <font>
      <b/>
      <sz val="12"/>
      <name val="Arial MT"/>
      <family val="0"/>
    </font>
    <font>
      <sz val="14"/>
      <name val="Arial"/>
      <family val="2"/>
    </font>
    <font>
      <sz val="14"/>
      <name val="Times New Roman"/>
      <family val="1"/>
    </font>
    <font>
      <sz val="12"/>
      <name val="Times New Roman"/>
      <family val="1"/>
    </font>
    <font>
      <b/>
      <sz val="12"/>
      <name val="Times New Roman"/>
      <family val="1"/>
    </font>
    <font>
      <b/>
      <sz val="12"/>
      <color indexed="8"/>
      <name val="Arial MT"/>
      <family val="0"/>
    </font>
    <font>
      <b/>
      <sz val="12"/>
      <color indexed="10"/>
      <name val="Arial MT"/>
      <family val="0"/>
    </font>
    <font>
      <b/>
      <sz val="9"/>
      <name val="Tahoma"/>
      <family val="2"/>
    </font>
    <font>
      <b/>
      <sz val="12"/>
      <color indexed="10"/>
      <name val="Times New Roman"/>
      <family val="1"/>
    </font>
    <font>
      <b/>
      <sz val="14"/>
      <color indexed="8"/>
      <name val="Arial"/>
      <family val="2"/>
    </font>
    <font>
      <b/>
      <sz val="14"/>
      <name val="Times New Roman"/>
      <family val="1"/>
    </font>
    <font>
      <b/>
      <sz val="8"/>
      <name val="Times New Roman"/>
      <family val="1"/>
    </font>
    <font>
      <b/>
      <sz val="8.5"/>
      <name val="Times New Roman"/>
      <family val="1"/>
    </font>
    <font>
      <b/>
      <u val="single"/>
      <sz val="12"/>
      <color indexed="8"/>
      <name val="Arial"/>
      <family val="2"/>
    </font>
    <font>
      <sz val="12"/>
      <name val="Arial"/>
      <family val="2"/>
    </font>
    <font>
      <b/>
      <sz val="14"/>
      <name val="Arial"/>
      <family val="2"/>
    </font>
    <font>
      <sz val="9.5"/>
      <name val="Arial"/>
      <family val="2"/>
    </font>
    <font>
      <b/>
      <sz val="11.25"/>
      <name val="Arial"/>
      <family val="2"/>
    </font>
    <font>
      <b/>
      <sz val="8.75"/>
      <name val="Arial"/>
      <family val="2"/>
    </font>
    <font>
      <b/>
      <sz val="8"/>
      <name val="Arial"/>
      <family val="2"/>
    </font>
    <font>
      <sz val="11"/>
      <name val="Arial"/>
      <family val="2"/>
    </font>
    <font>
      <b/>
      <sz val="18"/>
      <color indexed="10"/>
      <name val="Arial"/>
      <family val="2"/>
    </font>
    <font>
      <b/>
      <sz val="14"/>
      <color indexed="10"/>
      <name val="Arial"/>
      <family val="2"/>
    </font>
    <font>
      <b/>
      <sz val="12"/>
      <name val="Arial"/>
      <family val="2"/>
    </font>
    <font>
      <b/>
      <sz val="10"/>
      <name val="Arial"/>
      <family val="2"/>
    </font>
    <font>
      <u val="single"/>
      <sz val="12"/>
      <color indexed="8"/>
      <name val="Times New Roman"/>
      <family val="1"/>
    </font>
    <font>
      <sz val="11"/>
      <name val="Arial MT"/>
      <family val="0"/>
    </font>
    <font>
      <sz val="13"/>
      <name val="Arial"/>
      <family val="0"/>
    </font>
    <font>
      <b/>
      <sz val="8"/>
      <name val="Arial MT"/>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09">
    <border>
      <left/>
      <right/>
      <top/>
      <bottom/>
      <diagonal/>
    </border>
    <border>
      <left style="thin"/>
      <right style="thin"/>
      <top style="thin"/>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color indexed="8"/>
      </top>
      <bottom style="medium"/>
    </border>
    <border>
      <left style="medium">
        <color indexed="8"/>
      </left>
      <right style="thin">
        <color indexed="8"/>
      </right>
      <top style="medium">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medium">
        <color indexed="8"/>
      </top>
      <bottom style="medium"/>
    </border>
    <border>
      <left>
        <color indexed="63"/>
      </left>
      <right style="thin"/>
      <top style="medium">
        <color indexed="8"/>
      </top>
      <bottom style="medium"/>
    </border>
    <border>
      <left style="thin"/>
      <right style="thin"/>
      <top style="medium">
        <color indexed="8"/>
      </top>
      <bottom style="mediu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color indexed="63"/>
      </right>
      <top style="thick">
        <color indexed="8"/>
      </top>
      <bottom>
        <color indexed="63"/>
      </bottom>
    </border>
    <border>
      <left style="thick">
        <color indexed="8"/>
      </left>
      <right>
        <color indexed="63"/>
      </right>
      <top>
        <color indexed="63"/>
      </top>
      <bottom style="thin">
        <color indexed="8"/>
      </bottom>
    </border>
    <border>
      <left style="thick">
        <color indexed="8"/>
      </left>
      <right>
        <color indexed="63"/>
      </right>
      <top style="thin">
        <color indexed="8"/>
      </top>
      <bottom>
        <color indexed="63"/>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style="thin">
        <color indexed="8"/>
      </left>
      <right style="thick">
        <color indexed="8"/>
      </right>
      <top>
        <color indexed="63"/>
      </top>
      <bottom style="thin"/>
    </border>
    <border>
      <left style="thin">
        <color indexed="8"/>
      </left>
      <right style="thick">
        <color indexed="8"/>
      </right>
      <top style="thin"/>
      <bottom style="thin"/>
    </border>
    <border>
      <left style="thin">
        <color indexed="8"/>
      </left>
      <right style="thick">
        <color indexed="8"/>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style="thin"/>
      <bottom style="thick">
        <color indexed="8"/>
      </bottom>
    </border>
    <border>
      <left>
        <color indexed="63"/>
      </left>
      <right style="thick">
        <color indexed="8"/>
      </right>
      <top>
        <color indexed="63"/>
      </top>
      <bottom style="thick">
        <color indexed="8"/>
      </bottom>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thin"/>
    </border>
    <border>
      <left style="thin">
        <color indexed="8"/>
      </left>
      <right style="thick">
        <color indexed="8"/>
      </right>
      <top>
        <color indexed="63"/>
      </top>
      <bottom style="thick">
        <color indexed="8"/>
      </bottom>
    </border>
    <border>
      <left style="thick">
        <color indexed="8"/>
      </left>
      <right style="thin">
        <color indexed="8"/>
      </right>
      <top>
        <color indexed="63"/>
      </top>
      <bottom>
        <color indexed="63"/>
      </bottom>
    </border>
    <border>
      <left>
        <color indexed="63"/>
      </left>
      <right style="thick">
        <color indexed="8"/>
      </right>
      <top>
        <color indexed="63"/>
      </top>
      <bottom>
        <color indexed="63"/>
      </bottom>
    </border>
    <border>
      <left style="thick">
        <color indexed="8"/>
      </left>
      <right style="thin">
        <color indexed="8"/>
      </right>
      <top>
        <color indexed="63"/>
      </top>
      <bottom style="thick">
        <color indexed="8"/>
      </bottom>
    </border>
    <border>
      <left style="thick">
        <color indexed="8"/>
      </left>
      <right style="thin">
        <color indexed="8"/>
      </right>
      <top>
        <color indexed="63"/>
      </top>
      <bottom style="thin">
        <color indexed="8"/>
      </bottom>
    </border>
    <border>
      <left style="thick">
        <color indexed="8"/>
      </left>
      <right style="thick">
        <color indexed="8"/>
      </right>
      <top>
        <color indexed="63"/>
      </top>
      <bottom style="thin">
        <color indexed="8"/>
      </bottom>
    </border>
    <border>
      <left>
        <color indexed="63"/>
      </left>
      <right>
        <color indexed="63"/>
      </right>
      <top style="thin"/>
      <bottom style="thin"/>
    </border>
    <border>
      <left style="thin"/>
      <right style="thin"/>
      <top style="medium">
        <color indexed="8"/>
      </top>
      <bottom style="thin"/>
    </border>
    <border>
      <left style="medium">
        <color indexed="8"/>
      </left>
      <right style="thin"/>
      <top style="medium">
        <color indexed="8"/>
      </top>
      <bottom style="medium">
        <color indexed="8"/>
      </bottom>
    </border>
    <border>
      <left style="thin"/>
      <right style="medium">
        <color indexed="8"/>
      </right>
      <top style="medium">
        <color indexed="8"/>
      </top>
      <bottom style="thin"/>
    </border>
    <border>
      <left style="medium">
        <color indexed="8"/>
      </left>
      <right style="thin"/>
      <top style="medium">
        <color indexed="8"/>
      </top>
      <bottom>
        <color indexed="63"/>
      </bottom>
    </border>
    <border>
      <left>
        <color indexed="63"/>
      </left>
      <right>
        <color indexed="63"/>
      </right>
      <top style="thin"/>
      <bottom style="medium">
        <color indexed="8"/>
      </bottom>
    </border>
    <border>
      <left>
        <color indexed="63"/>
      </left>
      <right style="thin"/>
      <top style="thin"/>
      <bottom style="mediu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style="thin">
        <color indexed="8"/>
      </bottom>
    </border>
    <border>
      <left>
        <color indexed="63"/>
      </left>
      <right style="medium">
        <color indexed="8"/>
      </right>
      <top>
        <color indexed="63"/>
      </top>
      <bottom style="thin"/>
    </border>
    <border>
      <left>
        <color indexed="63"/>
      </left>
      <right style="medium">
        <color indexed="8"/>
      </right>
      <top style="thin"/>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style="thin"/>
    </border>
    <border>
      <left style="medium">
        <color indexed="8"/>
      </left>
      <right style="medium">
        <color indexed="8"/>
      </right>
      <top style="thin"/>
      <bottom style="thin"/>
    </border>
    <border>
      <left style="medium">
        <color indexed="8"/>
      </left>
      <right style="medium">
        <color indexed="8"/>
      </right>
      <top style="thin"/>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thin"/>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color indexed="63"/>
      </left>
      <right style="thin"/>
      <top style="medium">
        <color indexed="8"/>
      </top>
      <bottom style="double">
        <color indexed="8"/>
      </bottom>
    </border>
    <border>
      <left>
        <color indexed="63"/>
      </left>
      <right style="medium">
        <color indexed="8"/>
      </right>
      <top style="thin"/>
      <bottom style="medium">
        <color indexed="8"/>
      </bottom>
    </border>
    <border>
      <left>
        <color indexed="63"/>
      </left>
      <right style="thin"/>
      <top>
        <color indexed="63"/>
      </top>
      <bottom>
        <color indexed="63"/>
      </bottom>
    </border>
    <border>
      <left style="thin"/>
      <right style="medium">
        <color indexed="8"/>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medium">
        <color indexed="8"/>
      </bottom>
    </border>
    <border>
      <left>
        <color indexed="63"/>
      </left>
      <right style="thin"/>
      <top style="medium">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color indexed="8"/>
      </bottom>
    </border>
  </borders>
  <cellStyleXfs count="22">
    <xf numFmtId="0" fontId="0" fillId="2"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714">
    <xf numFmtId="0" fontId="0" fillId="2" borderId="1" xfId="0" applyAlignment="1">
      <alignment/>
    </xf>
    <xf numFmtId="0" fontId="2" fillId="2" borderId="1" xfId="0" applyFont="1" applyAlignment="1" applyProtection="1">
      <alignment horizontal="center"/>
      <protection/>
    </xf>
    <xf numFmtId="0" fontId="2" fillId="2" borderId="1" xfId="0" applyFont="1" applyAlignment="1" applyProtection="1">
      <alignment/>
      <protection/>
    </xf>
    <xf numFmtId="0" fontId="2" fillId="2" borderId="1" xfId="0" applyFont="1" applyAlignment="1" applyProtection="1">
      <alignment horizontal="centerContinuous"/>
      <protection/>
    </xf>
    <xf numFmtId="0" fontId="2" fillId="2" borderId="2" xfId="0" applyFont="1" applyBorder="1" applyAlignment="1" applyProtection="1">
      <alignment horizontal="center"/>
      <protection/>
    </xf>
    <xf numFmtId="0" fontId="2" fillId="2" borderId="3" xfId="0" applyFont="1" applyBorder="1" applyAlignment="1" applyProtection="1">
      <alignment horizontal="center"/>
      <protection/>
    </xf>
    <xf numFmtId="0" fontId="2" fillId="2" borderId="4" xfId="0" applyFont="1" applyBorder="1" applyAlignment="1" applyProtection="1">
      <alignment horizontal="center"/>
      <protection/>
    </xf>
    <xf numFmtId="0" fontId="2" fillId="2" borderId="5" xfId="0" applyFont="1" applyBorder="1" applyAlignment="1" applyProtection="1">
      <alignment horizontal="center"/>
      <protection/>
    </xf>
    <xf numFmtId="0" fontId="2" fillId="2" borderId="6" xfId="0" applyFont="1" applyBorder="1" applyAlignment="1" applyProtection="1">
      <alignment horizontal="center"/>
      <protection/>
    </xf>
    <xf numFmtId="0" fontId="2" fillId="2" borderId="7" xfId="0" applyFont="1" applyBorder="1" applyAlignment="1" applyProtection="1">
      <alignment horizontal="center"/>
      <protection/>
    </xf>
    <xf numFmtId="0" fontId="2" fillId="2" borderId="8" xfId="0" applyFont="1" applyBorder="1" applyAlignment="1" applyProtection="1">
      <alignment/>
      <protection/>
    </xf>
    <xf numFmtId="0" fontId="2" fillId="2" borderId="9" xfId="0" applyFont="1" applyBorder="1" applyAlignment="1" applyProtection="1">
      <alignment/>
      <protection/>
    </xf>
    <xf numFmtId="0" fontId="2" fillId="2" borderId="10" xfId="0" applyFont="1" applyBorder="1" applyAlignment="1" applyProtection="1">
      <alignment/>
      <protection/>
    </xf>
    <xf numFmtId="5" fontId="2" fillId="2" borderId="9" xfId="0" applyNumberFormat="1" applyFont="1" applyBorder="1" applyAlignment="1" applyProtection="1">
      <alignment/>
      <protection/>
    </xf>
    <xf numFmtId="5" fontId="2" fillId="2" borderId="1" xfId="0" applyNumberFormat="1" applyFont="1" applyAlignment="1" applyProtection="1">
      <alignment/>
      <protection/>
    </xf>
    <xf numFmtId="5" fontId="2" fillId="2" borderId="10" xfId="0" applyNumberFormat="1" applyFont="1" applyBorder="1" applyAlignment="1" applyProtection="1">
      <alignment/>
      <protection/>
    </xf>
    <xf numFmtId="0" fontId="2" fillId="2" borderId="10" xfId="0" applyFont="1" applyBorder="1" applyAlignment="1" applyProtection="1">
      <alignment horizontal="right"/>
      <protection/>
    </xf>
    <xf numFmtId="0" fontId="2" fillId="2" borderId="11" xfId="0" applyFont="1" applyBorder="1" applyAlignment="1" applyProtection="1">
      <alignment/>
      <protection/>
    </xf>
    <xf numFmtId="37" fontId="2" fillId="2" borderId="6" xfId="0" applyNumberFormat="1" applyFont="1" applyBorder="1" applyAlignment="1" applyProtection="1">
      <alignment/>
      <protection/>
    </xf>
    <xf numFmtId="37" fontId="2" fillId="2" borderId="7" xfId="0" applyNumberFormat="1" applyFont="1" applyBorder="1" applyAlignment="1" applyProtection="1">
      <alignment/>
      <protection/>
    </xf>
    <xf numFmtId="0" fontId="2" fillId="2" borderId="12" xfId="0" applyFont="1" applyBorder="1" applyAlignment="1" applyProtection="1">
      <alignment/>
      <protection/>
    </xf>
    <xf numFmtId="37" fontId="2" fillId="2" borderId="9" xfId="0" applyNumberFormat="1" applyFont="1" applyBorder="1" applyAlignment="1" applyProtection="1">
      <alignment/>
      <protection/>
    </xf>
    <xf numFmtId="37" fontId="2" fillId="2" borderId="1" xfId="0" applyNumberFormat="1" applyFont="1" applyAlignment="1" applyProtection="1">
      <alignment/>
      <protection/>
    </xf>
    <xf numFmtId="37" fontId="2" fillId="2" borderId="10" xfId="0" applyNumberFormat="1" applyFont="1" applyBorder="1" applyAlignment="1" applyProtection="1">
      <alignment/>
      <protection/>
    </xf>
    <xf numFmtId="37" fontId="2" fillId="2" borderId="9" xfId="0" applyNumberFormat="1" applyFont="1" applyBorder="1" applyAlignment="1" applyProtection="1">
      <alignment horizontal="right"/>
      <protection/>
    </xf>
    <xf numFmtId="0" fontId="2" fillId="2" borderId="1" xfId="0" applyFont="1" applyAlignment="1" applyProtection="1">
      <alignment horizontal="right"/>
      <protection/>
    </xf>
    <xf numFmtId="37" fontId="2" fillId="2" borderId="1" xfId="0" applyNumberFormat="1" applyFont="1" applyAlignment="1" applyProtection="1">
      <alignment horizontal="right"/>
      <protection/>
    </xf>
    <xf numFmtId="0" fontId="2" fillId="2" borderId="13" xfId="0" applyFont="1" applyBorder="1" applyAlignment="1" applyProtection="1">
      <alignment/>
      <protection/>
    </xf>
    <xf numFmtId="37" fontId="2" fillId="3" borderId="9" xfId="0" applyNumberFormat="1" applyFont="1" applyFill="1" applyBorder="1" applyAlignment="1" applyProtection="1">
      <alignment/>
      <protection/>
    </xf>
    <xf numFmtId="37" fontId="2" fillId="3" borderId="10" xfId="0" applyNumberFormat="1" applyFont="1" applyFill="1" applyBorder="1" applyAlignment="1" applyProtection="1">
      <alignment/>
      <protection/>
    </xf>
    <xf numFmtId="37" fontId="2" fillId="2" borderId="1" xfId="0" applyNumberFormat="1" applyFont="1" applyAlignment="1" applyProtection="1">
      <alignment horizontal="centerContinuous"/>
      <protection/>
    </xf>
    <xf numFmtId="0" fontId="3" fillId="2" borderId="1" xfId="0" applyFont="1" applyAlignment="1" applyProtection="1">
      <alignment/>
      <protection/>
    </xf>
    <xf numFmtId="0" fontId="4" fillId="2" borderId="1" xfId="0" applyFont="1" applyAlignment="1" applyProtection="1">
      <alignment/>
      <protection/>
    </xf>
    <xf numFmtId="0" fontId="2" fillId="2" borderId="14" xfId="0" applyFont="1" applyBorder="1" applyAlignment="1" applyProtection="1">
      <alignment/>
      <protection/>
    </xf>
    <xf numFmtId="0" fontId="2" fillId="2" borderId="15" xfId="0" applyFont="1" applyBorder="1" applyAlignment="1" applyProtection="1">
      <alignment horizontal="centerContinuous"/>
      <protection/>
    </xf>
    <xf numFmtId="0" fontId="2" fillId="2" borderId="4" xfId="0" applyFont="1" applyBorder="1" applyAlignment="1" applyProtection="1">
      <alignment horizontal="centerContinuous"/>
      <protection/>
    </xf>
    <xf numFmtId="0" fontId="2" fillId="2" borderId="15" xfId="0" applyFont="1" applyBorder="1" applyAlignment="1" applyProtection="1">
      <alignment horizontal="center"/>
      <protection/>
    </xf>
    <xf numFmtId="0" fontId="2" fillId="2" borderId="14" xfId="0" applyFont="1" applyBorder="1" applyAlignment="1" applyProtection="1">
      <alignment horizontal="center"/>
      <protection/>
    </xf>
    <xf numFmtId="0" fontId="2" fillId="2" borderId="16" xfId="0" applyFont="1" applyBorder="1" applyAlignment="1" applyProtection="1">
      <alignment horizontal="center"/>
      <protection/>
    </xf>
    <xf numFmtId="0" fontId="2" fillId="3" borderId="11" xfId="0" applyFont="1" applyFill="1" applyBorder="1" applyAlignment="1" applyProtection="1">
      <alignment horizontal="centerContinuous"/>
      <protection/>
    </xf>
    <xf numFmtId="0" fontId="2" fillId="3" borderId="7" xfId="0" applyFont="1" applyFill="1" applyBorder="1" applyAlignment="1" applyProtection="1">
      <alignment horizontal="centerContinuous"/>
      <protection/>
    </xf>
    <xf numFmtId="0" fontId="2" fillId="2" borderId="11" xfId="0" applyFont="1" applyBorder="1" applyAlignment="1" applyProtection="1">
      <alignment horizontal="center"/>
      <protection/>
    </xf>
    <xf numFmtId="0" fontId="2" fillId="2" borderId="17" xfId="0" applyFont="1" applyBorder="1" applyAlignment="1" applyProtection="1">
      <alignment/>
      <protection/>
    </xf>
    <xf numFmtId="0" fontId="2" fillId="2" borderId="7" xfId="0" applyFont="1" applyBorder="1" applyAlignment="1" applyProtection="1">
      <alignment/>
      <protection/>
    </xf>
    <xf numFmtId="0" fontId="2" fillId="2" borderId="16" xfId="0" applyFont="1" applyBorder="1" applyAlignment="1" applyProtection="1">
      <alignment/>
      <protection/>
    </xf>
    <xf numFmtId="0" fontId="2" fillId="2" borderId="18" xfId="0" applyFont="1" applyBorder="1" applyAlignment="1" applyProtection="1">
      <alignment/>
      <protection/>
    </xf>
    <xf numFmtId="0" fontId="2" fillId="2" borderId="19" xfId="0" applyFont="1" applyBorder="1" applyAlignment="1" applyProtection="1">
      <alignment/>
      <protection/>
    </xf>
    <xf numFmtId="0" fontId="5" fillId="2" borderId="17" xfId="0" applyFont="1" applyBorder="1" applyAlignment="1" applyProtection="1">
      <alignment/>
      <protection/>
    </xf>
    <xf numFmtId="0" fontId="2" fillId="2" borderId="12" xfId="0" applyFont="1" applyBorder="1" applyAlignment="1" applyProtection="1">
      <alignment horizontal="center"/>
      <protection/>
    </xf>
    <xf numFmtId="0" fontId="2" fillId="2" borderId="10" xfId="0" applyFont="1" applyBorder="1" applyAlignment="1" applyProtection="1">
      <alignment horizontal="center"/>
      <protection/>
    </xf>
    <xf numFmtId="0" fontId="5" fillId="2" borderId="12" xfId="0" applyFont="1" applyBorder="1" applyAlignment="1" applyProtection="1">
      <alignment/>
      <protection/>
    </xf>
    <xf numFmtId="37" fontId="2" fillId="2" borderId="12" xfId="0" applyNumberFormat="1" applyFont="1" applyBorder="1" applyAlignment="1" applyProtection="1">
      <alignment/>
      <protection/>
    </xf>
    <xf numFmtId="164" fontId="2" fillId="2" borderId="10" xfId="0" applyNumberFormat="1" applyFont="1" applyBorder="1" applyAlignment="1" applyProtection="1">
      <alignment/>
      <protection/>
    </xf>
    <xf numFmtId="164" fontId="2" fillId="2" borderId="17" xfId="0" applyNumberFormat="1" applyFont="1" applyBorder="1" applyAlignment="1" applyProtection="1">
      <alignment/>
      <protection/>
    </xf>
    <xf numFmtId="164" fontId="2" fillId="2" borderId="1" xfId="0" applyNumberFormat="1" applyFont="1" applyAlignment="1" applyProtection="1">
      <alignment/>
      <protection/>
    </xf>
    <xf numFmtId="37" fontId="2" fillId="2" borderId="11" xfId="0" applyNumberFormat="1" applyFont="1" applyBorder="1" applyAlignment="1" applyProtection="1">
      <alignment/>
      <protection/>
    </xf>
    <xf numFmtId="164" fontId="2" fillId="2" borderId="7" xfId="0" applyNumberFormat="1" applyFont="1" applyBorder="1" applyAlignment="1" applyProtection="1">
      <alignment/>
      <protection/>
    </xf>
    <xf numFmtId="164" fontId="2" fillId="2" borderId="11" xfId="0" applyNumberFormat="1" applyFont="1" applyBorder="1" applyAlignment="1" applyProtection="1">
      <alignment/>
      <protection/>
    </xf>
    <xf numFmtId="164" fontId="2" fillId="2" borderId="16" xfId="0" applyNumberFormat="1" applyFont="1" applyBorder="1" applyAlignment="1" applyProtection="1">
      <alignment/>
      <protection/>
    </xf>
    <xf numFmtId="165" fontId="2" fillId="2" borderId="7" xfId="0" applyNumberFormat="1" applyFont="1" applyBorder="1" applyAlignment="1" applyProtection="1">
      <alignment/>
      <protection/>
    </xf>
    <xf numFmtId="0" fontId="2" fillId="2" borderId="20" xfId="0" applyFont="1" applyBorder="1" applyAlignment="1" applyProtection="1">
      <alignment/>
      <protection/>
    </xf>
    <xf numFmtId="37" fontId="2" fillId="2" borderId="20" xfId="0" applyNumberFormat="1" applyFont="1" applyBorder="1" applyAlignment="1" applyProtection="1">
      <alignment/>
      <protection/>
    </xf>
    <xf numFmtId="37" fontId="2" fillId="2" borderId="18" xfId="0" applyNumberFormat="1" applyFont="1" applyBorder="1" applyAlignment="1" applyProtection="1">
      <alignment/>
      <protection/>
    </xf>
    <xf numFmtId="166" fontId="2" fillId="2" borderId="11" xfId="0" applyNumberFormat="1" applyFont="1" applyBorder="1" applyAlignment="1" applyProtection="1">
      <alignment/>
      <protection/>
    </xf>
    <xf numFmtId="166" fontId="2" fillId="2" borderId="16" xfId="0" applyNumberFormat="1" applyFont="1" applyBorder="1" applyAlignment="1" applyProtection="1">
      <alignment/>
      <protection/>
    </xf>
    <xf numFmtId="167" fontId="2" fillId="2" borderId="10" xfId="0" applyNumberFormat="1" applyFont="1" applyBorder="1" applyAlignment="1" applyProtection="1">
      <alignment/>
      <protection/>
    </xf>
    <xf numFmtId="167" fontId="2" fillId="2" borderId="17" xfId="0" applyNumberFormat="1" applyFont="1" applyBorder="1" applyAlignment="1" applyProtection="1">
      <alignment/>
      <protection/>
    </xf>
    <xf numFmtId="167" fontId="2" fillId="2" borderId="18" xfId="0" applyNumberFormat="1" applyFont="1" applyBorder="1" applyAlignment="1" applyProtection="1">
      <alignment/>
      <protection/>
    </xf>
    <xf numFmtId="167" fontId="2" fillId="2" borderId="19" xfId="0" applyNumberFormat="1" applyFont="1" applyBorder="1" applyAlignment="1" applyProtection="1">
      <alignment/>
      <protection/>
    </xf>
    <xf numFmtId="37" fontId="2" fillId="2" borderId="12" xfId="0" applyNumberFormat="1" applyFont="1" applyBorder="1" applyAlignment="1" applyProtection="1">
      <alignment horizontal="right"/>
      <protection/>
    </xf>
    <xf numFmtId="37" fontId="5" fillId="2" borderId="12" xfId="0" applyNumberFormat="1" applyFont="1" applyBorder="1" applyAlignment="1" applyProtection="1">
      <alignment horizontal="right"/>
      <protection/>
    </xf>
    <xf numFmtId="37" fontId="2" fillId="3" borderId="12" xfId="0" applyNumberFormat="1" applyFont="1" applyFill="1" applyBorder="1" applyAlignment="1" applyProtection="1">
      <alignment/>
      <protection/>
    </xf>
    <xf numFmtId="0" fontId="2" fillId="2" borderId="15" xfId="0" applyFont="1" applyBorder="1" applyAlignment="1" applyProtection="1">
      <alignment/>
      <protection/>
    </xf>
    <xf numFmtId="0" fontId="2" fillId="2" borderId="3" xfId="0" applyFont="1" applyBorder="1" applyAlignment="1" applyProtection="1">
      <alignment horizontal="centerContinuous"/>
      <protection/>
    </xf>
    <xf numFmtId="0" fontId="2" fillId="2" borderId="11" xfId="0" applyFont="1" applyBorder="1" applyAlignment="1" applyProtection="1">
      <alignment horizontal="centerContinuous"/>
      <protection/>
    </xf>
    <xf numFmtId="0" fontId="2" fillId="2" borderId="6" xfId="0" applyFont="1" applyBorder="1" applyAlignment="1" applyProtection="1">
      <alignment horizontal="centerContinuous"/>
      <protection/>
    </xf>
    <xf numFmtId="0" fontId="2" fillId="2" borderId="7" xfId="0" applyFont="1" applyBorder="1" applyAlignment="1" applyProtection="1">
      <alignment horizontal="centerContinuous"/>
      <protection/>
    </xf>
    <xf numFmtId="5" fontId="2" fillId="2" borderId="10" xfId="0" applyNumberFormat="1" applyFont="1" applyBorder="1" applyAlignment="1" applyProtection="1">
      <alignment horizontal="right"/>
      <protection/>
    </xf>
    <xf numFmtId="37" fontId="2" fillId="2" borderId="10" xfId="0" applyNumberFormat="1" applyFont="1" applyBorder="1" applyAlignment="1" applyProtection="1">
      <alignment horizontal="right"/>
      <protection/>
    </xf>
    <xf numFmtId="37" fontId="2" fillId="3" borderId="11" xfId="0" applyNumberFormat="1" applyFont="1" applyFill="1" applyBorder="1" applyAlignment="1" applyProtection="1">
      <alignment/>
      <protection/>
    </xf>
    <xf numFmtId="37" fontId="2" fillId="3" borderId="6" xfId="0" applyNumberFormat="1" applyFont="1" applyFill="1" applyBorder="1" applyAlignment="1" applyProtection="1">
      <alignment/>
      <protection/>
    </xf>
    <xf numFmtId="0" fontId="2" fillId="2" borderId="6" xfId="0" applyFont="1" applyBorder="1" applyAlignment="1" applyProtection="1">
      <alignment/>
      <protection/>
    </xf>
    <xf numFmtId="37" fontId="2" fillId="3" borderId="7" xfId="0" applyNumberFormat="1" applyFont="1" applyFill="1" applyBorder="1" applyAlignment="1" applyProtection="1">
      <alignment/>
      <protection/>
    </xf>
    <xf numFmtId="0" fontId="2" fillId="2" borderId="1" xfId="0" applyFont="1" applyAlignment="1" applyProtection="1">
      <alignment horizontal="left"/>
      <protection/>
    </xf>
    <xf numFmtId="37" fontId="2" fillId="2" borderId="1" xfId="0" applyNumberFormat="1" applyFont="1" applyAlignment="1" applyProtection="1">
      <alignment horizontal="left"/>
      <protection/>
    </xf>
    <xf numFmtId="0" fontId="2" fillId="2" borderId="3" xfId="0" applyFont="1" applyBorder="1" applyAlignment="1" applyProtection="1">
      <alignment/>
      <protection/>
    </xf>
    <xf numFmtId="0" fontId="2" fillId="2" borderId="4" xfId="0" applyFont="1" applyBorder="1" applyAlignment="1" applyProtection="1">
      <alignment/>
      <protection/>
    </xf>
    <xf numFmtId="0" fontId="2" fillId="3" borderId="21" xfId="0" applyFont="1" applyFill="1" applyBorder="1" applyAlignment="1" applyProtection="1">
      <alignment/>
      <protection/>
    </xf>
    <xf numFmtId="0" fontId="5" fillId="2" borderId="12" xfId="0" applyFont="1" applyBorder="1" applyAlignment="1" applyProtection="1">
      <alignment horizontal="centerContinuous"/>
      <protection/>
    </xf>
    <xf numFmtId="37" fontId="2" fillId="3" borderId="7" xfId="0" applyNumberFormat="1" applyFont="1" applyFill="1" applyBorder="1" applyAlignment="1" applyProtection="1">
      <alignment horizontal="centerContinuous"/>
      <protection/>
    </xf>
    <xf numFmtId="37" fontId="2" fillId="2" borderId="6" xfId="0" applyNumberFormat="1" applyFont="1" applyBorder="1" applyAlignment="1" applyProtection="1">
      <alignment horizontal="center"/>
      <protection/>
    </xf>
    <xf numFmtId="37" fontId="2" fillId="2" borderId="7" xfId="0" applyNumberFormat="1" applyFont="1" applyBorder="1" applyAlignment="1" applyProtection="1">
      <alignment horizontal="center"/>
      <protection/>
    </xf>
    <xf numFmtId="0" fontId="4" fillId="2" borderId="10" xfId="0" applyFont="1" applyBorder="1" applyAlignment="1" applyProtection="1">
      <alignment/>
      <protection/>
    </xf>
    <xf numFmtId="37" fontId="2" fillId="2" borderId="7" xfId="0" applyNumberFormat="1" applyFont="1" applyBorder="1" applyAlignment="1" applyProtection="1">
      <alignment horizontal="right"/>
      <protection/>
    </xf>
    <xf numFmtId="37" fontId="2" fillId="2" borderId="12" xfId="0" applyNumberFormat="1" applyFont="1" applyBorder="1" applyAlignment="1" applyProtection="1">
      <alignment horizontal="centerContinuous"/>
      <protection/>
    </xf>
    <xf numFmtId="37" fontId="2" fillId="2" borderId="6" xfId="0" applyNumberFormat="1" applyFont="1" applyBorder="1" applyAlignment="1" applyProtection="1">
      <alignment horizontal="right"/>
      <protection/>
    </xf>
    <xf numFmtId="37" fontId="5" fillId="2" borderId="12" xfId="0" applyNumberFormat="1" applyFont="1" applyBorder="1" applyAlignment="1" applyProtection="1">
      <alignment horizontal="center"/>
      <protection/>
    </xf>
    <xf numFmtId="37" fontId="2" fillId="2" borderId="11" xfId="0" applyNumberFormat="1" applyFont="1" applyBorder="1" applyAlignment="1" applyProtection="1">
      <alignment horizontal="right"/>
      <protection/>
    </xf>
    <xf numFmtId="0" fontId="6" fillId="2" borderId="1" xfId="0" applyFont="1" applyAlignment="1" applyProtection="1">
      <alignment/>
      <protection/>
    </xf>
    <xf numFmtId="0" fontId="7" fillId="2" borderId="1" xfId="0" applyFont="1" applyAlignment="1" applyProtection="1">
      <alignment/>
      <protection/>
    </xf>
    <xf numFmtId="5" fontId="2" fillId="2" borderId="7" xfId="0" applyNumberFormat="1" applyFont="1" applyBorder="1" applyAlignment="1" applyProtection="1">
      <alignment horizontal="center"/>
      <protection/>
    </xf>
    <xf numFmtId="37" fontId="2" fillId="2" borderId="17" xfId="0" applyNumberFormat="1" applyFont="1" applyBorder="1" applyAlignment="1" applyProtection="1">
      <alignment/>
      <protection/>
    </xf>
    <xf numFmtId="0" fontId="2" fillId="2" borderId="10" xfId="0" applyFont="1" applyBorder="1" applyAlignment="1" applyProtection="1">
      <alignment horizontal="centerContinuous"/>
      <protection/>
    </xf>
    <xf numFmtId="5" fontId="2" fillId="2" borderId="10" xfId="0" applyNumberFormat="1" applyFont="1" applyBorder="1" applyAlignment="1" applyProtection="1">
      <alignment horizontal="centerContinuous"/>
      <protection/>
    </xf>
    <xf numFmtId="5" fontId="2" fillId="2" borderId="17" xfId="0" applyNumberFormat="1" applyFont="1" applyBorder="1" applyAlignment="1" applyProtection="1">
      <alignment horizontal="centerContinuous"/>
      <protection/>
    </xf>
    <xf numFmtId="165" fontId="2" fillId="2" borderId="10" xfId="0" applyNumberFormat="1" applyFont="1" applyBorder="1" applyAlignment="1" applyProtection="1">
      <alignment/>
      <protection/>
    </xf>
    <xf numFmtId="165" fontId="2" fillId="2" borderId="17" xfId="0" applyNumberFormat="1" applyFont="1" applyBorder="1" applyAlignment="1" applyProtection="1">
      <alignment/>
      <protection/>
    </xf>
    <xf numFmtId="5" fontId="2" fillId="2" borderId="17" xfId="0" applyNumberFormat="1" applyFont="1" applyBorder="1" applyAlignment="1" applyProtection="1">
      <alignment/>
      <protection/>
    </xf>
    <xf numFmtId="0" fontId="2" fillId="2" borderId="22" xfId="0" applyFont="1" applyBorder="1" applyAlignment="1" applyProtection="1">
      <alignment horizontal="center"/>
      <protection/>
    </xf>
    <xf numFmtId="0" fontId="2" fillId="2" borderId="23" xfId="0" applyFont="1" applyBorder="1" applyAlignment="1" applyProtection="1">
      <alignment horizontal="center"/>
      <protection/>
    </xf>
    <xf numFmtId="0" fontId="2" fillId="2" borderId="24" xfId="0" applyFont="1" applyBorder="1" applyAlignment="1" applyProtection="1">
      <alignment/>
      <protection/>
    </xf>
    <xf numFmtId="0" fontId="2" fillId="2" borderId="25" xfId="0" applyFont="1" applyBorder="1" applyAlignment="1" applyProtection="1">
      <alignment horizontal="center"/>
      <protection/>
    </xf>
    <xf numFmtId="0" fontId="2" fillId="2" borderId="26" xfId="0" applyFont="1" applyBorder="1" applyAlignment="1" applyProtection="1">
      <alignment horizontal="center"/>
      <protection/>
    </xf>
    <xf numFmtId="0" fontId="2" fillId="2" borderId="9" xfId="0" applyFont="1" applyBorder="1" applyAlignment="1" applyProtection="1">
      <alignment horizontal="center"/>
      <protection/>
    </xf>
    <xf numFmtId="5" fontId="2" fillId="2" borderId="27" xfId="0" applyNumberFormat="1" applyFont="1" applyBorder="1" applyAlignment="1" applyProtection="1">
      <alignment/>
      <protection/>
    </xf>
    <xf numFmtId="5" fontId="2" fillId="2" borderId="16" xfId="0" applyNumberFormat="1" applyFont="1" applyBorder="1" applyAlignment="1" applyProtection="1">
      <alignment horizontal="center"/>
      <protection/>
    </xf>
    <xf numFmtId="5" fontId="2" fillId="2" borderId="12" xfId="0" applyNumberFormat="1" applyFont="1" applyBorder="1" applyAlignment="1" applyProtection="1">
      <alignment/>
      <protection/>
    </xf>
    <xf numFmtId="37" fontId="2" fillId="2" borderId="27" xfId="0" applyNumberFormat="1" applyFont="1" applyBorder="1" applyAlignment="1" applyProtection="1">
      <alignment/>
      <protection/>
    </xf>
    <xf numFmtId="0" fontId="7" fillId="2" borderId="17" xfId="0" applyFont="1" applyBorder="1" applyAlignment="1" applyProtection="1">
      <alignment/>
      <protection/>
    </xf>
    <xf numFmtId="0" fontId="2" fillId="2" borderId="24" xfId="0" applyFont="1" applyBorder="1" applyAlignment="1" applyProtection="1">
      <alignment horizontal="center"/>
      <protection/>
    </xf>
    <xf numFmtId="37" fontId="2" fillId="2" borderId="24" xfId="0" applyNumberFormat="1" applyFont="1" applyBorder="1" applyAlignment="1" applyProtection="1">
      <alignment/>
      <protection/>
    </xf>
    <xf numFmtId="37" fontId="2" fillId="2" borderId="25" xfId="0" applyNumberFormat="1" applyFont="1" applyBorder="1" applyAlignment="1" applyProtection="1">
      <alignment/>
      <protection/>
    </xf>
    <xf numFmtId="0" fontId="7" fillId="2" borderId="24" xfId="0" applyFont="1" applyBorder="1" applyAlignment="1" applyProtection="1">
      <alignment horizontal="center"/>
      <protection/>
    </xf>
    <xf numFmtId="37" fontId="7" fillId="2" borderId="24" xfId="0" applyNumberFormat="1" applyFont="1" applyBorder="1" applyAlignment="1" applyProtection="1">
      <alignment/>
      <protection/>
    </xf>
    <xf numFmtId="37" fontId="7" fillId="2" borderId="25" xfId="0" applyNumberFormat="1" applyFont="1" applyBorder="1" applyAlignment="1" applyProtection="1">
      <alignment/>
      <protection/>
    </xf>
    <xf numFmtId="37" fontId="2" fillId="2" borderId="16" xfId="0" applyNumberFormat="1" applyFont="1" applyBorder="1" applyAlignment="1" applyProtection="1">
      <alignment/>
      <protection/>
    </xf>
    <xf numFmtId="167" fontId="2" fillId="2" borderId="7" xfId="0" applyNumberFormat="1" applyFont="1" applyBorder="1" applyAlignment="1" applyProtection="1">
      <alignment/>
      <protection/>
    </xf>
    <xf numFmtId="167" fontId="2" fillId="2" borderId="16" xfId="0" applyNumberFormat="1" applyFont="1" applyBorder="1" applyAlignment="1" applyProtection="1">
      <alignment/>
      <protection/>
    </xf>
    <xf numFmtId="0" fontId="7" fillId="2" borderId="20" xfId="0" applyFont="1" applyBorder="1" applyAlignment="1" applyProtection="1">
      <alignment horizontal="center"/>
      <protection/>
    </xf>
    <xf numFmtId="0" fontId="7" fillId="2" borderId="18" xfId="0" applyFont="1" applyBorder="1" applyAlignment="1" applyProtection="1">
      <alignment/>
      <protection/>
    </xf>
    <xf numFmtId="37" fontId="7" fillId="2" borderId="18" xfId="0" applyNumberFormat="1" applyFont="1" applyBorder="1" applyAlignment="1" applyProtection="1">
      <alignment/>
      <protection/>
    </xf>
    <xf numFmtId="37" fontId="7" fillId="2" borderId="19" xfId="0" applyNumberFormat="1" applyFont="1" applyBorder="1" applyAlignment="1" applyProtection="1">
      <alignment/>
      <protection/>
    </xf>
    <xf numFmtId="167" fontId="7" fillId="2" borderId="18" xfId="0" applyNumberFormat="1" applyFont="1" applyBorder="1" applyAlignment="1" applyProtection="1">
      <alignment/>
      <protection/>
    </xf>
    <xf numFmtId="0" fontId="7" fillId="2" borderId="16" xfId="0" applyFont="1" applyBorder="1" applyAlignment="1" applyProtection="1">
      <alignment/>
      <protection/>
    </xf>
    <xf numFmtId="37" fontId="7" fillId="2" borderId="16" xfId="0" applyNumberFormat="1" applyFont="1" applyBorder="1" applyAlignment="1" applyProtection="1">
      <alignment/>
      <protection/>
    </xf>
    <xf numFmtId="37" fontId="7" fillId="2" borderId="6" xfId="0" applyNumberFormat="1" applyFont="1" applyBorder="1" applyAlignment="1" applyProtection="1">
      <alignment/>
      <protection/>
    </xf>
    <xf numFmtId="167" fontId="7" fillId="2" borderId="16" xfId="0" applyNumberFormat="1" applyFont="1" applyBorder="1" applyAlignment="1" applyProtection="1">
      <alignment/>
      <protection/>
    </xf>
    <xf numFmtId="0" fontId="7" fillId="2" borderId="19" xfId="0" applyFont="1" applyBorder="1" applyAlignment="1" applyProtection="1">
      <alignment/>
      <protection/>
    </xf>
    <xf numFmtId="37" fontId="7" fillId="2" borderId="21" xfId="0" applyNumberFormat="1" applyFont="1" applyBorder="1" applyAlignment="1" applyProtection="1">
      <alignment/>
      <protection/>
    </xf>
    <xf numFmtId="167" fontId="7" fillId="2" borderId="19" xfId="0" applyNumberFormat="1" applyFont="1" applyBorder="1" applyAlignment="1" applyProtection="1">
      <alignment/>
      <protection/>
    </xf>
    <xf numFmtId="0" fontId="8" fillId="2" borderId="9" xfId="0" applyFont="1" applyBorder="1" applyAlignment="1" applyProtection="1">
      <alignment horizontal="center"/>
      <protection/>
    </xf>
    <xf numFmtId="0" fontId="7" fillId="2" borderId="9" xfId="0" applyFont="1" applyBorder="1" applyAlignment="1" applyProtection="1">
      <alignment horizontal="center"/>
      <protection/>
    </xf>
    <xf numFmtId="37" fontId="2" fillId="2" borderId="19" xfId="0" applyNumberFormat="1" applyFont="1" applyBorder="1" applyAlignment="1" applyProtection="1">
      <alignment/>
      <protection/>
    </xf>
    <xf numFmtId="0" fontId="7" fillId="2" borderId="7" xfId="0" applyFont="1" applyBorder="1" applyAlignment="1" applyProtection="1">
      <alignment/>
      <protection/>
    </xf>
    <xf numFmtId="37" fontId="7" fillId="2" borderId="7" xfId="0" applyNumberFormat="1" applyFont="1" applyBorder="1" applyAlignment="1" applyProtection="1">
      <alignment/>
      <protection/>
    </xf>
    <xf numFmtId="167" fontId="7" fillId="2" borderId="7" xfId="0" applyNumberFormat="1" applyFont="1" applyBorder="1" applyAlignment="1" applyProtection="1">
      <alignment/>
      <protection/>
    </xf>
    <xf numFmtId="164" fontId="2" fillId="2" borderId="28" xfId="0" applyNumberFormat="1" applyFont="1" applyBorder="1" applyAlignment="1" applyProtection="1">
      <alignment/>
      <protection/>
    </xf>
    <xf numFmtId="0" fontId="3" fillId="2" borderId="24" xfId="0" applyFont="1" applyBorder="1" applyAlignment="1" applyProtection="1">
      <alignment/>
      <protection/>
    </xf>
    <xf numFmtId="37" fontId="7" fillId="2" borderId="29" xfId="0" applyNumberFormat="1" applyFont="1" applyBorder="1" applyAlignment="1" applyProtection="1">
      <alignment/>
      <protection/>
    </xf>
    <xf numFmtId="164" fontId="7" fillId="2" borderId="26" xfId="0" applyNumberFormat="1" applyFont="1" applyBorder="1" applyAlignment="1" applyProtection="1">
      <alignment/>
      <protection/>
    </xf>
    <xf numFmtId="170" fontId="2" fillId="2" borderId="10" xfId="0" applyNumberFormat="1" applyFont="1" applyBorder="1" applyAlignment="1" applyProtection="1">
      <alignment/>
      <protection/>
    </xf>
    <xf numFmtId="170" fontId="2" fillId="2" borderId="7" xfId="0" applyNumberFormat="1" applyFont="1" applyBorder="1" applyAlignment="1" applyProtection="1">
      <alignment/>
      <protection/>
    </xf>
    <xf numFmtId="37" fontId="2" fillId="2" borderId="15" xfId="0" applyNumberFormat="1" applyFont="1" applyBorder="1" applyAlignment="1" applyProtection="1">
      <alignment horizontal="right"/>
      <protection/>
    </xf>
    <xf numFmtId="37" fontId="2" fillId="2" borderId="3" xfId="0" applyNumberFormat="1" applyFont="1" applyBorder="1" applyAlignment="1" applyProtection="1">
      <alignment horizontal="center"/>
      <protection/>
    </xf>
    <xf numFmtId="37" fontId="2" fillId="2" borderId="4" xfId="0" applyNumberFormat="1" applyFont="1" applyBorder="1" applyAlignment="1" applyProtection="1">
      <alignment horizontal="center"/>
      <protection/>
    </xf>
    <xf numFmtId="37" fontId="2" fillId="2" borderId="1" xfId="0" applyNumberFormat="1" applyFont="1" applyAlignment="1" applyProtection="1">
      <alignment horizontal="center"/>
      <protection/>
    </xf>
    <xf numFmtId="37" fontId="2" fillId="2" borderId="10" xfId="0" applyNumberFormat="1" applyFont="1" applyBorder="1" applyAlignment="1" applyProtection="1">
      <alignment horizontal="center"/>
      <protection/>
    </xf>
    <xf numFmtId="37" fontId="2" fillId="2" borderId="12" xfId="0" applyNumberFormat="1" applyFont="1" applyBorder="1" applyAlignment="1" applyProtection="1">
      <alignment horizontal="left"/>
      <protection/>
    </xf>
    <xf numFmtId="5" fontId="2" fillId="3" borderId="10" xfId="0" applyNumberFormat="1" applyFont="1" applyFill="1" applyBorder="1" applyAlignment="1" applyProtection="1">
      <alignment horizontal="right"/>
      <protection/>
    </xf>
    <xf numFmtId="0" fontId="2" fillId="3" borderId="10" xfId="0" applyFont="1" applyFill="1" applyBorder="1" applyAlignment="1" applyProtection="1">
      <alignment horizontal="right"/>
      <protection/>
    </xf>
    <xf numFmtId="0" fontId="2" fillId="2" borderId="6" xfId="0" applyFont="1" applyBorder="1" applyAlignment="1" applyProtection="1">
      <alignment horizontal="left"/>
      <protection/>
    </xf>
    <xf numFmtId="0" fontId="2" fillId="3" borderId="3" xfId="0" applyFont="1" applyFill="1" applyBorder="1" applyAlignment="1" applyProtection="1">
      <alignment/>
      <protection/>
    </xf>
    <xf numFmtId="0" fontId="2" fillId="3" borderId="3" xfId="0" applyFont="1" applyFill="1" applyBorder="1" applyAlignment="1" applyProtection="1">
      <alignment horizontal="left"/>
      <protection/>
    </xf>
    <xf numFmtId="0" fontId="2" fillId="3" borderId="4" xfId="0" applyFont="1" applyFill="1" applyBorder="1" applyAlignment="1" applyProtection="1">
      <alignment/>
      <protection/>
    </xf>
    <xf numFmtId="0" fontId="2" fillId="2" borderId="12" xfId="0" applyFont="1" applyBorder="1" applyAlignment="1" applyProtection="1">
      <alignment horizontal="right"/>
      <protection/>
    </xf>
    <xf numFmtId="0" fontId="2" fillId="2" borderId="12" xfId="0" applyFont="1" applyBorder="1" applyAlignment="1" applyProtection="1">
      <alignment horizontal="left"/>
      <protection/>
    </xf>
    <xf numFmtId="0" fontId="5" fillId="2" borderId="10" xfId="0" applyFont="1" applyBorder="1" applyAlignment="1" applyProtection="1">
      <alignment/>
      <protection/>
    </xf>
    <xf numFmtId="0" fontId="5" fillId="2" borderId="1" xfId="0" applyFont="1" applyAlignment="1" applyProtection="1">
      <alignment horizontal="center"/>
      <protection/>
    </xf>
    <xf numFmtId="0" fontId="5" fillId="2" borderId="1" xfId="0" applyFont="1" applyAlignment="1" applyProtection="1">
      <alignment horizontal="right"/>
      <protection/>
    </xf>
    <xf numFmtId="0" fontId="2" fillId="3" borderId="11" xfId="0" applyFont="1" applyFill="1" applyBorder="1" applyAlignment="1" applyProtection="1">
      <alignment/>
      <protection/>
    </xf>
    <xf numFmtId="0" fontId="2" fillId="3" borderId="16" xfId="0" applyFont="1" applyFill="1" applyBorder="1" applyAlignment="1" applyProtection="1">
      <alignment/>
      <protection/>
    </xf>
    <xf numFmtId="0" fontId="2" fillId="3" borderId="1" xfId="0" applyFont="1" applyFill="1" applyAlignment="1" applyProtection="1">
      <alignment/>
      <protection/>
    </xf>
    <xf numFmtId="5" fontId="2" fillId="2" borderId="12" xfId="0" applyNumberFormat="1" applyFont="1" applyBorder="1" applyAlignment="1" applyProtection="1">
      <alignment horizontal="right"/>
      <protection/>
    </xf>
    <xf numFmtId="5" fontId="2" fillId="2" borderId="17" xfId="0" applyNumberFormat="1" applyFont="1" applyBorder="1" applyAlignment="1" applyProtection="1">
      <alignment horizontal="right"/>
      <protection/>
    </xf>
    <xf numFmtId="165" fontId="2" fillId="2" borderId="12" xfId="0" applyNumberFormat="1" applyFont="1" applyBorder="1" applyAlignment="1" applyProtection="1">
      <alignment horizontal="right"/>
      <protection/>
    </xf>
    <xf numFmtId="165" fontId="2" fillId="2" borderId="17" xfId="0" applyNumberFormat="1" applyFont="1" applyBorder="1" applyAlignment="1" applyProtection="1">
      <alignment horizontal="right"/>
      <protection/>
    </xf>
    <xf numFmtId="5" fontId="2" fillId="2" borderId="11" xfId="0" applyNumberFormat="1" applyFont="1" applyBorder="1" applyAlignment="1" applyProtection="1">
      <alignment horizontal="right"/>
      <protection/>
    </xf>
    <xf numFmtId="5" fontId="2" fillId="2" borderId="16" xfId="0" applyNumberFormat="1" applyFont="1" applyBorder="1" applyAlignment="1" applyProtection="1">
      <alignment horizontal="right"/>
      <protection/>
    </xf>
    <xf numFmtId="0" fontId="5" fillId="2" borderId="1" xfId="0" applyFont="1" applyAlignment="1" applyProtection="1">
      <alignment/>
      <protection/>
    </xf>
    <xf numFmtId="0" fontId="2" fillId="2" borderId="0" xfId="0" applyFont="1" applyBorder="1" applyAlignment="1" applyProtection="1">
      <alignment/>
      <protection/>
    </xf>
    <xf numFmtId="0" fontId="2" fillId="2" borderId="11" xfId="0" applyFont="1" applyBorder="1" applyAlignment="1" applyProtection="1">
      <alignment wrapText="1"/>
      <protection/>
    </xf>
    <xf numFmtId="0" fontId="0" fillId="2" borderId="1" xfId="0" applyFont="1" applyAlignment="1">
      <alignment/>
    </xf>
    <xf numFmtId="0" fontId="2" fillId="2" borderId="4" xfId="0" applyFont="1" applyBorder="1" applyAlignment="1" applyProtection="1" quotePrefix="1">
      <alignment horizontal="center"/>
      <protection/>
    </xf>
    <xf numFmtId="180" fontId="2" fillId="2" borderId="12" xfId="0" applyNumberFormat="1" applyFont="1" applyBorder="1" applyAlignment="1" applyProtection="1">
      <alignment/>
      <protection/>
    </xf>
    <xf numFmtId="0" fontId="2" fillId="2" borderId="11" xfId="0" applyFont="1" applyBorder="1" applyAlignment="1" applyProtection="1">
      <alignment horizontal="left"/>
      <protection/>
    </xf>
    <xf numFmtId="0" fontId="2" fillId="2" borderId="12" xfId="0" applyFont="1" applyBorder="1" applyAlignment="1" applyProtection="1">
      <alignment/>
      <protection/>
    </xf>
    <xf numFmtId="37" fontId="2" fillId="2" borderId="30" xfId="0" applyNumberFormat="1" applyFont="1" applyBorder="1" applyAlignment="1" applyProtection="1">
      <alignment/>
      <protection/>
    </xf>
    <xf numFmtId="37" fontId="2" fillId="3" borderId="0" xfId="0" applyNumberFormat="1" applyFont="1" applyFill="1" applyBorder="1" applyAlignment="1" applyProtection="1">
      <alignment/>
      <protection/>
    </xf>
    <xf numFmtId="37" fontId="2" fillId="2" borderId="0" xfId="0" applyNumberFormat="1" applyFont="1" applyBorder="1" applyAlignment="1" applyProtection="1">
      <alignment/>
      <protection/>
    </xf>
    <xf numFmtId="37" fontId="2" fillId="2" borderId="6" xfId="0" applyNumberFormat="1" applyFont="1" applyBorder="1" applyAlignment="1" applyProtection="1" quotePrefix="1">
      <alignment horizontal="right"/>
      <protection/>
    </xf>
    <xf numFmtId="0" fontId="2" fillId="2" borderId="7" xfId="0" applyFont="1" applyBorder="1" applyAlignment="1" applyProtection="1" quotePrefix="1">
      <alignment horizontal="right"/>
      <protection/>
    </xf>
    <xf numFmtId="0" fontId="2" fillId="2" borderId="8" xfId="0" applyFont="1" applyBorder="1" applyAlignment="1" applyProtection="1">
      <alignment horizontal="left" indent="2"/>
      <protection/>
    </xf>
    <xf numFmtId="0" fontId="2" fillId="2" borderId="1" xfId="0" applyFont="1" applyBorder="1" applyAlignment="1" applyProtection="1">
      <alignment horizontal="centerContinuous"/>
      <protection/>
    </xf>
    <xf numFmtId="0" fontId="0" fillId="2" borderId="1" xfId="0" applyBorder="1" applyAlignment="1">
      <alignment/>
    </xf>
    <xf numFmtId="0" fontId="2" fillId="2" borderId="1" xfId="0" applyFont="1" applyBorder="1" applyAlignment="1" applyProtection="1">
      <alignment/>
      <protection/>
    </xf>
    <xf numFmtId="5" fontId="2" fillId="2" borderId="1" xfId="0" applyNumberFormat="1" applyFont="1" applyBorder="1" applyAlignment="1" applyProtection="1">
      <alignment/>
      <protection/>
    </xf>
    <xf numFmtId="37" fontId="2" fillId="2" borderId="1" xfId="0" applyNumberFormat="1" applyFont="1" applyBorder="1" applyAlignment="1" applyProtection="1">
      <alignment/>
      <protection/>
    </xf>
    <xf numFmtId="37" fontId="2" fillId="2" borderId="1" xfId="0" applyNumberFormat="1" applyFont="1" applyBorder="1" applyAlignment="1" applyProtection="1">
      <alignment horizontal="right"/>
      <protection/>
    </xf>
    <xf numFmtId="37" fontId="2" fillId="2" borderId="0" xfId="0" applyNumberFormat="1" applyFont="1" applyBorder="1" applyAlignment="1" applyProtection="1">
      <alignment horizontal="center"/>
      <protection/>
    </xf>
    <xf numFmtId="0" fontId="2" fillId="2" borderId="31" xfId="0" applyFont="1" applyBorder="1" applyAlignment="1" applyProtection="1">
      <alignment/>
      <protection/>
    </xf>
    <xf numFmtId="0" fontId="2" fillId="2" borderId="32" xfId="0" applyFont="1" applyBorder="1" applyAlignment="1" applyProtection="1">
      <alignment/>
      <protection/>
    </xf>
    <xf numFmtId="0" fontId="2" fillId="2" borderId="30" xfId="0" applyFont="1" applyBorder="1" applyAlignment="1" applyProtection="1">
      <alignment/>
      <protection/>
    </xf>
    <xf numFmtId="0" fontId="2" fillId="2" borderId="1" xfId="0" applyFont="1" applyAlignment="1" applyProtection="1">
      <alignment/>
      <protection/>
    </xf>
    <xf numFmtId="0" fontId="2" fillId="2" borderId="33" xfId="0" applyFont="1" applyBorder="1" applyAlignment="1" applyProtection="1">
      <alignment vertical="center"/>
      <protection/>
    </xf>
    <xf numFmtId="0" fontId="0" fillId="2" borderId="34" xfId="0" applyBorder="1" applyAlignment="1">
      <alignment vertical="center"/>
    </xf>
    <xf numFmtId="37" fontId="2" fillId="2" borderId="35" xfId="0" applyNumberFormat="1" applyFont="1" applyBorder="1" applyAlignment="1" applyProtection="1">
      <alignment/>
      <protection/>
    </xf>
    <xf numFmtId="0" fontId="2" fillId="2" borderId="36" xfId="0" applyFont="1" applyBorder="1" applyAlignment="1" applyProtection="1">
      <alignment vertical="top"/>
      <protection/>
    </xf>
    <xf numFmtId="0" fontId="2" fillId="2" borderId="37" xfId="0" applyFont="1" applyBorder="1" applyAlignment="1" applyProtection="1">
      <alignment/>
      <protection/>
    </xf>
    <xf numFmtId="0" fontId="0" fillId="2" borderId="38" xfId="0" applyBorder="1" applyAlignment="1">
      <alignment vertical="top" wrapText="1"/>
    </xf>
    <xf numFmtId="0" fontId="0" fillId="2" borderId="39" xfId="0" applyBorder="1" applyAlignment="1">
      <alignment vertical="top" wrapText="1"/>
    </xf>
    <xf numFmtId="0" fontId="0" fillId="2" borderId="40" xfId="0" applyBorder="1" applyAlignment="1">
      <alignment vertical="top" wrapText="1"/>
    </xf>
    <xf numFmtId="0" fontId="0" fillId="2" borderId="41" xfId="0" applyBorder="1" applyAlignment="1">
      <alignment vertical="top" wrapText="1"/>
    </xf>
    <xf numFmtId="0" fontId="2" fillId="2" borderId="33" xfId="0" applyFont="1" applyBorder="1" applyAlignment="1" applyProtection="1">
      <alignment vertical="top"/>
      <protection/>
    </xf>
    <xf numFmtId="0" fontId="0" fillId="2" borderId="38" xfId="0" applyBorder="1" applyAlignment="1">
      <alignment vertical="top"/>
    </xf>
    <xf numFmtId="0" fontId="0" fillId="2" borderId="34" xfId="0" applyBorder="1" applyAlignment="1">
      <alignment horizontal="left" vertical="top" wrapText="1" indent="4"/>
    </xf>
    <xf numFmtId="0" fontId="0" fillId="2" borderId="1" xfId="0" applyAlignment="1">
      <alignment/>
    </xf>
    <xf numFmtId="166" fontId="2" fillId="2" borderId="42" xfId="0" applyNumberFormat="1" applyFont="1" applyBorder="1" applyAlignment="1" applyProtection="1">
      <alignment/>
      <protection/>
    </xf>
    <xf numFmtId="164" fontId="2" fillId="2" borderId="30" xfId="0" applyNumberFormat="1" applyFont="1" applyBorder="1" applyAlignment="1" applyProtection="1">
      <alignment/>
      <protection/>
    </xf>
    <xf numFmtId="37" fontId="2" fillId="2" borderId="43" xfId="0" applyNumberFormat="1" applyFont="1" applyBorder="1" applyAlignment="1" applyProtection="1">
      <alignment/>
      <protection/>
    </xf>
    <xf numFmtId="164" fontId="2" fillId="2" borderId="44" xfId="0" applyNumberFormat="1" applyFont="1" applyBorder="1" applyAlignment="1" applyProtection="1">
      <alignment/>
      <protection/>
    </xf>
    <xf numFmtId="0" fontId="2" fillId="2" borderId="44" xfId="0" applyFont="1" applyBorder="1" applyAlignment="1" applyProtection="1">
      <alignment/>
      <protection/>
    </xf>
    <xf numFmtId="0" fontId="2" fillId="2" borderId="17" xfId="0" applyFont="1" applyBorder="1" applyAlignment="1" applyProtection="1">
      <alignment horizontal="left" indent="2"/>
      <protection/>
    </xf>
    <xf numFmtId="0" fontId="2" fillId="2" borderId="16" xfId="0" applyFont="1" applyBorder="1" applyAlignment="1" applyProtection="1">
      <alignment horizontal="left" indent="2"/>
      <protection/>
    </xf>
    <xf numFmtId="0" fontId="2" fillId="2" borderId="19" xfId="0" applyFont="1" applyBorder="1" applyAlignment="1" applyProtection="1">
      <alignment horizontal="left" indent="3"/>
      <protection/>
    </xf>
    <xf numFmtId="0" fontId="2" fillId="2" borderId="16" xfId="0" applyFont="1" applyBorder="1" applyAlignment="1" applyProtection="1">
      <alignment horizontal="left" indent="3"/>
      <protection/>
    </xf>
    <xf numFmtId="0" fontId="2" fillId="2" borderId="17" xfId="0" applyFont="1" applyBorder="1" applyAlignment="1" applyProtection="1">
      <alignment horizontal="left" indent="1"/>
      <protection/>
    </xf>
    <xf numFmtId="0" fontId="2" fillId="2" borderId="34" xfId="0" applyFont="1" applyBorder="1" applyAlignment="1" applyProtection="1">
      <alignment/>
      <protection/>
    </xf>
    <xf numFmtId="0" fontId="7" fillId="2" borderId="37" xfId="0" applyFont="1" applyBorder="1" applyAlignment="1" applyProtection="1">
      <alignment/>
      <protection/>
    </xf>
    <xf numFmtId="0" fontId="2" fillId="2" borderId="45" xfId="0" applyFont="1" applyBorder="1" applyAlignment="1" applyProtection="1">
      <alignment horizontal="center" vertical="center"/>
      <protection/>
    </xf>
    <xf numFmtId="0" fontId="2" fillId="2" borderId="46" xfId="0" applyFont="1" applyBorder="1" applyAlignment="1" applyProtection="1">
      <alignment/>
      <protection/>
    </xf>
    <xf numFmtId="0" fontId="2" fillId="2" borderId="47" xfId="0" applyFont="1" applyBorder="1" applyAlignment="1" applyProtection="1">
      <alignment/>
      <protection/>
    </xf>
    <xf numFmtId="0" fontId="2" fillId="2" borderId="48" xfId="0" applyFont="1" applyBorder="1" applyAlignment="1" applyProtection="1">
      <alignment horizontal="center"/>
      <protection/>
    </xf>
    <xf numFmtId="0" fontId="2" fillId="2" borderId="49" xfId="0" applyFont="1" applyBorder="1" applyAlignment="1" applyProtection="1">
      <alignment horizontal="center"/>
      <protection/>
    </xf>
    <xf numFmtId="37" fontId="2" fillId="2" borderId="50" xfId="0" applyNumberFormat="1" applyFont="1" applyBorder="1" applyAlignment="1" applyProtection="1">
      <alignment/>
      <protection/>
    </xf>
    <xf numFmtId="37" fontId="2" fillId="2" borderId="51" xfId="0" applyNumberFormat="1" applyFont="1" applyBorder="1" applyAlignment="1" applyProtection="1">
      <alignment/>
      <protection/>
    </xf>
    <xf numFmtId="37" fontId="2" fillId="2" borderId="52" xfId="0" applyNumberFormat="1" applyFont="1" applyBorder="1" applyAlignment="1" applyProtection="1">
      <alignment/>
      <protection/>
    </xf>
    <xf numFmtId="0" fontId="7" fillId="2" borderId="53" xfId="0" applyFont="1" applyBorder="1" applyAlignment="1" applyProtection="1">
      <alignment/>
      <protection/>
    </xf>
    <xf numFmtId="0" fontId="7" fillId="2" borderId="54" xfId="0" applyFont="1" applyBorder="1" applyAlignment="1" applyProtection="1">
      <alignment/>
      <protection/>
    </xf>
    <xf numFmtId="37" fontId="2" fillId="2" borderId="55" xfId="0" applyNumberFormat="1" applyFont="1" applyBorder="1" applyAlignment="1" applyProtection="1">
      <alignment horizontal="center"/>
      <protection/>
    </xf>
    <xf numFmtId="37" fontId="2" fillId="2" borderId="55" xfId="0" applyNumberFormat="1" applyFont="1" applyBorder="1" applyAlignment="1" applyProtection="1">
      <alignment/>
      <protection/>
    </xf>
    <xf numFmtId="0" fontId="2" fillId="2" borderId="56" xfId="0" applyFont="1" applyBorder="1" applyAlignment="1" applyProtection="1">
      <alignment horizontal="center"/>
      <protection/>
    </xf>
    <xf numFmtId="0" fontId="2" fillId="2" borderId="41" xfId="0" applyFont="1" applyBorder="1" applyAlignment="1" applyProtection="1">
      <alignment/>
      <protection/>
    </xf>
    <xf numFmtId="0" fontId="7" fillId="2" borderId="57" xfId="0" applyFont="1" applyBorder="1" applyAlignment="1" applyProtection="1">
      <alignment/>
      <protection/>
    </xf>
    <xf numFmtId="0" fontId="7" fillId="2" borderId="58" xfId="0" applyFont="1" applyBorder="1" applyAlignment="1" applyProtection="1">
      <alignment/>
      <protection/>
    </xf>
    <xf numFmtId="0" fontId="2" fillId="2" borderId="59" xfId="0" applyFont="1" applyBorder="1" applyAlignment="1" applyProtection="1">
      <alignment horizontal="center"/>
      <protection/>
    </xf>
    <xf numFmtId="0" fontId="7" fillId="2" borderId="60" xfId="0" applyFont="1" applyBorder="1" applyAlignment="1" applyProtection="1">
      <alignment/>
      <protection/>
    </xf>
    <xf numFmtId="0" fontId="7" fillId="2" borderId="61" xfId="0" applyFont="1" applyBorder="1" applyAlignment="1" applyProtection="1">
      <alignment/>
      <protection/>
    </xf>
    <xf numFmtId="37" fontId="2" fillId="2" borderId="62" xfId="0" applyNumberFormat="1" applyFont="1" applyBorder="1" applyAlignment="1" applyProtection="1">
      <alignment/>
      <protection/>
    </xf>
    <xf numFmtId="0" fontId="7" fillId="2" borderId="63" xfId="0" applyFont="1" applyBorder="1" applyAlignment="1" applyProtection="1">
      <alignment/>
      <protection/>
    </xf>
    <xf numFmtId="37" fontId="2" fillId="2" borderId="64" xfId="0" applyNumberFormat="1" applyFont="1" applyBorder="1" applyAlignment="1" applyProtection="1">
      <alignment/>
      <protection/>
    </xf>
    <xf numFmtId="0" fontId="2" fillId="2" borderId="65" xfId="0" applyFont="1" applyBorder="1" applyAlignment="1" applyProtection="1">
      <alignment horizontal="center"/>
      <protection/>
    </xf>
    <xf numFmtId="0" fontId="2" fillId="2" borderId="66" xfId="0" applyFont="1" applyBorder="1" applyAlignment="1" applyProtection="1">
      <alignment horizontal="center" vertical="top"/>
      <protection/>
    </xf>
    <xf numFmtId="0" fontId="2" fillId="2" borderId="1" xfId="0" applyFont="1" applyAlignment="1" applyProtection="1">
      <alignment vertical="top"/>
      <protection/>
    </xf>
    <xf numFmtId="0" fontId="2" fillId="2" borderId="1" xfId="0" applyFont="1" applyAlignment="1" applyProtection="1">
      <alignment horizontal="center" vertical="center"/>
      <protection/>
    </xf>
    <xf numFmtId="37" fontId="2" fillId="3" borderId="0" xfId="0" applyNumberFormat="1" applyFont="1" applyFill="1" applyBorder="1" applyAlignment="1" applyProtection="1">
      <alignment horizontal="right"/>
      <protection/>
    </xf>
    <xf numFmtId="37" fontId="2" fillId="2" borderId="0" xfId="0" applyNumberFormat="1" applyFont="1" applyBorder="1" applyAlignment="1" applyProtection="1">
      <alignment horizontal="right"/>
      <protection/>
    </xf>
    <xf numFmtId="37" fontId="2" fillId="2" borderId="37" xfId="0" applyNumberFormat="1" applyFont="1" applyBorder="1" applyAlignment="1" applyProtection="1">
      <alignment horizontal="right"/>
      <protection/>
    </xf>
    <xf numFmtId="37" fontId="2" fillId="2" borderId="67" xfId="0" applyNumberFormat="1" applyFont="1" applyBorder="1" applyAlignment="1" applyProtection="1">
      <alignment horizontal="center"/>
      <protection/>
    </xf>
    <xf numFmtId="0" fontId="2" fillId="2" borderId="67" xfId="0" applyFont="1" applyBorder="1" applyAlignment="1" applyProtection="1">
      <alignment/>
      <protection/>
    </xf>
    <xf numFmtId="37" fontId="2" fillId="2" borderId="67" xfId="0" applyNumberFormat="1" applyFont="1" applyBorder="1" applyAlignment="1" applyProtection="1">
      <alignment horizontal="right"/>
      <protection/>
    </xf>
    <xf numFmtId="37" fontId="2" fillId="2" borderId="67" xfId="0" applyNumberFormat="1" applyFont="1" applyBorder="1" applyAlignment="1" applyProtection="1">
      <alignment horizontal="left"/>
      <protection/>
    </xf>
    <xf numFmtId="5" fontId="2" fillId="3" borderId="0" xfId="0" applyNumberFormat="1" applyFont="1" applyFill="1" applyBorder="1" applyAlignment="1" applyProtection="1">
      <alignment horizontal="right"/>
      <protection/>
    </xf>
    <xf numFmtId="0" fontId="2" fillId="2" borderId="37" xfId="0" applyFont="1" applyBorder="1" applyAlignment="1" applyProtection="1">
      <alignment horizontal="center" vertical="center"/>
      <protection/>
    </xf>
    <xf numFmtId="37" fontId="2" fillId="2" borderId="0" xfId="0" applyNumberFormat="1" applyFont="1" applyBorder="1" applyAlignment="1" applyProtection="1">
      <alignment horizontal="left"/>
      <protection/>
    </xf>
    <xf numFmtId="37" fontId="2" fillId="2" borderId="6" xfId="0" applyNumberFormat="1" applyFont="1" applyBorder="1" applyAlignment="1" applyProtection="1">
      <alignment horizontal="right" vertical="top"/>
      <protection/>
    </xf>
    <xf numFmtId="37" fontId="2" fillId="2" borderId="7" xfId="0" applyNumberFormat="1" applyFont="1" applyBorder="1" applyAlignment="1" applyProtection="1">
      <alignment horizontal="right" vertical="top"/>
      <protection/>
    </xf>
    <xf numFmtId="37" fontId="2" fillId="2" borderId="11" xfId="0" applyNumberFormat="1" applyFont="1" applyBorder="1" applyAlignment="1" applyProtection="1">
      <alignment horizontal="left" vertical="top"/>
      <protection/>
    </xf>
    <xf numFmtId="37" fontId="2" fillId="2" borderId="1" xfId="0" applyNumberFormat="1" applyFont="1" applyAlignment="1" applyProtection="1">
      <alignment horizontal="left" indent="1"/>
      <protection/>
    </xf>
    <xf numFmtId="5" fontId="2" fillId="0" borderId="10" xfId="17" applyNumberFormat="1" applyFont="1" applyBorder="1" applyAlignment="1" applyProtection="1">
      <alignment horizontal="right"/>
      <protection/>
    </xf>
    <xf numFmtId="0" fontId="2" fillId="2" borderId="31" xfId="0" applyFont="1" applyBorder="1" applyAlignment="1" applyProtection="1">
      <alignment/>
      <protection/>
    </xf>
    <xf numFmtId="0" fontId="2" fillId="2" borderId="34" xfId="0" applyFont="1" applyBorder="1" applyAlignment="1" applyProtection="1">
      <alignment horizontal="center"/>
      <protection/>
    </xf>
    <xf numFmtId="0" fontId="2" fillId="2" borderId="40" xfId="0" applyFont="1" applyBorder="1" applyAlignment="1" applyProtection="1">
      <alignment horizontal="center"/>
      <protection/>
    </xf>
    <xf numFmtId="0" fontId="2" fillId="2" borderId="10" xfId="0" applyFont="1" applyBorder="1" applyAlignment="1" applyProtection="1">
      <alignment/>
      <protection/>
    </xf>
    <xf numFmtId="0" fontId="2" fillId="2" borderId="12" xfId="0" applyFont="1" applyBorder="1" applyAlignment="1" applyProtection="1">
      <alignment horizontal="left" indent="1"/>
      <protection/>
    </xf>
    <xf numFmtId="0" fontId="5" fillId="2" borderId="12" xfId="0" applyFont="1" applyBorder="1" applyAlignment="1" applyProtection="1">
      <alignment/>
      <protection/>
    </xf>
    <xf numFmtId="0" fontId="2" fillId="2" borderId="12" xfId="0" applyNumberFormat="1" applyFont="1" applyBorder="1" applyAlignment="1" applyProtection="1">
      <alignment horizontal="left"/>
      <protection/>
    </xf>
    <xf numFmtId="0" fontId="2" fillId="2" borderId="15" xfId="0" applyFont="1" applyFill="1" applyBorder="1" applyAlignment="1" applyProtection="1">
      <alignment/>
      <protection/>
    </xf>
    <xf numFmtId="0" fontId="2" fillId="2" borderId="16" xfId="0" applyFont="1" applyFill="1" applyBorder="1" applyAlignment="1" applyProtection="1">
      <alignment horizontal="center"/>
      <protection/>
    </xf>
    <xf numFmtId="0" fontId="2" fillId="2" borderId="6" xfId="0" applyFont="1" applyFill="1" applyBorder="1" applyAlignment="1" applyProtection="1">
      <alignment horizontal="centerContinuous"/>
      <protection/>
    </xf>
    <xf numFmtId="0" fontId="2" fillId="2" borderId="12" xfId="0" applyFont="1" applyFill="1" applyBorder="1" applyAlignment="1" applyProtection="1">
      <alignment/>
      <protection/>
    </xf>
    <xf numFmtId="0" fontId="2" fillId="2" borderId="17" xfId="0" applyFont="1" applyFill="1" applyBorder="1" applyAlignment="1" applyProtection="1">
      <alignment/>
      <protection/>
    </xf>
    <xf numFmtId="0" fontId="2" fillId="2" borderId="10" xfId="0" applyFont="1" applyFill="1" applyBorder="1" applyAlignment="1" applyProtection="1">
      <alignment/>
      <protection/>
    </xf>
    <xf numFmtId="0" fontId="2" fillId="2" borderId="16" xfId="0" applyFont="1" applyFill="1" applyBorder="1" applyAlignment="1" applyProtection="1">
      <alignment/>
      <protection/>
    </xf>
    <xf numFmtId="0" fontId="2" fillId="2" borderId="19" xfId="0" applyFont="1" applyFill="1" applyBorder="1" applyAlignment="1" applyProtection="1">
      <alignment/>
      <protection/>
    </xf>
    <xf numFmtId="0" fontId="2" fillId="2" borderId="1" xfId="0" applyFont="1" applyFill="1" applyAlignment="1" applyProtection="1">
      <alignment/>
      <protection/>
    </xf>
    <xf numFmtId="0" fontId="2" fillId="2" borderId="11" xfId="0" applyFont="1" applyFill="1" applyBorder="1" applyAlignment="1" applyProtection="1">
      <alignment horizontal="centerContinuous"/>
      <protection/>
    </xf>
    <xf numFmtId="0" fontId="2" fillId="2" borderId="7" xfId="0" applyFont="1" applyFill="1" applyBorder="1" applyAlignment="1" applyProtection="1">
      <alignment horizontal="centerContinuous"/>
      <protection/>
    </xf>
    <xf numFmtId="0" fontId="2" fillId="2" borderId="0" xfId="0" applyFont="1" applyFill="1" applyBorder="1" applyAlignment="1" applyProtection="1">
      <alignment/>
      <protection/>
    </xf>
    <xf numFmtId="0" fontId="2" fillId="2" borderId="14" xfId="0" applyFont="1" applyFill="1" applyBorder="1" applyAlignment="1" applyProtection="1">
      <alignment horizontal="centerContinuous"/>
      <protection/>
    </xf>
    <xf numFmtId="0" fontId="2" fillId="2" borderId="16" xfId="0" applyFont="1" applyFill="1" applyBorder="1" applyAlignment="1" applyProtection="1">
      <alignment horizontal="centerContinuous"/>
      <protection/>
    </xf>
    <xf numFmtId="0" fontId="2" fillId="2" borderId="39" xfId="0" applyFont="1" applyBorder="1" applyAlignment="1" applyProtection="1">
      <alignment/>
      <protection/>
    </xf>
    <xf numFmtId="0" fontId="2" fillId="2" borderId="4" xfId="0" applyFont="1" applyFill="1" applyBorder="1" applyAlignment="1" applyProtection="1">
      <alignment horizontal="center"/>
      <protection/>
    </xf>
    <xf numFmtId="0" fontId="2" fillId="2" borderId="7" xfId="0" applyFont="1" applyFill="1" applyBorder="1" applyAlignment="1" applyProtection="1">
      <alignment horizontal="center"/>
      <protection/>
    </xf>
    <xf numFmtId="0" fontId="2" fillId="2" borderId="14" xfId="0" applyFont="1" applyFill="1" applyBorder="1" applyAlignment="1" applyProtection="1">
      <alignment/>
      <protection/>
    </xf>
    <xf numFmtId="0" fontId="2" fillId="2" borderId="4" xfId="0" applyFont="1" applyFill="1" applyBorder="1" applyAlignment="1" applyProtection="1">
      <alignment/>
      <protection/>
    </xf>
    <xf numFmtId="0" fontId="2" fillId="2" borderId="3" xfId="0" applyFont="1" applyFill="1" applyBorder="1" applyAlignment="1" applyProtection="1">
      <alignment/>
      <protection/>
    </xf>
    <xf numFmtId="0" fontId="2" fillId="2" borderId="31" xfId="0" applyFont="1" applyBorder="1" applyAlignment="1" applyProtection="1">
      <alignment horizontal="centerContinuous"/>
      <protection/>
    </xf>
    <xf numFmtId="0" fontId="2" fillId="2" borderId="30" xfId="0" applyFont="1" applyBorder="1" applyAlignment="1" applyProtection="1">
      <alignment horizontal="centerContinuous"/>
      <protection/>
    </xf>
    <xf numFmtId="0" fontId="7" fillId="2" borderId="55" xfId="0" applyFont="1" applyBorder="1" applyAlignment="1" applyProtection="1">
      <alignment/>
      <protection/>
    </xf>
    <xf numFmtId="0" fontId="7" fillId="2" borderId="55" xfId="0" applyFont="1" applyBorder="1" applyAlignment="1" applyProtection="1">
      <alignment horizontal="center"/>
      <protection/>
    </xf>
    <xf numFmtId="0" fontId="2" fillId="2" borderId="8" xfId="0" applyFont="1" applyBorder="1" applyAlignment="1" applyProtection="1">
      <alignment vertical="center"/>
      <protection/>
    </xf>
    <xf numFmtId="0" fontId="2" fillId="2" borderId="13" xfId="0" applyFont="1" applyBorder="1" applyAlignment="1" applyProtection="1">
      <alignment vertical="center"/>
      <protection/>
    </xf>
    <xf numFmtId="1" fontId="2" fillId="2" borderId="0" xfId="0" applyNumberFormat="1" applyFont="1" applyBorder="1" applyAlignment="1" applyProtection="1" quotePrefix="1">
      <alignment horizontal="right"/>
      <protection/>
    </xf>
    <xf numFmtId="1" fontId="2" fillId="2" borderId="10" xfId="0" applyNumberFormat="1" applyFont="1" applyBorder="1" applyAlignment="1" applyProtection="1">
      <alignment horizontal="right"/>
      <protection/>
    </xf>
    <xf numFmtId="166" fontId="2" fillId="2" borderId="19" xfId="0" applyNumberFormat="1" applyFont="1" applyBorder="1" applyAlignment="1" applyProtection="1">
      <alignment/>
      <protection/>
    </xf>
    <xf numFmtId="37" fontId="7" fillId="2" borderId="55" xfId="0" applyNumberFormat="1" applyFont="1" applyBorder="1" applyAlignment="1" applyProtection="1">
      <alignment horizontal="center"/>
      <protection/>
    </xf>
    <xf numFmtId="37" fontId="2" fillId="2" borderId="68" xfId="0" applyNumberFormat="1" applyFont="1" applyBorder="1" applyAlignment="1" applyProtection="1">
      <alignment/>
      <protection/>
    </xf>
    <xf numFmtId="37" fontId="2" fillId="2" borderId="3" xfId="0" applyNumberFormat="1" applyFont="1" applyBorder="1" applyAlignment="1" applyProtection="1">
      <alignment/>
      <protection/>
    </xf>
    <xf numFmtId="0" fontId="2" fillId="2" borderId="17" xfId="0" applyFont="1" applyFill="1" applyBorder="1" applyAlignment="1" applyProtection="1">
      <alignment horizontal="center"/>
      <protection/>
    </xf>
    <xf numFmtId="37" fontId="0" fillId="2" borderId="1" xfId="0" applyNumberFormat="1" applyAlignment="1">
      <alignment/>
    </xf>
    <xf numFmtId="37" fontId="0" fillId="2" borderId="69" xfId="0" applyNumberFormat="1" applyBorder="1" applyAlignment="1">
      <alignment/>
    </xf>
    <xf numFmtId="37" fontId="5" fillId="2" borderId="12" xfId="0" applyNumberFormat="1" applyFont="1" applyBorder="1" applyAlignment="1" applyProtection="1">
      <alignment/>
      <protection/>
    </xf>
    <xf numFmtId="37" fontId="0" fillId="2" borderId="38" xfId="0" applyNumberFormat="1" applyBorder="1" applyAlignment="1">
      <alignment vertical="top"/>
    </xf>
    <xf numFmtId="37" fontId="0" fillId="2" borderId="40" xfId="0" applyNumberFormat="1" applyBorder="1" applyAlignment="1">
      <alignment vertical="top" wrapText="1"/>
    </xf>
    <xf numFmtId="180" fontId="2" fillId="2" borderId="11" xfId="0" applyNumberFormat="1" applyFont="1" applyBorder="1" applyAlignment="1" applyProtection="1">
      <alignment/>
      <protection/>
    </xf>
    <xf numFmtId="180" fontId="2" fillId="2" borderId="20" xfId="0" applyNumberFormat="1" applyFont="1" applyBorder="1" applyAlignment="1" applyProtection="1">
      <alignment/>
      <protection/>
    </xf>
    <xf numFmtId="180" fontId="5" fillId="2" borderId="12" xfId="0" applyNumberFormat="1" applyFont="1" applyBorder="1" applyAlignment="1" applyProtection="1">
      <alignment horizontal="center"/>
      <protection/>
    </xf>
    <xf numFmtId="180" fontId="5" fillId="2" borderId="12" xfId="0" applyNumberFormat="1" applyFont="1" applyBorder="1" applyAlignment="1" applyProtection="1">
      <alignment horizontal="center"/>
      <protection/>
    </xf>
    <xf numFmtId="180" fontId="2" fillId="3" borderId="12" xfId="0" applyNumberFormat="1" applyFont="1" applyFill="1" applyBorder="1" applyAlignment="1" applyProtection="1">
      <alignment/>
      <protection/>
    </xf>
    <xf numFmtId="180" fontId="2" fillId="2" borderId="6" xfId="0" applyNumberFormat="1" applyFont="1" applyBorder="1" applyAlignment="1" applyProtection="1">
      <alignment/>
      <protection/>
    </xf>
    <xf numFmtId="180" fontId="2" fillId="2" borderId="35" xfId="0" applyNumberFormat="1" applyFont="1" applyBorder="1" applyAlignment="1" applyProtection="1">
      <alignment/>
      <protection/>
    </xf>
    <xf numFmtId="180" fontId="2" fillId="2" borderId="30" xfId="0" applyNumberFormat="1" applyFont="1" applyBorder="1" applyAlignment="1" applyProtection="1">
      <alignment/>
      <protection/>
    </xf>
    <xf numFmtId="180" fontId="0" fillId="2" borderId="38" xfId="0" applyNumberFormat="1" applyBorder="1" applyAlignment="1">
      <alignment vertical="top"/>
    </xf>
    <xf numFmtId="180" fontId="0" fillId="2" borderId="40" xfId="0" applyNumberFormat="1" applyBorder="1" applyAlignment="1">
      <alignment vertical="top" wrapText="1"/>
    </xf>
    <xf numFmtId="180" fontId="0" fillId="2" borderId="1" xfId="0" applyNumberFormat="1" applyAlignment="1">
      <alignment/>
    </xf>
    <xf numFmtId="180" fontId="2" fillId="2" borderId="1" xfId="0" applyNumberFormat="1" applyFont="1" applyAlignment="1" applyProtection="1">
      <alignment/>
      <protection/>
    </xf>
    <xf numFmtId="37" fontId="0" fillId="2" borderId="31" xfId="0" applyNumberFormat="1" applyBorder="1" applyAlignment="1">
      <alignment/>
    </xf>
    <xf numFmtId="0" fontId="2" fillId="2" borderId="7" xfId="0" applyFont="1" applyBorder="1" applyAlignment="1" applyProtection="1">
      <alignment horizontal="centerContinuous"/>
      <protection/>
    </xf>
    <xf numFmtId="0" fontId="2" fillId="2" borderId="11" xfId="0" applyFont="1" applyBorder="1" applyAlignment="1" applyProtection="1">
      <alignment horizontal="center"/>
      <protection/>
    </xf>
    <xf numFmtId="37" fontId="7" fillId="2" borderId="51" xfId="0" applyNumberFormat="1" applyFont="1" applyBorder="1" applyAlignment="1" applyProtection="1">
      <alignment horizontal="right"/>
      <protection/>
    </xf>
    <xf numFmtId="37" fontId="2" fillId="2" borderId="51" xfId="0" applyNumberFormat="1" applyFont="1" applyBorder="1" applyAlignment="1" applyProtection="1">
      <alignment horizontal="right"/>
      <protection/>
    </xf>
    <xf numFmtId="0" fontId="2" fillId="2" borderId="51" xfId="0" applyNumberFormat="1" applyFont="1" applyBorder="1" applyAlignment="1" applyProtection="1">
      <alignment horizontal="right"/>
      <protection/>
    </xf>
    <xf numFmtId="5" fontId="2" fillId="2" borderId="51" xfId="0" applyNumberFormat="1" applyFont="1" applyBorder="1" applyAlignment="1" applyProtection="1">
      <alignment horizontal="right"/>
      <protection/>
    </xf>
    <xf numFmtId="0" fontId="2" fillId="2" borderId="0" xfId="0" applyFont="1" applyBorder="1" applyAlignment="1" applyProtection="1">
      <alignment horizontal="center"/>
      <protection/>
    </xf>
    <xf numFmtId="0" fontId="0" fillId="2" borderId="30" xfId="0" applyBorder="1" applyAlignment="1">
      <alignment/>
    </xf>
    <xf numFmtId="0" fontId="0" fillId="2" borderId="37" xfId="0" applyBorder="1" applyAlignment="1">
      <alignment/>
    </xf>
    <xf numFmtId="0" fontId="0" fillId="2" borderId="0" xfId="0" applyBorder="1" applyAlignment="1">
      <alignment/>
    </xf>
    <xf numFmtId="37" fontId="2" fillId="2" borderId="15" xfId="0" applyNumberFormat="1" applyFont="1" applyBorder="1" applyAlignment="1" applyProtection="1">
      <alignment/>
      <protection/>
    </xf>
    <xf numFmtId="171" fontId="2" fillId="2" borderId="12" xfId="0" applyNumberFormat="1" applyFont="1" applyBorder="1" applyAlignment="1" applyProtection="1">
      <alignment/>
      <protection/>
    </xf>
    <xf numFmtId="3" fontId="2" fillId="2" borderId="1" xfId="0" applyNumberFormat="1" applyFont="1" applyAlignment="1" applyProtection="1">
      <alignment/>
      <protection/>
    </xf>
    <xf numFmtId="37" fontId="2" fillId="2" borderId="70" xfId="0" applyNumberFormat="1" applyFont="1" applyBorder="1" applyAlignment="1" applyProtection="1">
      <alignment/>
      <protection/>
    </xf>
    <xf numFmtId="37" fontId="2" fillId="2" borderId="71" xfId="0" applyNumberFormat="1" applyFont="1" applyBorder="1" applyAlignment="1" applyProtection="1">
      <alignment/>
      <protection/>
    </xf>
    <xf numFmtId="0" fontId="2" fillId="2" borderId="11" xfId="0" applyFont="1" applyBorder="1" applyAlignment="1" applyProtection="1">
      <alignment horizontal="left" vertical="top" indent="2"/>
      <protection/>
    </xf>
    <xf numFmtId="0" fontId="0" fillId="2" borderId="1" xfId="0" applyAlignment="1">
      <alignment horizontal="center"/>
    </xf>
    <xf numFmtId="37" fontId="2" fillId="2" borderId="67" xfId="0" applyNumberFormat="1" applyFont="1" applyBorder="1" applyAlignment="1" applyProtection="1">
      <alignment/>
      <protection/>
    </xf>
    <xf numFmtId="0" fontId="2" fillId="2" borderId="72" xfId="0" applyFont="1" applyBorder="1" applyAlignment="1" applyProtection="1">
      <alignment horizontal="centerContinuous"/>
      <protection/>
    </xf>
    <xf numFmtId="5" fontId="2" fillId="2" borderId="40" xfId="0" applyNumberFormat="1" applyFont="1" applyBorder="1" applyAlignment="1" applyProtection="1">
      <alignment/>
      <protection/>
    </xf>
    <xf numFmtId="171" fontId="2" fillId="2" borderId="67" xfId="0" applyNumberFormat="1" applyFont="1" applyBorder="1" applyAlignment="1" applyProtection="1">
      <alignment/>
      <protection/>
    </xf>
    <xf numFmtId="5" fontId="2" fillId="2" borderId="15" xfId="0" applyNumberFormat="1" applyFont="1" applyBorder="1" applyAlignment="1" applyProtection="1">
      <alignment/>
      <protection/>
    </xf>
    <xf numFmtId="171" fontId="2" fillId="2" borderId="12" xfId="0" applyNumberFormat="1" applyFont="1" applyBorder="1" applyAlignment="1" applyProtection="1">
      <alignment/>
      <protection/>
    </xf>
    <xf numFmtId="171" fontId="2" fillId="2" borderId="40" xfId="0" applyNumberFormat="1" applyFont="1" applyBorder="1" applyAlignment="1" applyProtection="1">
      <alignment/>
      <protection/>
    </xf>
    <xf numFmtId="37" fontId="2" fillId="2" borderId="72" xfId="0" applyNumberFormat="1" applyFont="1" applyBorder="1" applyAlignment="1" applyProtection="1">
      <alignment/>
      <protection/>
    </xf>
    <xf numFmtId="37" fontId="2" fillId="2" borderId="73" xfId="0" applyNumberFormat="1" applyFont="1" applyBorder="1" applyAlignment="1" applyProtection="1">
      <alignment/>
      <protection/>
    </xf>
    <xf numFmtId="37" fontId="2" fillId="2" borderId="2" xfId="0" applyNumberFormat="1" applyFont="1" applyBorder="1" applyAlignment="1" applyProtection="1">
      <alignment/>
      <protection/>
    </xf>
    <xf numFmtId="49" fontId="2" fillId="2" borderId="13" xfId="0" applyNumberFormat="1" applyFont="1" applyBorder="1" applyAlignment="1" applyProtection="1">
      <alignment horizontal="center" vertical="top"/>
      <protection/>
    </xf>
    <xf numFmtId="0" fontId="2" fillId="2" borderId="15" xfId="0" applyFont="1" applyBorder="1" applyAlignment="1" applyProtection="1">
      <alignment vertical="center"/>
      <protection/>
    </xf>
    <xf numFmtId="0" fontId="0" fillId="2" borderId="31" xfId="0" applyBorder="1" applyAlignment="1">
      <alignment horizontal="center"/>
    </xf>
    <xf numFmtId="0" fontId="0" fillId="2" borderId="31" xfId="0" applyBorder="1" applyAlignment="1">
      <alignment/>
    </xf>
    <xf numFmtId="0" fontId="0" fillId="2" borderId="32" xfId="0" applyBorder="1" applyAlignment="1">
      <alignment/>
    </xf>
    <xf numFmtId="0" fontId="2" fillId="0" borderId="6" xfId="0" applyFont="1" applyFill="1" applyBorder="1" applyAlignment="1" applyProtection="1">
      <alignment horizontal="center"/>
      <protection/>
    </xf>
    <xf numFmtId="0" fontId="2" fillId="0" borderId="15" xfId="0" applyFont="1" applyFill="1" applyBorder="1" applyAlignment="1" applyProtection="1">
      <alignment/>
      <protection/>
    </xf>
    <xf numFmtId="0" fontId="2" fillId="0" borderId="11"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17" xfId="0" applyFont="1" applyFill="1" applyBorder="1" applyAlignment="1" applyProtection="1">
      <alignment/>
      <protection/>
    </xf>
    <xf numFmtId="0" fontId="2" fillId="0" borderId="10" xfId="0" applyFont="1" applyFill="1" applyBorder="1" applyAlignment="1" applyProtection="1">
      <alignment/>
      <protection/>
    </xf>
    <xf numFmtId="0" fontId="2" fillId="0" borderId="16" xfId="0" applyFont="1" applyFill="1" applyBorder="1" applyAlignment="1" applyProtection="1">
      <alignment/>
      <protection/>
    </xf>
    <xf numFmtId="0" fontId="2" fillId="0" borderId="7" xfId="0" applyFont="1" applyFill="1" applyBorder="1" applyAlignment="1" applyProtection="1">
      <alignment/>
      <protection/>
    </xf>
    <xf numFmtId="0" fontId="2" fillId="0" borderId="20" xfId="0" applyFont="1" applyFill="1" applyBorder="1" applyAlignment="1" applyProtection="1">
      <alignment/>
      <protection/>
    </xf>
    <xf numFmtId="0" fontId="2" fillId="0" borderId="19" xfId="0" applyFont="1" applyFill="1" applyBorder="1" applyAlignment="1" applyProtection="1">
      <alignment/>
      <protection/>
    </xf>
    <xf numFmtId="0" fontId="2" fillId="0" borderId="18" xfId="0" applyFont="1" applyFill="1" applyBorder="1" applyAlignment="1" applyProtection="1">
      <alignment/>
      <protection/>
    </xf>
    <xf numFmtId="0" fontId="2" fillId="0" borderId="10" xfId="0" applyFont="1" applyFill="1" applyBorder="1" applyAlignment="1" applyProtection="1">
      <alignment horizontal="center"/>
      <protection/>
    </xf>
    <xf numFmtId="0" fontId="7" fillId="2" borderId="15" xfId="0" applyFont="1" applyBorder="1" applyAlignment="1" applyProtection="1">
      <alignment/>
      <protection/>
    </xf>
    <xf numFmtId="37" fontId="2" fillId="2" borderId="4" xfId="0" applyNumberFormat="1" applyFont="1" applyBorder="1" applyAlignment="1" applyProtection="1">
      <alignment/>
      <protection/>
    </xf>
    <xf numFmtId="37" fontId="2" fillId="2" borderId="14" xfId="0" applyNumberFormat="1" applyFont="1" applyBorder="1" applyAlignment="1" applyProtection="1">
      <alignment/>
      <protection/>
    </xf>
    <xf numFmtId="37" fontId="2" fillId="2" borderId="14" xfId="0" applyNumberFormat="1" applyFont="1" applyBorder="1" applyAlignment="1" applyProtection="1">
      <alignment horizontal="center"/>
      <protection/>
    </xf>
    <xf numFmtId="0" fontId="2" fillId="2" borderId="17" xfId="0" applyFont="1" applyBorder="1" applyAlignment="1" applyProtection="1">
      <alignment horizontal="center"/>
      <protection/>
    </xf>
    <xf numFmtId="0" fontId="7" fillId="2" borderId="14" xfId="0" applyFont="1" applyBorder="1" applyAlignment="1" applyProtection="1">
      <alignment/>
      <protection/>
    </xf>
    <xf numFmtId="167" fontId="2" fillId="2" borderId="14" xfId="0" applyNumberFormat="1" applyFont="1" applyBorder="1" applyAlignment="1" applyProtection="1">
      <alignment/>
      <protection/>
    </xf>
    <xf numFmtId="0" fontId="2" fillId="2" borderId="1" xfId="0" applyFont="1" applyAlignment="1" applyProtection="1">
      <alignment vertical="center"/>
      <protection/>
    </xf>
    <xf numFmtId="186" fontId="0" fillId="2" borderId="1" xfId="0" applyNumberFormat="1" applyAlignment="1">
      <alignment/>
    </xf>
    <xf numFmtId="0" fontId="0" fillId="2" borderId="37" xfId="0" applyBorder="1" applyAlignment="1">
      <alignment horizontal="center"/>
    </xf>
    <xf numFmtId="0" fontId="12" fillId="2" borderId="1" xfId="0" applyFont="1" applyAlignment="1">
      <alignment/>
    </xf>
    <xf numFmtId="0" fontId="0" fillId="2" borderId="1" xfId="0" applyAlignment="1">
      <alignment horizontal="right"/>
    </xf>
    <xf numFmtId="0" fontId="13" fillId="2" borderId="1" xfId="0" applyFont="1" applyAlignment="1">
      <alignment/>
    </xf>
    <xf numFmtId="0" fontId="0" fillId="2" borderId="32" xfId="0" applyBorder="1" applyAlignment="1">
      <alignment horizontal="right"/>
    </xf>
    <xf numFmtId="181" fontId="0" fillId="2" borderId="0" xfId="0" applyNumberFormat="1" applyBorder="1" applyAlignment="1">
      <alignment/>
    </xf>
    <xf numFmtId="3" fontId="2" fillId="2" borderId="0" xfId="0" applyNumberFormat="1" applyFont="1" applyBorder="1" applyAlignment="1" applyProtection="1">
      <alignment/>
      <protection/>
    </xf>
    <xf numFmtId="3" fontId="2" fillId="2" borderId="7" xfId="0" applyNumberFormat="1" applyFont="1" applyBorder="1" applyAlignment="1" applyProtection="1" quotePrefix="1">
      <alignment horizontal="right" vertical="top"/>
      <protection/>
    </xf>
    <xf numFmtId="3" fontId="2" fillId="2" borderId="10" xfId="0" applyNumberFormat="1" applyFont="1" applyBorder="1" applyAlignment="1" applyProtection="1">
      <alignment/>
      <protection/>
    </xf>
    <xf numFmtId="3" fontId="2" fillId="2" borderId="0" xfId="0" applyNumberFormat="1" applyFont="1" applyBorder="1" applyAlignment="1" applyProtection="1" quotePrefix="1">
      <alignment horizontal="right"/>
      <protection/>
    </xf>
    <xf numFmtId="37" fontId="2" fillId="0" borderId="9" xfId="15" applyNumberFormat="1" applyFont="1" applyBorder="1" applyAlignment="1" applyProtection="1">
      <alignment horizontal="right"/>
      <protection/>
    </xf>
    <xf numFmtId="49" fontId="2" fillId="2" borderId="3" xfId="0" applyNumberFormat="1" applyFont="1" applyBorder="1" applyAlignment="1" applyProtection="1">
      <alignment horizontal="center"/>
      <protection/>
    </xf>
    <xf numFmtId="49" fontId="2" fillId="2" borderId="1" xfId="0" applyNumberFormat="1" applyFont="1" applyAlignment="1" applyProtection="1">
      <alignment/>
      <protection/>
    </xf>
    <xf numFmtId="5" fontId="2" fillId="0" borderId="10" xfId="0" applyNumberFormat="1" applyFont="1" applyFill="1" applyBorder="1" applyAlignment="1" applyProtection="1">
      <alignment/>
      <protection/>
    </xf>
    <xf numFmtId="37" fontId="2" fillId="0" borderId="10" xfId="0" applyNumberFormat="1" applyFont="1" applyFill="1" applyBorder="1" applyAlignment="1" applyProtection="1">
      <alignment/>
      <protection/>
    </xf>
    <xf numFmtId="37" fontId="2" fillId="2" borderId="51" xfId="0" applyNumberFormat="1" applyFont="1" applyBorder="1" applyAlignment="1" applyProtection="1">
      <alignment horizontal="right"/>
      <protection/>
    </xf>
    <xf numFmtId="0" fontId="14" fillId="2" borderId="1" xfId="0" applyFont="1" applyAlignment="1">
      <alignment/>
    </xf>
    <xf numFmtId="171" fontId="2" fillId="2" borderId="5" xfId="0" applyNumberFormat="1" applyFont="1" applyBorder="1" applyAlignment="1" applyProtection="1">
      <alignment vertical="top"/>
      <protection/>
    </xf>
    <xf numFmtId="171" fontId="2" fillId="2" borderId="6" xfId="0" applyNumberFormat="1" applyFont="1" applyBorder="1" applyAlignment="1" applyProtection="1">
      <alignment vertical="top"/>
      <protection/>
    </xf>
    <xf numFmtId="0" fontId="2" fillId="2" borderId="12" xfId="0" applyFont="1" applyBorder="1" applyAlignment="1" applyProtection="1">
      <alignment wrapText="1"/>
      <protection/>
    </xf>
    <xf numFmtId="0" fontId="2" fillId="2" borderId="31" xfId="0" applyFont="1" applyBorder="1" applyAlignment="1" applyProtection="1">
      <alignment horizontal="right"/>
      <protection/>
    </xf>
    <xf numFmtId="0" fontId="2" fillId="2" borderId="14" xfId="0" applyFont="1" applyBorder="1" applyAlignment="1" applyProtection="1">
      <alignment horizontal="right"/>
      <protection/>
    </xf>
    <xf numFmtId="189" fontId="16" fillId="4" borderId="74" xfId="0" applyNumberFormat="1" applyFont="1" applyFill="1" applyBorder="1" applyAlignment="1">
      <alignment/>
    </xf>
    <xf numFmtId="189" fontId="16" fillId="4" borderId="75" xfId="0" applyNumberFormat="1" applyFont="1" applyFill="1" applyBorder="1" applyAlignment="1">
      <alignment/>
    </xf>
    <xf numFmtId="189" fontId="16" fillId="4" borderId="76" xfId="0" applyNumberFormat="1" applyFont="1" applyFill="1" applyBorder="1" applyAlignment="1">
      <alignment/>
    </xf>
    <xf numFmtId="171" fontId="2" fillId="2" borderId="10" xfId="0" applyNumberFormat="1" applyFont="1" applyBorder="1" applyAlignment="1" applyProtection="1">
      <alignment/>
      <protection/>
    </xf>
    <xf numFmtId="171" fontId="2" fillId="2" borderId="12" xfId="0" applyNumberFormat="1" applyFont="1" applyBorder="1" applyAlignment="1" applyProtection="1">
      <alignment horizontal="right"/>
      <protection/>
    </xf>
    <xf numFmtId="5" fontId="2" fillId="2" borderId="77" xfId="0" applyNumberFormat="1" applyFont="1" applyBorder="1" applyAlignment="1" applyProtection="1">
      <alignment/>
      <protection/>
    </xf>
    <xf numFmtId="37" fontId="2" fillId="2" borderId="77" xfId="0" applyNumberFormat="1" applyFont="1" applyBorder="1" applyAlignment="1" applyProtection="1">
      <alignment/>
      <protection/>
    </xf>
    <xf numFmtId="171" fontId="2" fillId="2" borderId="78" xfId="0" applyNumberFormat="1" applyFont="1" applyBorder="1" applyAlignment="1" applyProtection="1">
      <alignment horizontal="right"/>
      <protection/>
    </xf>
    <xf numFmtId="0" fontId="2" fillId="2" borderId="79" xfId="0" applyFont="1" applyBorder="1" applyAlignment="1" applyProtection="1">
      <alignment horizontal="center"/>
      <protection/>
    </xf>
    <xf numFmtId="168" fontId="2" fillId="2" borderId="9" xfId="0" applyNumberFormat="1" applyFont="1" applyBorder="1" applyAlignment="1" applyProtection="1">
      <alignment horizontal="center"/>
      <protection/>
    </xf>
    <xf numFmtId="0" fontId="2" fillId="2" borderId="80" xfId="0" applyFont="1" applyBorder="1" applyAlignment="1" applyProtection="1">
      <alignment horizontal="left"/>
      <protection/>
    </xf>
    <xf numFmtId="0" fontId="7" fillId="2" borderId="9" xfId="0" applyFont="1" applyBorder="1" applyAlignment="1" applyProtection="1">
      <alignment horizontal="left"/>
      <protection/>
    </xf>
    <xf numFmtId="0" fontId="2" fillId="2" borderId="79" xfId="0" applyFont="1" applyBorder="1" applyAlignment="1" applyProtection="1">
      <alignment horizontal="left"/>
      <protection/>
    </xf>
    <xf numFmtId="166" fontId="2" fillId="2" borderId="3" xfId="0" applyNumberFormat="1" applyFont="1" applyBorder="1" applyAlignment="1" applyProtection="1">
      <alignment/>
      <protection/>
    </xf>
    <xf numFmtId="0" fontId="2" fillId="2" borderId="81" xfId="0" applyFont="1" applyBorder="1" applyAlignment="1" applyProtection="1">
      <alignment/>
      <protection/>
    </xf>
    <xf numFmtId="0" fontId="0" fillId="2" borderId="82" xfId="0" applyBorder="1" applyAlignment="1">
      <alignment/>
    </xf>
    <xf numFmtId="0" fontId="7" fillId="2" borderId="1" xfId="0" applyFont="1" applyAlignment="1" applyProtection="1">
      <alignment/>
      <protection/>
    </xf>
    <xf numFmtId="0" fontId="7" fillId="2" borderId="1" xfId="0" applyFont="1" applyAlignment="1" applyProtection="1">
      <alignment vertical="top"/>
      <protection/>
    </xf>
    <xf numFmtId="0" fontId="17" fillId="2" borderId="1" xfId="0" applyFont="1" applyAlignment="1">
      <alignment/>
    </xf>
    <xf numFmtId="0" fontId="0" fillId="0" borderId="1" xfId="0" applyFill="1" applyAlignment="1">
      <alignment/>
    </xf>
    <xf numFmtId="0" fontId="19" fillId="2" borderId="1" xfId="0" applyFont="1" applyAlignment="1">
      <alignment/>
    </xf>
    <xf numFmtId="0" fontId="16" fillId="2" borderId="74" xfId="0" applyFont="1" applyBorder="1" applyAlignment="1">
      <alignment/>
    </xf>
    <xf numFmtId="0" fontId="16" fillId="2" borderId="75" xfId="0" applyFont="1" applyBorder="1" applyAlignment="1">
      <alignment/>
    </xf>
    <xf numFmtId="0" fontId="16" fillId="2" borderId="76" xfId="0" applyFont="1" applyBorder="1" applyAlignment="1">
      <alignment/>
    </xf>
    <xf numFmtId="0" fontId="2" fillId="2" borderId="37" xfId="0" applyFont="1" applyBorder="1" applyAlignment="1" applyProtection="1">
      <alignment vertical="top" wrapText="1"/>
      <protection/>
    </xf>
    <xf numFmtId="0" fontId="0" fillId="2" borderId="67" xfId="0" applyBorder="1" applyAlignment="1">
      <alignment vertical="top" wrapText="1"/>
    </xf>
    <xf numFmtId="0" fontId="0" fillId="2" borderId="31" xfId="0" applyBorder="1" applyAlignment="1">
      <alignment vertical="top" wrapText="1"/>
    </xf>
    <xf numFmtId="0" fontId="0" fillId="2" borderId="38" xfId="0" applyBorder="1" applyAlignment="1">
      <alignment horizontal="left" vertical="top"/>
    </xf>
    <xf numFmtId="0" fontId="0" fillId="2" borderId="39" xfId="0" applyBorder="1" applyAlignment="1">
      <alignment horizontal="left" vertical="top"/>
    </xf>
    <xf numFmtId="0" fontId="11" fillId="2" borderId="1" xfId="0" applyFont="1" applyAlignment="1">
      <alignment/>
    </xf>
    <xf numFmtId="181" fontId="0" fillId="0" borderId="0" xfId="0" applyNumberFormat="1" applyFill="1" applyBorder="1" applyAlignment="1">
      <alignment/>
    </xf>
    <xf numFmtId="0" fontId="0" fillId="0" borderId="0" xfId="0" applyFill="1" applyBorder="1" applyAlignment="1">
      <alignment/>
    </xf>
    <xf numFmtId="37" fontId="2" fillId="2" borderId="13" xfId="0" applyNumberFormat="1" applyFont="1" applyBorder="1" applyAlignment="1" applyProtection="1">
      <alignment horizontal="left" vertical="top"/>
      <protection/>
    </xf>
    <xf numFmtId="37" fontId="2" fillId="2" borderId="12" xfId="0" applyNumberFormat="1" applyFont="1" applyBorder="1" applyAlignment="1" applyProtection="1">
      <alignment horizontal="left" vertical="top"/>
      <protection/>
    </xf>
    <xf numFmtId="37" fontId="2" fillId="2" borderId="1" xfId="0" applyNumberFormat="1" applyFont="1" applyAlignment="1" applyProtection="1">
      <alignment horizontal="left" vertical="top" indent="1"/>
      <protection/>
    </xf>
    <xf numFmtId="3" fontId="2" fillId="2" borderId="12" xfId="0" applyNumberFormat="1" applyFont="1" applyBorder="1" applyAlignment="1" applyProtection="1">
      <alignment/>
      <protection/>
    </xf>
    <xf numFmtId="3" fontId="2" fillId="2" borderId="11" xfId="0" applyNumberFormat="1" applyFont="1" applyBorder="1" applyAlignment="1" applyProtection="1">
      <alignment/>
      <protection/>
    </xf>
    <xf numFmtId="0" fontId="14" fillId="2" borderId="30" xfId="0" applyFont="1" applyBorder="1" applyAlignment="1">
      <alignment/>
    </xf>
    <xf numFmtId="0" fontId="0" fillId="2" borderId="67" xfId="0" applyBorder="1" applyAlignment="1">
      <alignment horizontal="center"/>
    </xf>
    <xf numFmtId="0" fontId="2" fillId="2" borderId="37" xfId="0" applyFont="1" applyBorder="1" applyAlignment="1" applyProtection="1">
      <alignment/>
      <protection/>
    </xf>
    <xf numFmtId="171" fontId="2" fillId="2" borderId="7" xfId="0" applyNumberFormat="1" applyFont="1" applyBorder="1" applyAlignment="1" applyProtection="1">
      <alignment/>
      <protection/>
    </xf>
    <xf numFmtId="171" fontId="2" fillId="2" borderId="6" xfId="0" applyNumberFormat="1" applyFont="1" applyBorder="1" applyAlignment="1" applyProtection="1">
      <alignment/>
      <protection/>
    </xf>
    <xf numFmtId="171" fontId="2" fillId="2" borderId="11" xfId="0" applyNumberFormat="1" applyFont="1" applyBorder="1" applyAlignment="1" applyProtection="1">
      <alignment/>
      <protection/>
    </xf>
    <xf numFmtId="0" fontId="2" fillId="2" borderId="83" xfId="0" applyFont="1" applyBorder="1" applyAlignment="1" applyProtection="1">
      <alignment/>
      <protection/>
    </xf>
    <xf numFmtId="37" fontId="2" fillId="2" borderId="37" xfId="0" applyNumberFormat="1" applyFont="1" applyBorder="1" applyAlignment="1" applyProtection="1">
      <alignment horizontal="center" vertical="center"/>
      <protection/>
    </xf>
    <xf numFmtId="37" fontId="2" fillId="2" borderId="67" xfId="0" applyNumberFormat="1" applyFont="1" applyBorder="1" applyAlignment="1" applyProtection="1">
      <alignment horizontal="center" vertical="center"/>
      <protection/>
    </xf>
    <xf numFmtId="37" fontId="2" fillId="2" borderId="31" xfId="0" applyNumberFormat="1" applyFont="1" applyBorder="1" applyAlignment="1" applyProtection="1">
      <alignment horizontal="center" vertical="center"/>
      <protection/>
    </xf>
    <xf numFmtId="5" fontId="2" fillId="2" borderId="11" xfId="0" applyNumberFormat="1" applyFont="1" applyBorder="1" applyAlignment="1" applyProtection="1">
      <alignment/>
      <protection/>
    </xf>
    <xf numFmtId="5" fontId="2" fillId="2" borderId="16" xfId="0" applyNumberFormat="1" applyFont="1" applyBorder="1" applyAlignment="1" applyProtection="1">
      <alignment/>
      <protection/>
    </xf>
    <xf numFmtId="0" fontId="2" fillId="2" borderId="11" xfId="0" applyFont="1" applyBorder="1" applyAlignment="1" applyProtection="1">
      <alignment vertical="center"/>
      <protection/>
    </xf>
    <xf numFmtId="0" fontId="2" fillId="2" borderId="68" xfId="0" applyFont="1" applyBorder="1" applyAlignment="1" applyProtection="1">
      <alignment/>
      <protection/>
    </xf>
    <xf numFmtId="5" fontId="2" fillId="2" borderId="4" xfId="0" applyNumberFormat="1" applyFont="1" applyBorder="1" applyAlignment="1" applyProtection="1">
      <alignment/>
      <protection/>
    </xf>
    <xf numFmtId="0" fontId="25" fillId="2" borderId="1" xfId="0" applyFont="1" applyAlignment="1">
      <alignment/>
    </xf>
    <xf numFmtId="37" fontId="25" fillId="2" borderId="1" xfId="0" applyNumberFormat="1" applyFont="1" applyAlignment="1">
      <alignment/>
    </xf>
    <xf numFmtId="0" fontId="2" fillId="2" borderId="84" xfId="0" applyFont="1" applyBorder="1" applyAlignment="1" applyProtection="1">
      <alignment horizontal="center"/>
      <protection/>
    </xf>
    <xf numFmtId="0" fontId="7" fillId="2" borderId="1" xfId="0" applyFont="1" applyBorder="1" applyAlignment="1" applyProtection="1">
      <alignment horizontal="center"/>
      <protection/>
    </xf>
    <xf numFmtId="0" fontId="2" fillId="2" borderId="85" xfId="0" applyFont="1" applyBorder="1" applyAlignment="1" applyProtection="1">
      <alignment horizontal="center"/>
      <protection/>
    </xf>
    <xf numFmtId="0" fontId="2" fillId="2" borderId="84" xfId="0" applyFont="1" applyBorder="1" applyAlignment="1" applyProtection="1">
      <alignment/>
      <protection/>
    </xf>
    <xf numFmtId="0" fontId="0" fillId="2" borderId="86" xfId="0" applyBorder="1" applyAlignment="1">
      <alignment/>
    </xf>
    <xf numFmtId="0" fontId="2" fillId="2" borderId="10" xfId="0" applyFont="1" applyBorder="1" applyAlignment="1" applyProtection="1">
      <alignment horizontal="left"/>
      <protection/>
    </xf>
    <xf numFmtId="0" fontId="2" fillId="2" borderId="10" xfId="0" applyFont="1" applyBorder="1" applyAlignment="1" applyProtection="1">
      <alignment horizontal="left" indent="1"/>
      <protection/>
    </xf>
    <xf numFmtId="37" fontId="2" fillId="2" borderId="10" xfId="0" applyNumberFormat="1" applyFont="1" applyBorder="1" applyAlignment="1" applyProtection="1">
      <alignment/>
      <protection/>
    </xf>
    <xf numFmtId="37" fontId="2" fillId="2" borderId="7" xfId="0" applyNumberFormat="1" applyFont="1" applyBorder="1" applyAlignment="1" applyProtection="1">
      <alignment/>
      <protection/>
    </xf>
    <xf numFmtId="0" fontId="20" fillId="2" borderId="1" xfId="0" applyFont="1" applyAlignment="1" applyProtection="1">
      <alignment/>
      <protection/>
    </xf>
    <xf numFmtId="167" fontId="2" fillId="2" borderId="87" xfId="0" applyNumberFormat="1" applyFont="1" applyBorder="1" applyAlignment="1" applyProtection="1">
      <alignment/>
      <protection/>
    </xf>
    <xf numFmtId="167" fontId="2" fillId="2" borderId="88" xfId="0" applyNumberFormat="1" applyFont="1" applyBorder="1" applyAlignment="1" applyProtection="1">
      <alignment/>
      <protection/>
    </xf>
    <xf numFmtId="167" fontId="2" fillId="2" borderId="89" xfId="0" applyNumberFormat="1" applyFont="1" applyBorder="1" applyAlignment="1" applyProtection="1">
      <alignment/>
      <protection/>
    </xf>
    <xf numFmtId="167" fontId="7" fillId="2" borderId="89" xfId="0" applyNumberFormat="1" applyFont="1" applyBorder="1" applyAlignment="1" applyProtection="1">
      <alignment/>
      <protection/>
    </xf>
    <xf numFmtId="37" fontId="7" fillId="2" borderId="90" xfId="0" applyNumberFormat="1" applyFont="1" applyBorder="1" applyAlignment="1" applyProtection="1">
      <alignment/>
      <protection/>
    </xf>
    <xf numFmtId="37" fontId="7" fillId="2" borderId="91" xfId="0" applyNumberFormat="1" applyFont="1" applyBorder="1" applyAlignment="1" applyProtection="1">
      <alignment/>
      <protection/>
    </xf>
    <xf numFmtId="5" fontId="2" fillId="2" borderId="9" xfId="0" applyNumberFormat="1" applyFont="1" applyBorder="1" applyAlignment="1" applyProtection="1">
      <alignment vertical="center"/>
      <protection/>
    </xf>
    <xf numFmtId="5" fontId="2" fillId="2" borderId="0" xfId="0" applyNumberFormat="1" applyFont="1" applyBorder="1" applyAlignment="1" applyProtection="1">
      <alignment vertical="center"/>
      <protection/>
    </xf>
    <xf numFmtId="181" fontId="2" fillId="2" borderId="10" xfId="0" applyNumberFormat="1" applyFont="1" applyBorder="1" applyAlignment="1" applyProtection="1">
      <alignment vertical="center"/>
      <protection/>
    </xf>
    <xf numFmtId="0" fontId="5" fillId="2" borderId="12" xfId="0" applyFont="1" applyBorder="1" applyAlignment="1" applyProtection="1">
      <alignment/>
      <protection/>
    </xf>
    <xf numFmtId="37" fontId="2" fillId="2" borderId="6" xfId="0" applyNumberFormat="1" applyFont="1" applyBorder="1" applyAlignment="1" applyProtection="1">
      <alignment vertical="center"/>
      <protection/>
    </xf>
    <xf numFmtId="5" fontId="2" fillId="2" borderId="1" xfId="0" applyNumberFormat="1" applyFont="1" applyBorder="1" applyAlignment="1" applyProtection="1">
      <alignment horizontal="right"/>
      <protection/>
    </xf>
    <xf numFmtId="0" fontId="4" fillId="2" borderId="1" xfId="0" applyFont="1" applyBorder="1" applyAlignment="1" applyProtection="1">
      <alignment/>
      <protection/>
    </xf>
    <xf numFmtId="37" fontId="5" fillId="2" borderId="1" xfId="0" applyNumberFormat="1" applyFont="1" applyBorder="1" applyAlignment="1" applyProtection="1">
      <alignment horizontal="center"/>
      <protection/>
    </xf>
    <xf numFmtId="37" fontId="2" fillId="2" borderId="92" xfId="0" applyNumberFormat="1" applyFont="1" applyBorder="1" applyAlignment="1" applyProtection="1">
      <alignment horizontal="right"/>
      <protection/>
    </xf>
    <xf numFmtId="37" fontId="2" fillId="2" borderId="3" xfId="0" applyNumberFormat="1" applyFont="1" applyBorder="1" applyAlignment="1" applyProtection="1">
      <alignment horizontal="right"/>
      <protection/>
    </xf>
    <xf numFmtId="37" fontId="2" fillId="2" borderId="4" xfId="0" applyNumberFormat="1" applyFont="1" applyBorder="1" applyAlignment="1" applyProtection="1">
      <alignment horizontal="right"/>
      <protection/>
    </xf>
    <xf numFmtId="0" fontId="2" fillId="2" borderId="16" xfId="0" applyFont="1" applyBorder="1" applyAlignment="1" applyProtection="1">
      <alignment vertical="center"/>
      <protection/>
    </xf>
    <xf numFmtId="37" fontId="2" fillId="2" borderId="7" xfId="0" applyNumberFormat="1" applyFont="1" applyBorder="1" applyAlignment="1" applyProtection="1">
      <alignment vertical="center"/>
      <protection/>
    </xf>
    <xf numFmtId="0" fontId="2" fillId="3" borderId="20" xfId="0" applyFont="1" applyFill="1" applyBorder="1" applyAlignment="1" applyProtection="1">
      <alignment vertical="center"/>
      <protection/>
    </xf>
    <xf numFmtId="37" fontId="2" fillId="3" borderId="18" xfId="0" applyNumberFormat="1" applyFont="1" applyFill="1" applyBorder="1" applyAlignment="1" applyProtection="1">
      <alignment horizontal="right" vertical="center"/>
      <protection/>
    </xf>
    <xf numFmtId="37" fontId="2" fillId="2" borderId="93" xfId="0" applyNumberFormat="1" applyFont="1" applyBorder="1" applyAlignment="1" applyProtection="1">
      <alignment horizontal="right"/>
      <protection/>
    </xf>
    <xf numFmtId="0" fontId="2" fillId="2" borderId="7" xfId="0" applyFont="1" applyBorder="1" applyAlignment="1" applyProtection="1">
      <alignment vertical="center"/>
      <protection/>
    </xf>
    <xf numFmtId="167" fontId="2" fillId="2" borderId="10" xfId="0" applyNumberFormat="1" applyFont="1" applyBorder="1" applyAlignment="1" applyProtection="1">
      <alignment vertical="center"/>
      <protection/>
    </xf>
    <xf numFmtId="37" fontId="2" fillId="2" borderId="16" xfId="0" applyNumberFormat="1" applyFont="1" applyBorder="1" applyAlignment="1" applyProtection="1">
      <alignment vertical="center"/>
      <protection/>
    </xf>
    <xf numFmtId="0" fontId="2" fillId="2" borderId="20" xfId="0" applyFont="1" applyBorder="1" applyAlignment="1" applyProtection="1">
      <alignment horizontal="center"/>
      <protection/>
    </xf>
    <xf numFmtId="0" fontId="7" fillId="2" borderId="18" xfId="0" applyFont="1" applyBorder="1" applyAlignment="1" applyProtection="1">
      <alignment/>
      <protection/>
    </xf>
    <xf numFmtId="171" fontId="2" fillId="2" borderId="5" xfId="0" applyNumberFormat="1" applyFont="1" applyBorder="1" applyAlignment="1" applyProtection="1">
      <alignment horizontal="right"/>
      <protection/>
    </xf>
    <xf numFmtId="37" fontId="2" fillId="3" borderId="5" xfId="0" applyNumberFormat="1" applyFont="1" applyFill="1" applyBorder="1" applyAlignment="1" applyProtection="1">
      <alignment/>
      <protection/>
    </xf>
    <xf numFmtId="171" fontId="2" fillId="2" borderId="10" xfId="0" applyNumberFormat="1" applyFont="1" applyBorder="1" applyAlignment="1" applyProtection="1">
      <alignment horizontal="right"/>
      <protection/>
    </xf>
    <xf numFmtId="37" fontId="2" fillId="3" borderId="3" xfId="0" applyNumberFormat="1" applyFont="1" applyFill="1" applyBorder="1" applyAlignment="1" applyProtection="1">
      <alignment/>
      <protection/>
    </xf>
    <xf numFmtId="37" fontId="2" fillId="3" borderId="4" xfId="0" applyNumberFormat="1" applyFont="1" applyFill="1" applyBorder="1" applyAlignment="1" applyProtection="1">
      <alignment/>
      <protection/>
    </xf>
    <xf numFmtId="37" fontId="2" fillId="2" borderId="94" xfId="0" applyNumberFormat="1" applyFont="1" applyBorder="1" applyAlignment="1" applyProtection="1">
      <alignment/>
      <protection/>
    </xf>
    <xf numFmtId="37" fontId="2" fillId="2" borderId="21" xfId="0" applyNumberFormat="1" applyFont="1" applyBorder="1" applyAlignment="1" applyProtection="1">
      <alignment/>
      <protection/>
    </xf>
    <xf numFmtId="3" fontId="2" fillId="2" borderId="10" xfId="0" applyNumberFormat="1" applyFont="1" applyBorder="1" applyAlignment="1" applyProtection="1" quotePrefix="1">
      <alignment horizontal="right"/>
      <protection/>
    </xf>
    <xf numFmtId="0" fontId="2" fillId="2" borderId="95" xfId="0" applyFont="1" applyBorder="1" applyAlignment="1" applyProtection="1">
      <alignment/>
      <protection/>
    </xf>
    <xf numFmtId="37" fontId="2" fillId="2" borderId="96" xfId="0" applyNumberFormat="1" applyFont="1" applyBorder="1" applyAlignment="1" applyProtection="1">
      <alignment/>
      <protection/>
    </xf>
    <xf numFmtId="37" fontId="2" fillId="2" borderId="97" xfId="0" applyNumberFormat="1" applyFont="1" applyBorder="1" applyAlignment="1" applyProtection="1">
      <alignment/>
      <protection/>
    </xf>
    <xf numFmtId="164" fontId="2" fillId="2" borderId="97" xfId="0" applyNumberFormat="1" applyFont="1" applyBorder="1" applyAlignment="1" applyProtection="1">
      <alignment/>
      <protection/>
    </xf>
    <xf numFmtId="0" fontId="2" fillId="2" borderId="97" xfId="0" applyFont="1" applyBorder="1" applyAlignment="1" applyProtection="1">
      <alignment/>
      <protection/>
    </xf>
    <xf numFmtId="37" fontId="0" fillId="2" borderId="98" xfId="0" applyNumberFormat="1" applyBorder="1" applyAlignment="1">
      <alignment/>
    </xf>
    <xf numFmtId="180" fontId="2" fillId="2" borderId="96" xfId="0" applyNumberFormat="1" applyFont="1" applyBorder="1" applyAlignment="1" applyProtection="1">
      <alignment/>
      <protection/>
    </xf>
    <xf numFmtId="0" fontId="2" fillId="2" borderId="96" xfId="0" applyFont="1" applyBorder="1" applyAlignment="1" applyProtection="1">
      <alignment/>
      <protection/>
    </xf>
    <xf numFmtId="37" fontId="2" fillId="2" borderId="99" xfId="0" applyNumberFormat="1" applyFont="1" applyBorder="1" applyAlignment="1" applyProtection="1">
      <alignment/>
      <protection/>
    </xf>
    <xf numFmtId="37" fontId="2" fillId="2" borderId="1" xfId="0" applyNumberFormat="1" applyFont="1" applyBorder="1" applyAlignment="1" applyProtection="1">
      <alignment horizontal="center" vertical="center"/>
      <protection/>
    </xf>
    <xf numFmtId="37" fontId="2" fillId="2" borderId="6" xfId="0" applyNumberFormat="1" applyFont="1" applyBorder="1" applyAlignment="1" applyProtection="1">
      <alignment horizontal="center" vertical="center"/>
      <protection/>
    </xf>
    <xf numFmtId="0" fontId="2" fillId="3" borderId="6" xfId="0" applyFont="1" applyFill="1" applyBorder="1" applyAlignment="1" applyProtection="1">
      <alignment horizontal="left" vertical="center"/>
      <protection/>
    </xf>
    <xf numFmtId="37" fontId="7" fillId="2" borderId="0" xfId="0" applyNumberFormat="1" applyFont="1" applyBorder="1" applyAlignment="1" applyProtection="1">
      <alignment horizontal="center" vertical="center"/>
      <protection/>
    </xf>
    <xf numFmtId="37" fontId="7" fillId="2" borderId="40" xfId="0" applyNumberFormat="1" applyFont="1" applyBorder="1" applyAlignment="1" applyProtection="1">
      <alignment horizontal="center" vertical="center"/>
      <protection/>
    </xf>
    <xf numFmtId="37" fontId="2" fillId="2" borderId="14" xfId="0" applyNumberFormat="1" applyFont="1" applyBorder="1" applyAlignment="1" applyProtection="1">
      <alignment horizontal="centerContinuous"/>
      <protection/>
    </xf>
    <xf numFmtId="0" fontId="2" fillId="0" borderId="20"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3" fontId="2" fillId="2" borderId="31" xfId="0" applyNumberFormat="1" applyFont="1" applyBorder="1" applyAlignment="1" applyProtection="1">
      <alignment/>
      <protection/>
    </xf>
    <xf numFmtId="3" fontId="2" fillId="2" borderId="20" xfId="0" applyNumberFormat="1" applyFont="1" applyBorder="1" applyAlignment="1" applyProtection="1">
      <alignment/>
      <protection/>
    </xf>
    <xf numFmtId="3" fontId="2" fillId="2" borderId="15" xfId="0" applyNumberFormat="1" applyFont="1" applyBorder="1" applyAlignment="1" applyProtection="1">
      <alignment/>
      <protection/>
    </xf>
    <xf numFmtId="3" fontId="2" fillId="2" borderId="6" xfId="0" applyNumberFormat="1" applyFont="1" applyBorder="1" applyAlignment="1" applyProtection="1">
      <alignment vertical="center"/>
      <protection/>
    </xf>
    <xf numFmtId="0" fontId="2" fillId="2" borderId="33" xfId="0" applyFont="1" applyBorder="1" applyAlignment="1" applyProtection="1">
      <alignment horizontal="left"/>
      <protection/>
    </xf>
    <xf numFmtId="0" fontId="0" fillId="2" borderId="40" xfId="0" applyBorder="1" applyAlignment="1">
      <alignment/>
    </xf>
    <xf numFmtId="0" fontId="0" fillId="2" borderId="41" xfId="0" applyBorder="1" applyAlignment="1">
      <alignment/>
    </xf>
    <xf numFmtId="0" fontId="0" fillId="2" borderId="34" xfId="0" applyBorder="1" applyAlignment="1">
      <alignment horizontal="left" indent="2"/>
    </xf>
    <xf numFmtId="37" fontId="5" fillId="2" borderId="1" xfId="0" applyNumberFormat="1" applyFont="1" applyAlignment="1" applyProtection="1">
      <alignment horizontal="center"/>
      <protection/>
    </xf>
    <xf numFmtId="0" fontId="5" fillId="2" borderId="1" xfId="0" applyFont="1" applyAlignment="1" applyProtection="1">
      <alignment vertical="center"/>
      <protection/>
    </xf>
    <xf numFmtId="37" fontId="2" fillId="2" borderId="1" xfId="0" applyNumberFormat="1" applyFont="1" applyAlignment="1" applyProtection="1">
      <alignment vertical="center"/>
      <protection/>
    </xf>
    <xf numFmtId="0" fontId="0" fillId="2" borderId="1" xfId="0" applyAlignment="1">
      <alignment vertical="center"/>
    </xf>
    <xf numFmtId="0" fontId="2" fillId="2" borderId="11" xfId="0" applyFont="1" applyFill="1" applyBorder="1" applyAlignment="1" applyProtection="1">
      <alignment wrapText="1"/>
      <protection/>
    </xf>
    <xf numFmtId="171" fontId="2" fillId="2" borderId="6" xfId="0" applyNumberFormat="1" applyFont="1" applyFill="1" applyBorder="1" applyAlignment="1" applyProtection="1">
      <alignment/>
      <protection/>
    </xf>
    <xf numFmtId="171" fontId="2" fillId="2" borderId="7" xfId="0" applyNumberFormat="1" applyFont="1" applyFill="1" applyBorder="1" applyAlignment="1" applyProtection="1">
      <alignment/>
      <protection/>
    </xf>
    <xf numFmtId="167" fontId="2" fillId="2" borderId="95" xfId="0" applyNumberFormat="1" applyFont="1" applyBorder="1" applyAlignment="1" applyProtection="1">
      <alignment/>
      <protection/>
    </xf>
    <xf numFmtId="186" fontId="2" fillId="2" borderId="9" xfId="0" applyNumberFormat="1" applyFont="1" applyBorder="1" applyAlignment="1" applyProtection="1">
      <alignment horizontal="center"/>
      <protection/>
    </xf>
    <xf numFmtId="3" fontId="2" fillId="2" borderId="10" xfId="0" applyNumberFormat="1" applyFont="1" applyFill="1" applyBorder="1" applyAlignment="1" applyProtection="1">
      <alignment/>
      <protection/>
    </xf>
    <xf numFmtId="3" fontId="2" fillId="2" borderId="17" xfId="0" applyNumberFormat="1" applyFont="1" applyFill="1" applyBorder="1" applyAlignment="1" applyProtection="1">
      <alignment/>
      <protection/>
    </xf>
    <xf numFmtId="3" fontId="2" fillId="2" borderId="7" xfId="0" applyNumberFormat="1" applyFont="1" applyFill="1" applyBorder="1" applyAlignment="1" applyProtection="1">
      <alignment/>
      <protection/>
    </xf>
    <xf numFmtId="3" fontId="2" fillId="2" borderId="16" xfId="0" applyNumberFormat="1" applyFont="1" applyFill="1" applyBorder="1" applyAlignment="1" applyProtection="1">
      <alignment/>
      <protection/>
    </xf>
    <xf numFmtId="3" fontId="2" fillId="2" borderId="18" xfId="0" applyNumberFormat="1" applyFont="1" applyFill="1" applyBorder="1" applyAlignment="1" applyProtection="1">
      <alignment/>
      <protection/>
    </xf>
    <xf numFmtId="3" fontId="2" fillId="2" borderId="19" xfId="0" applyNumberFormat="1" applyFont="1" applyFill="1" applyBorder="1" applyAlignment="1" applyProtection="1">
      <alignment/>
      <protection/>
    </xf>
    <xf numFmtId="186" fontId="2" fillId="2" borderId="12" xfId="0" applyNumberFormat="1" applyFont="1" applyBorder="1" applyAlignment="1" applyProtection="1">
      <alignment horizontal="center"/>
      <protection/>
    </xf>
    <xf numFmtId="37" fontId="2" fillId="2" borderId="38" xfId="0" applyNumberFormat="1" applyFont="1" applyBorder="1" applyAlignment="1" applyProtection="1">
      <alignment horizontal="right"/>
      <protection/>
    </xf>
    <xf numFmtId="3" fontId="2" fillId="2" borderId="100" xfId="0" applyNumberFormat="1" applyFont="1" applyBorder="1" applyAlignment="1" applyProtection="1">
      <alignment/>
      <protection/>
    </xf>
    <xf numFmtId="37" fontId="2" fillId="2" borderId="100" xfId="0" applyNumberFormat="1" applyFont="1" applyBorder="1" applyAlignment="1" applyProtection="1">
      <alignment/>
      <protection/>
    </xf>
    <xf numFmtId="0" fontId="2" fillId="2" borderId="67" xfId="0" applyFont="1" applyBorder="1" applyAlignment="1" applyProtection="1">
      <alignment horizontal="center" vertical="center"/>
      <protection/>
    </xf>
    <xf numFmtId="0" fontId="2" fillId="2" borderId="31" xfId="0" applyFont="1" applyBorder="1" applyAlignment="1" applyProtection="1">
      <alignment horizontal="center" vertical="center"/>
      <protection/>
    </xf>
    <xf numFmtId="37" fontId="2" fillId="2" borderId="40" xfId="0" applyNumberFormat="1" applyFont="1" applyBorder="1" applyAlignment="1" applyProtection="1">
      <alignment/>
      <protection/>
    </xf>
    <xf numFmtId="37" fontId="2" fillId="2" borderId="12" xfId="0" applyNumberFormat="1" applyFont="1" applyBorder="1" applyAlignment="1" applyProtection="1">
      <alignment/>
      <protection/>
    </xf>
    <xf numFmtId="37" fontId="2" fillId="2" borderId="33" xfId="0" applyNumberFormat="1" applyFont="1" applyBorder="1" applyAlignment="1" applyProtection="1">
      <alignment/>
      <protection/>
    </xf>
    <xf numFmtId="37" fontId="2" fillId="2" borderId="101" xfId="0" applyNumberFormat="1" applyFont="1" applyBorder="1" applyAlignment="1" applyProtection="1">
      <alignment/>
      <protection/>
    </xf>
    <xf numFmtId="0" fontId="2" fillId="2" borderId="8" xfId="0" applyFont="1" applyBorder="1" applyAlignment="1" applyProtection="1">
      <alignment vertical="top"/>
      <protection/>
    </xf>
    <xf numFmtId="0" fontId="2" fillId="2" borderId="3" xfId="0" applyFont="1" applyBorder="1" applyAlignment="1" applyProtection="1">
      <alignment horizontal="center" vertical="center"/>
      <protection/>
    </xf>
    <xf numFmtId="0" fontId="2" fillId="2" borderId="0" xfId="0" applyFont="1" applyBorder="1" applyAlignment="1" applyProtection="1">
      <alignment horizontal="center" vertical="center"/>
      <protection/>
    </xf>
    <xf numFmtId="0" fontId="2" fillId="2" borderId="6" xfId="0" applyFont="1" applyBorder="1" applyAlignment="1" applyProtection="1">
      <alignment horizontal="center" vertical="center"/>
      <protection/>
    </xf>
    <xf numFmtId="0" fontId="2" fillId="2" borderId="12" xfId="0" applyFont="1" applyBorder="1" applyAlignment="1" applyProtection="1">
      <alignment horizontal="centerContinuous"/>
      <protection/>
    </xf>
    <xf numFmtId="0" fontId="2" fillId="2" borderId="0" xfId="0" applyFont="1" applyBorder="1" applyAlignment="1" applyProtection="1">
      <alignment horizontal="centerContinuous"/>
      <protection/>
    </xf>
    <xf numFmtId="0" fontId="2" fillId="2" borderId="6" xfId="0" applyFont="1" applyBorder="1" applyAlignment="1" applyProtection="1">
      <alignment horizontal="centerContinuous" vertical="center"/>
      <protection/>
    </xf>
    <xf numFmtId="0" fontId="2" fillId="3" borderId="11" xfId="0" applyFont="1" applyFill="1" applyBorder="1" applyAlignment="1" applyProtection="1">
      <alignment horizontal="centerContinuous" vertical="center"/>
      <protection/>
    </xf>
    <xf numFmtId="0" fontId="2" fillId="3" borderId="6" xfId="0" applyFont="1" applyFill="1" applyBorder="1" applyAlignment="1" applyProtection="1">
      <alignment horizontal="centerContinuous" vertical="center"/>
      <protection/>
    </xf>
    <xf numFmtId="0" fontId="2" fillId="2" borderId="27" xfId="0" applyFont="1" applyBorder="1" applyAlignment="1" applyProtection="1">
      <alignment horizontal="center"/>
      <protection/>
    </xf>
    <xf numFmtId="0" fontId="2" fillId="2" borderId="28" xfId="0" applyFont="1" applyBorder="1" applyAlignment="1" applyProtection="1">
      <alignment horizontal="center"/>
      <protection/>
    </xf>
    <xf numFmtId="0" fontId="2" fillId="2" borderId="10" xfId="0" applyFont="1" applyBorder="1" applyAlignment="1" applyProtection="1">
      <alignment horizontal="center" vertical="center"/>
      <protection/>
    </xf>
    <xf numFmtId="0" fontId="2" fillId="2" borderId="7" xfId="0" applyFont="1" applyBorder="1" applyAlignment="1" applyProtection="1">
      <alignment horizontal="center" vertical="center"/>
      <protection/>
    </xf>
    <xf numFmtId="0" fontId="2" fillId="2" borderId="10" xfId="0" applyFont="1" applyFill="1" applyBorder="1" applyAlignment="1" applyProtection="1">
      <alignment horizontal="center"/>
      <protection/>
    </xf>
    <xf numFmtId="0" fontId="2" fillId="2" borderId="17" xfId="0" applyFont="1" applyFill="1" applyBorder="1" applyAlignment="1" applyProtection="1">
      <alignment horizontal="centerContinuous"/>
      <protection/>
    </xf>
    <xf numFmtId="0" fontId="2" fillId="2" borderId="14" xfId="0" applyFont="1" applyFill="1" applyBorder="1" applyAlignment="1" applyProtection="1">
      <alignment horizontal="center"/>
      <protection/>
    </xf>
    <xf numFmtId="0" fontId="14" fillId="2" borderId="1" xfId="0" applyFont="1" applyBorder="1" applyAlignment="1">
      <alignment/>
    </xf>
    <xf numFmtId="0" fontId="6" fillId="2" borderId="0" xfId="0" applyFont="1" applyBorder="1" applyAlignment="1" applyProtection="1">
      <alignment horizontal="center"/>
      <protection/>
    </xf>
    <xf numFmtId="0" fontId="14" fillId="2" borderId="0" xfId="0" applyFont="1" applyBorder="1" applyAlignment="1">
      <alignment horizontal="center"/>
    </xf>
    <xf numFmtId="0" fontId="36" fillId="2" borderId="0" xfId="0" applyFont="1" applyBorder="1" applyAlignment="1" applyProtection="1">
      <alignment horizontal="left"/>
      <protection/>
    </xf>
    <xf numFmtId="0" fontId="36" fillId="2" borderId="0" xfId="0" applyFont="1" applyBorder="1" applyAlignment="1" applyProtection="1">
      <alignment horizontal="right"/>
      <protection/>
    </xf>
    <xf numFmtId="0" fontId="0" fillId="2" borderId="41" xfId="0" applyBorder="1" applyAlignment="1">
      <alignment/>
    </xf>
    <xf numFmtId="0" fontId="6" fillId="2" borderId="102" xfId="0" applyFont="1" applyBorder="1" applyAlignment="1" applyProtection="1">
      <alignment horizontal="right"/>
      <protection/>
    </xf>
    <xf numFmtId="0" fontId="6" fillId="2" borderId="103" xfId="0" applyFont="1" applyBorder="1" applyAlignment="1" applyProtection="1">
      <alignment horizontal="right"/>
      <protection/>
    </xf>
    <xf numFmtId="37" fontId="14" fillId="2" borderId="30" xfId="0" applyNumberFormat="1" applyFont="1" applyBorder="1" applyAlignment="1">
      <alignment horizontal="left"/>
    </xf>
    <xf numFmtId="181" fontId="14" fillId="2" borderId="34" xfId="0" applyNumberFormat="1" applyFont="1" applyBorder="1" applyAlignment="1">
      <alignment/>
    </xf>
    <xf numFmtId="37" fontId="14" fillId="2" borderId="30" xfId="0" applyNumberFormat="1" applyFont="1" applyBorder="1" applyAlignment="1">
      <alignment horizontal="right"/>
    </xf>
    <xf numFmtId="0" fontId="37" fillId="2" borderId="30" xfId="0" applyFont="1" applyBorder="1" applyAlignment="1">
      <alignment/>
    </xf>
    <xf numFmtId="0" fontId="0" fillId="2" borderId="32" xfId="0" applyFont="1" applyBorder="1" applyAlignment="1">
      <alignment/>
    </xf>
    <xf numFmtId="5" fontId="2" fillId="2" borderId="31" xfId="0" applyNumberFormat="1" applyFont="1" applyBorder="1" applyAlignment="1" applyProtection="1">
      <alignment horizontal="right"/>
      <protection/>
    </xf>
    <xf numFmtId="37" fontId="2" fillId="2" borderId="0" xfId="0" applyNumberFormat="1" applyFont="1" applyBorder="1" applyAlignment="1" applyProtection="1">
      <alignment/>
      <protection/>
    </xf>
    <xf numFmtId="37" fontId="2" fillId="2" borderId="11" xfId="0" applyNumberFormat="1" applyFont="1" applyBorder="1" applyAlignment="1" applyProtection="1">
      <alignment/>
      <protection/>
    </xf>
    <xf numFmtId="37" fontId="2" fillId="2" borderId="7" xfId="0" applyNumberFormat="1" applyFont="1" applyBorder="1" applyAlignment="1" applyProtection="1">
      <alignment/>
      <protection/>
    </xf>
    <xf numFmtId="37" fontId="2" fillId="2" borderId="10" xfId="0" applyNumberFormat="1" applyFont="1" applyBorder="1" applyAlignment="1" applyProtection="1">
      <alignment/>
      <protection/>
    </xf>
    <xf numFmtId="5" fontId="25" fillId="2" borderId="1" xfId="0" applyNumberFormat="1" applyFont="1" applyAlignment="1">
      <alignment/>
    </xf>
    <xf numFmtId="167" fontId="2" fillId="2" borderId="6" xfId="0" applyNumberFormat="1" applyFont="1" applyBorder="1" applyAlignment="1" applyProtection="1">
      <alignment/>
      <protection/>
    </xf>
    <xf numFmtId="0" fontId="0" fillId="2" borderId="8" xfId="0" applyBorder="1" applyAlignment="1">
      <alignment vertical="center"/>
    </xf>
    <xf numFmtId="0" fontId="0" fillId="2" borderId="8" xfId="0" applyBorder="1" applyAlignment="1">
      <alignment vertical="center" wrapText="1"/>
    </xf>
    <xf numFmtId="0" fontId="0" fillId="2" borderId="8" xfId="0" applyBorder="1" applyAlignment="1">
      <alignment vertical="top" wrapText="1"/>
    </xf>
    <xf numFmtId="0" fontId="0" fillId="2" borderId="13" xfId="0" applyBorder="1" applyAlignment="1">
      <alignment vertical="center" wrapText="1"/>
    </xf>
    <xf numFmtId="37" fontId="2" fillId="2" borderId="0" xfId="0" applyNumberFormat="1" applyFont="1" applyBorder="1" applyAlignment="1" applyProtection="1" quotePrefix="1">
      <alignment horizontal="right"/>
      <protection/>
    </xf>
    <xf numFmtId="0" fontId="5" fillId="2" borderId="7" xfId="0" applyFont="1" applyBorder="1" applyAlignment="1" applyProtection="1">
      <alignment horizontal="centerContinuous"/>
      <protection/>
    </xf>
    <xf numFmtId="171" fontId="2" fillId="2" borderId="6" xfId="0" applyNumberFormat="1" applyFont="1" applyBorder="1" applyAlignment="1" applyProtection="1">
      <alignment horizontal="right"/>
      <protection/>
    </xf>
    <xf numFmtId="37" fontId="2" fillId="2" borderId="5" xfId="0" applyNumberFormat="1" applyFont="1" applyBorder="1" applyAlignment="1" applyProtection="1" quotePrefix="1">
      <alignment horizontal="right"/>
      <protection/>
    </xf>
    <xf numFmtId="0" fontId="7" fillId="2" borderId="1" xfId="0" applyFont="1" applyAlignment="1" applyProtection="1">
      <alignment horizontal="center"/>
      <protection/>
    </xf>
    <xf numFmtId="0" fontId="7" fillId="2" borderId="33" xfId="0" applyFont="1" applyBorder="1" applyAlignment="1" applyProtection="1">
      <alignment horizontal="center"/>
      <protection/>
    </xf>
    <xf numFmtId="0" fontId="7" fillId="2" borderId="38" xfId="0" applyFont="1" applyBorder="1" applyAlignment="1" applyProtection="1">
      <alignment horizontal="center"/>
      <protection/>
    </xf>
    <xf numFmtId="0" fontId="7" fillId="2" borderId="39" xfId="0" applyFont="1" applyBorder="1" applyAlignment="1" applyProtection="1">
      <alignment horizontal="center"/>
      <protection/>
    </xf>
    <xf numFmtId="0" fontId="7" fillId="2" borderId="104" xfId="0" applyFont="1" applyBorder="1" applyAlignment="1" applyProtection="1">
      <alignment horizontal="center" vertical="center"/>
      <protection/>
    </xf>
    <xf numFmtId="0" fontId="7" fillId="2" borderId="72" xfId="0" applyFont="1" applyBorder="1" applyAlignment="1" applyProtection="1">
      <alignment horizontal="center" vertical="center"/>
      <protection/>
    </xf>
    <xf numFmtId="0" fontId="7" fillId="2" borderId="73" xfId="0" applyFont="1" applyBorder="1" applyAlignment="1" applyProtection="1">
      <alignment horizontal="center" vertical="center"/>
      <protection/>
    </xf>
    <xf numFmtId="0" fontId="7" fillId="2" borderId="104" xfId="0" applyFont="1" applyBorder="1" applyAlignment="1" applyProtection="1">
      <alignment horizontal="left" vertical="center"/>
      <protection/>
    </xf>
    <xf numFmtId="0" fontId="7" fillId="2" borderId="1" xfId="0" applyFont="1" applyAlignment="1" applyProtection="1">
      <alignment horizontal="left"/>
      <protection/>
    </xf>
    <xf numFmtId="0" fontId="11" fillId="2" borderId="37" xfId="0" applyFont="1" applyBorder="1" applyAlignment="1">
      <alignment horizontal="center"/>
    </xf>
    <xf numFmtId="0" fontId="11" fillId="2" borderId="67" xfId="0" applyFont="1" applyBorder="1" applyAlignment="1">
      <alignment horizontal="center"/>
    </xf>
    <xf numFmtId="0" fontId="2" fillId="2" borderId="31" xfId="0" applyFont="1" applyBorder="1" applyAlignment="1" applyProtection="1">
      <alignment horizontal="center" vertical="center"/>
      <protection/>
    </xf>
    <xf numFmtId="0" fontId="2" fillId="2" borderId="103" xfId="0" applyFont="1" applyBorder="1" applyAlignment="1" applyProtection="1">
      <alignment horizontal="center" vertical="center"/>
      <protection/>
    </xf>
    <xf numFmtId="0" fontId="0" fillId="2" borderId="0" xfId="0" applyBorder="1" applyAlignment="1">
      <alignment horizontal="center" vertical="center"/>
    </xf>
    <xf numFmtId="0" fontId="2" fillId="2" borderId="3" xfId="0" applyFont="1" applyBorder="1" applyAlignment="1" applyProtection="1">
      <alignment horizontal="center" vertical="center"/>
      <protection/>
    </xf>
    <xf numFmtId="0" fontId="0" fillId="2" borderId="3" xfId="0" applyBorder="1" applyAlignment="1">
      <alignment vertical="center"/>
    </xf>
    <xf numFmtId="0" fontId="0" fillId="2" borderId="31" xfId="0" applyBorder="1" applyAlignment="1">
      <alignment horizontal="left" wrapText="1" indent="2"/>
    </xf>
    <xf numFmtId="0" fontId="7" fillId="2" borderId="1" xfId="0" applyFont="1" applyAlignment="1" applyProtection="1">
      <alignment horizontal="center"/>
      <protection/>
    </xf>
    <xf numFmtId="0" fontId="7" fillId="2" borderId="37" xfId="0" applyFont="1" applyBorder="1" applyAlignment="1" applyProtection="1">
      <alignment horizontal="center" vertical="center"/>
      <protection/>
    </xf>
    <xf numFmtId="0" fontId="7" fillId="2" borderId="67" xfId="0" applyFont="1" applyBorder="1" applyAlignment="1" applyProtection="1">
      <alignment horizontal="center" vertical="center"/>
      <protection/>
    </xf>
    <xf numFmtId="0" fontId="7" fillId="2" borderId="38" xfId="0" applyFont="1" applyBorder="1" applyAlignment="1" applyProtection="1">
      <alignment horizontal="center" vertical="center"/>
      <protection/>
    </xf>
    <xf numFmtId="0" fontId="7" fillId="2" borderId="31" xfId="0" applyFont="1" applyBorder="1" applyAlignment="1" applyProtection="1">
      <alignment horizontal="center" vertical="center"/>
      <protection/>
    </xf>
    <xf numFmtId="0" fontId="2" fillId="2" borderId="104" xfId="0" applyFont="1" applyBorder="1" applyAlignment="1" applyProtection="1">
      <alignment horizontal="center" vertical="center"/>
      <protection/>
    </xf>
    <xf numFmtId="0" fontId="2" fillId="2" borderId="72" xfId="0" applyFont="1" applyBorder="1" applyAlignment="1" applyProtection="1">
      <alignment horizontal="center" vertical="center"/>
      <protection/>
    </xf>
    <xf numFmtId="0" fontId="2" fillId="2" borderId="73" xfId="0" applyFont="1" applyBorder="1" applyAlignment="1" applyProtection="1">
      <alignment horizontal="center" vertical="center"/>
      <protection/>
    </xf>
    <xf numFmtId="0" fontId="2" fillId="2" borderId="37" xfId="0" applyFont="1" applyBorder="1" applyAlignment="1" applyProtection="1">
      <alignment horizontal="center" vertical="center"/>
      <protection/>
    </xf>
    <xf numFmtId="0" fontId="2" fillId="2" borderId="67" xfId="0" applyFont="1" applyBorder="1" applyAlignment="1" applyProtection="1">
      <alignment horizontal="center" vertical="center"/>
      <protection/>
    </xf>
    <xf numFmtId="0" fontId="2" fillId="2" borderId="37" xfId="0" applyFont="1" applyBorder="1" applyAlignment="1" applyProtection="1">
      <alignment horizontal="left" wrapText="1" indent="2"/>
      <protection/>
    </xf>
    <xf numFmtId="0" fontId="0" fillId="2" borderId="67" xfId="0" applyBorder="1" applyAlignment="1">
      <alignment horizontal="left" wrapText="1" indent="2"/>
    </xf>
    <xf numFmtId="0" fontId="11" fillId="2" borderId="31" xfId="0" applyFont="1" applyBorder="1" applyAlignment="1">
      <alignment horizontal="center"/>
    </xf>
    <xf numFmtId="0" fontId="7" fillId="2" borderId="1" xfId="0" applyFont="1" applyBorder="1" applyAlignment="1" applyProtection="1">
      <alignment horizontal="center"/>
      <protection/>
    </xf>
    <xf numFmtId="0" fontId="24" fillId="2" borderId="37" xfId="0" applyFont="1" applyBorder="1" applyAlignment="1" applyProtection="1">
      <alignment horizontal="center" vertical="top"/>
      <protection/>
    </xf>
    <xf numFmtId="0" fontId="24" fillId="2" borderId="67" xfId="0" applyFont="1" applyBorder="1" applyAlignment="1" applyProtection="1">
      <alignment horizontal="center" vertical="top"/>
      <protection/>
    </xf>
    <xf numFmtId="0" fontId="24" fillId="2" borderId="31" xfId="0" applyFont="1" applyBorder="1" applyAlignment="1" applyProtection="1">
      <alignment horizontal="center" vertical="top"/>
      <protection/>
    </xf>
    <xf numFmtId="0" fontId="7" fillId="2" borderId="37" xfId="0" applyFont="1" applyBorder="1" applyAlignment="1" applyProtection="1">
      <alignment horizontal="center" vertical="top"/>
      <protection/>
    </xf>
    <xf numFmtId="0" fontId="7" fillId="2" borderId="67" xfId="0" applyFont="1" applyBorder="1" applyAlignment="1" applyProtection="1">
      <alignment horizontal="center" vertical="top"/>
      <protection/>
    </xf>
    <xf numFmtId="0" fontId="7" fillId="2" borderId="31" xfId="0" applyFont="1" applyBorder="1" applyAlignment="1" applyProtection="1">
      <alignment horizontal="center" vertical="top"/>
      <protection/>
    </xf>
    <xf numFmtId="0" fontId="2" fillId="2" borderId="15" xfId="0" applyFont="1" applyBorder="1" applyAlignment="1" applyProtection="1">
      <alignment horizontal="center" vertical="center"/>
      <protection/>
    </xf>
    <xf numFmtId="0" fontId="2" fillId="2" borderId="105" xfId="0" applyFont="1" applyBorder="1" applyAlignment="1" applyProtection="1">
      <alignment horizontal="center" vertical="center"/>
      <protection/>
    </xf>
    <xf numFmtId="0" fontId="2" fillId="2" borderId="12" xfId="0" applyFont="1" applyBorder="1" applyAlignment="1" applyProtection="1">
      <alignment horizontal="center" vertical="center"/>
      <protection/>
    </xf>
    <xf numFmtId="37" fontId="7" fillId="2" borderId="37" xfId="0" applyNumberFormat="1" applyFont="1" applyBorder="1" applyAlignment="1" applyProtection="1">
      <alignment horizontal="center" vertical="center"/>
      <protection/>
    </xf>
    <xf numFmtId="37" fontId="7" fillId="2" borderId="67" xfId="0" applyNumberFormat="1" applyFont="1" applyBorder="1" applyAlignment="1" applyProtection="1">
      <alignment horizontal="center" vertical="center"/>
      <protection/>
    </xf>
    <xf numFmtId="37" fontId="7" fillId="2" borderId="31" xfId="0" applyNumberFormat="1" applyFont="1" applyBorder="1" applyAlignment="1" applyProtection="1">
      <alignment horizontal="center" vertical="center"/>
      <protection/>
    </xf>
    <xf numFmtId="0" fontId="2" fillId="2" borderId="100" xfId="0" applyFont="1" applyBorder="1" applyAlignment="1" applyProtection="1">
      <alignment horizontal="center" vertical="center"/>
      <protection/>
    </xf>
    <xf numFmtId="0" fontId="7" fillId="2" borderId="37" xfId="0" applyFont="1" applyBorder="1" applyAlignment="1" applyProtection="1">
      <alignment horizontal="center"/>
      <protection/>
    </xf>
    <xf numFmtId="0" fontId="7" fillId="2" borderId="67" xfId="0" applyFont="1" applyBorder="1" applyAlignment="1" applyProtection="1">
      <alignment horizontal="center"/>
      <protection/>
    </xf>
    <xf numFmtId="0" fontId="7" fillId="2" borderId="31" xfId="0" applyFont="1" applyBorder="1" applyAlignment="1" applyProtection="1">
      <alignment horizontal="center"/>
      <protection/>
    </xf>
    <xf numFmtId="0" fontId="7" fillId="2" borderId="33" xfId="0" applyFont="1" applyBorder="1" applyAlignment="1" applyProtection="1">
      <alignment horizontal="center" vertical="center"/>
      <protection/>
    </xf>
    <xf numFmtId="0" fontId="7" fillId="2" borderId="39" xfId="0" applyFont="1" applyBorder="1" applyAlignment="1" applyProtection="1">
      <alignment horizontal="center" vertical="center"/>
      <protection/>
    </xf>
    <xf numFmtId="0" fontId="2" fillId="2" borderId="9" xfId="0" applyFont="1" applyBorder="1" applyAlignment="1" applyProtection="1">
      <alignment horizontal="center"/>
      <protection/>
    </xf>
    <xf numFmtId="0" fontId="2" fillId="2" borderId="0" xfId="0" applyFont="1" applyBorder="1" applyAlignment="1" applyProtection="1">
      <alignment horizontal="center"/>
      <protection/>
    </xf>
    <xf numFmtId="0" fontId="2" fillId="2" borderId="100" xfId="0" applyFont="1" applyBorder="1" applyAlignment="1" applyProtection="1">
      <alignment horizontal="center"/>
      <protection/>
    </xf>
    <xf numFmtId="0" fontId="7" fillId="2" borderId="34" xfId="0" applyFont="1" applyBorder="1" applyAlignment="1" applyProtection="1">
      <alignment horizontal="center"/>
      <protection/>
    </xf>
    <xf numFmtId="0" fontId="7" fillId="2" borderId="40" xfId="0" applyFont="1" applyBorder="1" applyAlignment="1" applyProtection="1">
      <alignment horizontal="center"/>
      <protection/>
    </xf>
    <xf numFmtId="0" fontId="7" fillId="2" borderId="41" xfId="0" applyFont="1" applyBorder="1" applyAlignment="1" applyProtection="1">
      <alignment horizontal="center"/>
      <protection/>
    </xf>
    <xf numFmtId="0" fontId="7" fillId="2" borderId="104" xfId="0" applyFont="1" applyBorder="1" applyAlignment="1" applyProtection="1">
      <alignment horizontal="center"/>
      <protection/>
    </xf>
    <xf numFmtId="0" fontId="7" fillId="2" borderId="72" xfId="0" applyFont="1" applyBorder="1" applyAlignment="1" applyProtection="1">
      <alignment horizontal="center"/>
      <protection/>
    </xf>
    <xf numFmtId="0" fontId="7" fillId="2" borderId="73" xfId="0" applyFont="1" applyBorder="1" applyAlignment="1" applyProtection="1">
      <alignment horizontal="center"/>
      <protection/>
    </xf>
    <xf numFmtId="0" fontId="7" fillId="2" borderId="33" xfId="0" applyFont="1" applyBorder="1" applyAlignment="1" applyProtection="1">
      <alignment horizontal="center"/>
      <protection/>
    </xf>
    <xf numFmtId="0" fontId="7" fillId="2" borderId="38" xfId="0" applyFont="1" applyBorder="1" applyAlignment="1" applyProtection="1">
      <alignment horizontal="center"/>
      <protection/>
    </xf>
    <xf numFmtId="0" fontId="7" fillId="2" borderId="39" xfId="0" applyFont="1" applyBorder="1" applyAlignment="1" applyProtection="1">
      <alignment horizontal="center"/>
      <protection/>
    </xf>
    <xf numFmtId="0" fontId="2" fillId="2" borderId="37" xfId="0" applyFont="1" applyBorder="1" applyAlignment="1" applyProtection="1">
      <alignment vertical="center" wrapText="1"/>
      <protection/>
    </xf>
    <xf numFmtId="0" fontId="0" fillId="2" borderId="67" xfId="0" applyBorder="1" applyAlignment="1">
      <alignment vertical="center" wrapText="1"/>
    </xf>
    <xf numFmtId="0" fontId="0" fillId="2" borderId="31" xfId="0" applyBorder="1" applyAlignment="1">
      <alignment vertical="center" wrapText="1"/>
    </xf>
    <xf numFmtId="0" fontId="2" fillId="2" borderId="67" xfId="0" applyFont="1" applyBorder="1" applyAlignment="1" applyProtection="1">
      <alignment vertical="center" wrapText="1"/>
      <protection/>
    </xf>
    <xf numFmtId="0" fontId="0" fillId="2" borderId="31" xfId="0" applyBorder="1" applyAlignment="1">
      <alignment wrapText="1"/>
    </xf>
    <xf numFmtId="0" fontId="2" fillId="2" borderId="37" xfId="0" applyFont="1" applyBorder="1" applyAlignment="1" applyProtection="1">
      <alignment horizontal="center"/>
      <protection/>
    </xf>
    <xf numFmtId="0" fontId="2" fillId="2" borderId="67" xfId="0" applyFont="1" applyBorder="1" applyAlignment="1" applyProtection="1">
      <alignment horizontal="center"/>
      <protection/>
    </xf>
    <xf numFmtId="0" fontId="2" fillId="2" borderId="31" xfId="0" applyFont="1" applyBorder="1" applyAlignment="1" applyProtection="1">
      <alignment horizontal="center"/>
      <protection/>
    </xf>
    <xf numFmtId="0" fontId="0" fillId="2" borderId="67" xfId="0" applyBorder="1" applyAlignment="1">
      <alignment horizontal="center"/>
    </xf>
    <xf numFmtId="0" fontId="0" fillId="2" borderId="31" xfId="0" applyBorder="1" applyAlignment="1">
      <alignment horizontal="center"/>
    </xf>
    <xf numFmtId="0" fontId="2" fillId="2" borderId="38" xfId="0" applyFont="1" applyBorder="1" applyAlignment="1" applyProtection="1">
      <alignment horizontal="center"/>
      <protection/>
    </xf>
    <xf numFmtId="0" fontId="2" fillId="2" borderId="37" xfId="0" applyFont="1" applyBorder="1" applyAlignment="1" applyProtection="1">
      <alignment vertical="top" wrapText="1"/>
      <protection/>
    </xf>
    <xf numFmtId="0" fontId="0" fillId="2" borderId="67" xfId="0" applyBorder="1" applyAlignment="1">
      <alignment vertical="top" wrapText="1"/>
    </xf>
    <xf numFmtId="0" fontId="0" fillId="2" borderId="31" xfId="0" applyBorder="1" applyAlignment="1">
      <alignment vertical="top" wrapText="1"/>
    </xf>
    <xf numFmtId="37" fontId="7" fillId="2" borderId="37" xfId="0" applyNumberFormat="1" applyFont="1" applyBorder="1" applyAlignment="1" applyProtection="1">
      <alignment horizontal="center"/>
      <protection/>
    </xf>
    <xf numFmtId="37" fontId="7" fillId="2" borderId="67" xfId="0" applyNumberFormat="1" applyFont="1" applyBorder="1" applyAlignment="1" applyProtection="1">
      <alignment horizontal="center"/>
      <protection/>
    </xf>
    <xf numFmtId="37" fontId="7" fillId="2" borderId="31" xfId="0" applyNumberFormat="1" applyFont="1" applyBorder="1" applyAlignment="1" applyProtection="1">
      <alignment horizontal="center"/>
      <protection/>
    </xf>
    <xf numFmtId="37" fontId="7" fillId="2" borderId="37" xfId="0" applyNumberFormat="1" applyFont="1" applyBorder="1" applyAlignment="1" applyProtection="1">
      <alignment horizontal="center" vertical="top"/>
      <protection/>
    </xf>
    <xf numFmtId="37" fontId="7" fillId="2" borderId="67" xfId="0" applyNumberFormat="1" applyFont="1" applyBorder="1" applyAlignment="1" applyProtection="1">
      <alignment horizontal="center" vertical="top"/>
      <protection/>
    </xf>
    <xf numFmtId="37" fontId="7" fillId="2" borderId="31" xfId="0" applyNumberFormat="1" applyFont="1" applyBorder="1" applyAlignment="1" applyProtection="1">
      <alignment horizontal="center" vertical="top"/>
      <protection/>
    </xf>
    <xf numFmtId="0" fontId="7" fillId="2" borderId="104" xfId="0" applyFont="1" applyBorder="1" applyAlignment="1" applyProtection="1">
      <alignment horizontal="center" vertical="center"/>
      <protection/>
    </xf>
    <xf numFmtId="0" fontId="7" fillId="2" borderId="72" xfId="0" applyFont="1" applyBorder="1" applyAlignment="1" applyProtection="1">
      <alignment horizontal="center" vertical="center"/>
      <protection/>
    </xf>
    <xf numFmtId="0" fontId="7" fillId="2" borderId="73" xfId="0" applyFont="1" applyBorder="1" applyAlignment="1" applyProtection="1">
      <alignment horizontal="center" vertical="center"/>
      <protection/>
    </xf>
    <xf numFmtId="0" fontId="2" fillId="2" borderId="40" xfId="0" applyFont="1" applyFill="1" applyBorder="1" applyAlignment="1" applyProtection="1">
      <alignment horizontal="left" indent="5"/>
      <protection/>
    </xf>
    <xf numFmtId="0" fontId="0" fillId="2" borderId="40" xfId="0" applyBorder="1" applyAlignment="1">
      <alignment horizontal="left" indent="5"/>
    </xf>
    <xf numFmtId="0" fontId="0" fillId="2" borderId="41" xfId="0" applyBorder="1" applyAlignment="1">
      <alignment horizontal="left" indent="5"/>
    </xf>
    <xf numFmtId="0" fontId="7" fillId="2" borderId="0" xfId="0" applyFont="1" applyFill="1" applyBorder="1" applyAlignment="1" applyProtection="1">
      <alignment horizontal="center"/>
      <protection/>
    </xf>
    <xf numFmtId="0" fontId="2" fillId="2" borderId="0" xfId="0" applyFont="1" applyFill="1" applyBorder="1" applyAlignment="1" applyProtection="1">
      <alignment/>
      <protection/>
    </xf>
    <xf numFmtId="0" fontId="0" fillId="2" borderId="0" xfId="0" applyBorder="1" applyAlignment="1">
      <alignment/>
    </xf>
    <xf numFmtId="0" fontId="0" fillId="2" borderId="100" xfId="0" applyBorder="1" applyAlignment="1">
      <alignment/>
    </xf>
    <xf numFmtId="167" fontId="2" fillId="2" borderId="12" xfId="0" applyNumberFormat="1" applyFont="1" applyFill="1" applyBorder="1" applyAlignment="1" applyProtection="1">
      <alignment horizontal="center"/>
      <protection/>
    </xf>
    <xf numFmtId="167" fontId="2" fillId="2" borderId="0" xfId="0" applyNumberFormat="1" applyFont="1" applyFill="1" applyBorder="1" applyAlignment="1" applyProtection="1">
      <alignment horizontal="center"/>
      <protection/>
    </xf>
    <xf numFmtId="167" fontId="2" fillId="2" borderId="10" xfId="0" applyNumberFormat="1" applyFont="1" applyFill="1" applyBorder="1" applyAlignment="1" applyProtection="1">
      <alignment horizontal="center"/>
      <protection/>
    </xf>
    <xf numFmtId="167" fontId="2" fillId="2" borderId="11" xfId="0" applyNumberFormat="1" applyFont="1" applyFill="1" applyBorder="1" applyAlignment="1" applyProtection="1">
      <alignment horizontal="center"/>
      <protection/>
    </xf>
    <xf numFmtId="167" fontId="2" fillId="2" borderId="6" xfId="0" applyNumberFormat="1" applyFont="1" applyFill="1" applyBorder="1" applyAlignment="1" applyProtection="1">
      <alignment horizontal="center"/>
      <protection/>
    </xf>
    <xf numFmtId="167" fontId="2" fillId="2" borderId="7" xfId="0" applyNumberFormat="1" applyFont="1" applyFill="1" applyBorder="1" applyAlignment="1" applyProtection="1">
      <alignment horizont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2" borderId="3" xfId="0" applyFont="1" applyBorder="1" applyAlignment="1" applyProtection="1">
      <alignment horizontal="center"/>
      <protection/>
    </xf>
    <xf numFmtId="0" fontId="6" fillId="2" borderId="37" xfId="0" applyFont="1" applyBorder="1" applyAlignment="1" applyProtection="1">
      <alignment horizontal="center"/>
      <protection/>
    </xf>
    <xf numFmtId="0" fontId="6" fillId="2" borderId="31" xfId="0" applyFont="1" applyBorder="1" applyAlignment="1" applyProtection="1">
      <alignment horizontal="center"/>
      <protection/>
    </xf>
    <xf numFmtId="0" fontId="14" fillId="2" borderId="37" xfId="0" applyFont="1" applyBorder="1" applyAlignment="1">
      <alignment horizontal="center"/>
    </xf>
    <xf numFmtId="0" fontId="14" fillId="2" borderId="31" xfId="0" applyFont="1" applyBorder="1" applyAlignment="1">
      <alignment horizontal="center"/>
    </xf>
    <xf numFmtId="0" fontId="6" fillId="2" borderId="106" xfId="0" applyFont="1" applyBorder="1" applyAlignment="1" applyProtection="1">
      <alignment horizontal="center"/>
      <protection/>
    </xf>
    <xf numFmtId="0" fontId="6" fillId="2" borderId="107" xfId="0" applyFont="1" applyBorder="1" applyAlignment="1" applyProtection="1">
      <alignment horizontal="center"/>
      <protection/>
    </xf>
    <xf numFmtId="0" fontId="14" fillId="2" borderId="106" xfId="0" applyFont="1" applyBorder="1" applyAlignment="1">
      <alignment horizontal="center"/>
    </xf>
    <xf numFmtId="0" fontId="14" fillId="2" borderId="108" xfId="0" applyFont="1" applyBorder="1" applyAlignment="1">
      <alignment horizontal="center"/>
    </xf>
    <xf numFmtId="0" fontId="33" fillId="2" borderId="37" xfId="0" applyFont="1" applyBorder="1" applyAlignment="1" applyProtection="1">
      <alignment horizontal="center"/>
      <protection/>
    </xf>
    <xf numFmtId="0" fontId="33" fillId="2" borderId="67" xfId="0" applyFont="1" applyBorder="1" applyAlignment="1" applyProtection="1">
      <alignment horizontal="center"/>
      <protection/>
    </xf>
    <xf numFmtId="0" fontId="33" fillId="2" borderId="31" xfId="0" applyFont="1" applyBorder="1" applyAlignment="1" applyProtection="1">
      <alignment horizontal="center"/>
      <protection/>
    </xf>
    <xf numFmtId="0" fontId="32" fillId="2" borderId="37" xfId="0" applyFont="1" applyBorder="1" applyAlignment="1" applyProtection="1">
      <alignment horizontal="center"/>
      <protection/>
    </xf>
    <xf numFmtId="0" fontId="32" fillId="2" borderId="67" xfId="0" applyFont="1" applyBorder="1" applyAlignment="1" applyProtection="1">
      <alignment horizontal="center"/>
      <protection/>
    </xf>
    <xf numFmtId="0" fontId="32" fillId="2" borderId="31"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FY  2005
 Budget Mechanism
(Dollars in thousands)
</a:t>
            </a:r>
          </a:p>
        </c:rich>
      </c:tx>
      <c:layout>
        <c:manualLayout>
          <c:xMode val="factor"/>
          <c:yMode val="factor"/>
          <c:x val="-0.00925"/>
          <c:y val="-0.015"/>
        </c:manualLayout>
      </c:layout>
      <c:spPr>
        <a:noFill/>
        <a:ln>
          <a:noFill/>
        </a:ln>
      </c:spPr>
    </c:title>
    <c:view3D>
      <c:rotX val="80"/>
      <c:hPercent val="100"/>
      <c:rotY val="180"/>
      <c:depthPercent val="100"/>
      <c:rAngAx val="1"/>
    </c:view3D>
    <c:plotArea>
      <c:layout>
        <c:manualLayout>
          <c:xMode val="edge"/>
          <c:yMode val="edge"/>
          <c:x val="0.2095"/>
          <c:y val="0.2225"/>
          <c:w val="0.5965"/>
          <c:h val="0.67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CC99FF"/>
              </a:solidFill>
            </c:spPr>
          </c:dPt>
          <c:dPt>
            <c:idx val="4"/>
            <c:spPr>
              <a:solidFill>
                <a:srgbClr val="FFFFCC"/>
              </a:solidFill>
            </c:spPr>
          </c:dPt>
          <c:dPt>
            <c:idx val="5"/>
            <c:spPr>
              <a:solidFill>
                <a:srgbClr val="CCCCFF"/>
              </a:solidFill>
            </c:spPr>
          </c:dPt>
          <c:dPt>
            <c:idx val="6"/>
            <c:spPr>
              <a:solidFill>
                <a:srgbClr val="CCFFFF"/>
              </a:solidFill>
            </c:spPr>
          </c:dPt>
          <c:dLbls>
            <c:dLbl>
              <c:idx val="0"/>
              <c:layout>
                <c:manualLayout>
                  <c:x val="0"/>
                  <c:y val="0"/>
                </c:manualLayout>
              </c:layout>
              <c:tx>
                <c:rich>
                  <a:bodyPr vert="horz" rot="0" anchor="ctr"/>
                  <a:lstStyle/>
                  <a:p>
                    <a:pPr algn="ctr">
                      <a:defRPr/>
                    </a:pPr>
                    <a:r>
                      <a:rPr lang="en-US" cap="none" sz="950" b="0" i="0" u="none" baseline="0"/>
                      <a:t>Res. Project Grants
$607,250
60%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50" b="0" i="0" u="none" baseline="0"/>
                      <a:t>Res. Center
$69,700
7%</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50" b="0" i="0" u="none" baseline="0"/>
                      <a:t>Other Research
$88,034
8%</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50" b="0" i="0" u="none" baseline="0"/>
                      <a:t>Res. Training
$21,784
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50" b="0" i="0" u="none" baseline="0"/>
                      <a:t>R&amp;D Contracts
$101,492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50" b="0" i="0" u="none" baseline="0"/>
                      <a:t>Intramural Res.
$79,210
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50" b="0" i="0" u="none" baseline="0"/>
                      <a:t>RM&amp;S
$51,865
5%</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pPr>
              </a:p>
            </c:txPr>
            <c:showLegendKey val="0"/>
            <c:showVal val="0"/>
            <c:showBubbleSize val="0"/>
            <c:showCatName val="1"/>
            <c:showSerName val="0"/>
            <c:showLeaderLines val="1"/>
            <c:showPercent val="1"/>
          </c:dLbls>
          <c:cat>
            <c:strRef>
              <c:f>CHART!$B$3:$B$9</c:f>
              <c:strCache/>
            </c:strRef>
          </c:cat>
          <c:val>
            <c:numRef>
              <c:f>CHART!$E$3:$E$9</c:f>
              <c:numCache>
                <c:ptCount val="7"/>
                <c:pt idx="0">
                  <c:v>0</c:v>
                </c:pt>
                <c:pt idx="1">
                  <c:v>0</c:v>
                </c:pt>
                <c:pt idx="2">
                  <c:v>0</c:v>
                </c:pt>
                <c:pt idx="3">
                  <c:v>0</c:v>
                </c:pt>
                <c:pt idx="4">
                  <c:v>0</c:v>
                </c:pt>
                <c:pt idx="5">
                  <c:v>0</c:v>
                </c:pt>
                <c:pt idx="6">
                  <c:v>0</c:v>
                </c:pt>
              </c:numCache>
            </c:numRef>
          </c:val>
        </c:ser>
        <c:firstSliceAng val="180"/>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FY 2005 Estimate
Percent Change from FY 2004 Mechanism</a:t>
            </a:r>
          </a:p>
        </c:rich>
      </c:tx>
      <c:layout>
        <c:manualLayout>
          <c:xMode val="factor"/>
          <c:yMode val="factor"/>
          <c:x val="0.04075"/>
          <c:y val="0.0725"/>
        </c:manualLayout>
      </c:layout>
      <c:spPr>
        <a:noFill/>
        <a:ln>
          <a:noFill/>
        </a:ln>
      </c:spPr>
    </c:title>
    <c:view3D>
      <c:rotX val="15"/>
      <c:rotY val="40"/>
      <c:depthPercent val="100"/>
      <c:rAngAx val="1"/>
    </c:view3D>
    <c:plotArea>
      <c:layout>
        <c:manualLayout>
          <c:xMode val="edge"/>
          <c:yMode val="edge"/>
          <c:x val="0.02075"/>
          <c:y val="0.33025"/>
          <c:w val="0.90375"/>
          <c:h val="0.59125"/>
        </c:manualLayout>
      </c:layout>
      <c:bar3DChart>
        <c:barDir val="bar"/>
        <c:grouping val="stacked"/>
        <c:varyColors val="0"/>
        <c:ser>
          <c:idx val="0"/>
          <c:order val="0"/>
          <c:spPr>
            <a:pattFill prst="pct9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'BAR GRAPH'!$B$2:$B$8</c:f>
              <c:strCache/>
            </c:strRef>
          </c:cat>
          <c:val>
            <c:numRef>
              <c:f>'BAR GRAPH'!$C$2:$C$8</c:f>
              <c:numCache>
                <c:ptCount val="7"/>
                <c:pt idx="0">
                  <c:v>0</c:v>
                </c:pt>
                <c:pt idx="1">
                  <c:v>0</c:v>
                </c:pt>
                <c:pt idx="2">
                  <c:v>0</c:v>
                </c:pt>
                <c:pt idx="3">
                  <c:v>0</c:v>
                </c:pt>
                <c:pt idx="4">
                  <c:v>0</c:v>
                </c:pt>
                <c:pt idx="5">
                  <c:v>0</c:v>
                </c:pt>
                <c:pt idx="6">
                  <c:v>0</c:v>
                </c:pt>
              </c:numCache>
            </c:numRef>
          </c:val>
          <c:shape val="box"/>
        </c:ser>
        <c:ser>
          <c:idx val="1"/>
          <c:order val="1"/>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'BAR GRAPH'!$B$2:$B$8</c:f>
              <c:strCache/>
            </c:strRef>
          </c:cat>
          <c:val>
            <c:numRef>
              <c:f>'BAR GRAPH'!$D$2:$D$8</c:f>
              <c:numCache>
                <c:ptCount val="7"/>
                <c:pt idx="0">
                  <c:v>0</c:v>
                </c:pt>
                <c:pt idx="1">
                  <c:v>0</c:v>
                </c:pt>
                <c:pt idx="2">
                  <c:v>0</c:v>
                </c:pt>
                <c:pt idx="3">
                  <c:v>0</c:v>
                </c:pt>
                <c:pt idx="4">
                  <c:v>0</c:v>
                </c:pt>
                <c:pt idx="5">
                  <c:v>0</c:v>
                </c:pt>
                <c:pt idx="6">
                  <c:v>0</c:v>
                </c:pt>
              </c:numCache>
            </c:numRef>
          </c:val>
          <c:shape val="box"/>
        </c:ser>
        <c:ser>
          <c:idx val="2"/>
          <c:order val="2"/>
          <c:spPr>
            <a:solidFill>
              <a:srgbClr val="CCFF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FF"/>
              </a:solidFill>
            </c:spPr>
          </c:dPt>
          <c:dLbls>
            <c:dLbl>
              <c:idx val="0"/>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lstStyle/>
              <a:p>
                <a:pPr algn="ctr">
                  <a:defRPr lang="en-US" cap="none" sz="800" b="1" i="0" u="none" baseline="0"/>
                </a:pPr>
              </a:p>
            </c:txPr>
            <c:showLegendKey val="0"/>
            <c:showVal val="1"/>
            <c:showBubbleSize val="0"/>
            <c:showCatName val="0"/>
            <c:showSerName val="0"/>
            <c:showPercent val="0"/>
          </c:dLbls>
          <c:cat>
            <c:strRef>
              <c:f>'BAR GRAPH'!$B$2:$B$8</c:f>
              <c:strCache/>
            </c:strRef>
          </c:cat>
          <c:val>
            <c:numRef>
              <c:f>'BAR GRAPH'!$E$2:$E$8</c:f>
              <c:numCache>
                <c:ptCount val="7"/>
                <c:pt idx="0">
                  <c:v>0</c:v>
                </c:pt>
                <c:pt idx="1">
                  <c:v>0</c:v>
                </c:pt>
                <c:pt idx="2">
                  <c:v>0</c:v>
                </c:pt>
                <c:pt idx="3">
                  <c:v>0</c:v>
                </c:pt>
                <c:pt idx="4">
                  <c:v>0</c:v>
                </c:pt>
                <c:pt idx="5">
                  <c:v>0</c:v>
                </c:pt>
                <c:pt idx="6">
                  <c:v>0</c:v>
                </c:pt>
              </c:numCache>
            </c:numRef>
          </c:val>
          <c:shape val="box"/>
        </c:ser>
        <c:overlap val="100"/>
        <c:gapWidth val="90"/>
        <c:gapDepth val="90"/>
        <c:shape val="box"/>
        <c:axId val="13481237"/>
        <c:axId val="54222270"/>
      </c:bar3DChart>
      <c:catAx>
        <c:axId val="13481237"/>
        <c:scaling>
          <c:orientation val="maxMin"/>
        </c:scaling>
        <c:axPos val="l"/>
        <c:title>
          <c:tx>
            <c:rich>
              <a:bodyPr vert="horz" rot="0" anchor="ctr"/>
              <a:lstStyle/>
              <a:p>
                <a:pPr algn="ctr">
                  <a:defRPr/>
                </a:pPr>
                <a:r>
                  <a:rPr lang="en-US" cap="none" sz="800" b="1" i="0" u="none" baseline="0"/>
                  <a:t>Percents</a:t>
                </a:r>
              </a:p>
            </c:rich>
          </c:tx>
          <c:layout>
            <c:manualLayout>
              <c:xMode val="factor"/>
              <c:yMode val="factor"/>
              <c:x val="0.4505"/>
              <c:y val="0.35075"/>
            </c:manualLayout>
          </c:layout>
          <c:overlay val="0"/>
          <c:spPr>
            <a:noFill/>
            <a:ln>
              <a:noFill/>
            </a:ln>
          </c:spPr>
        </c:title>
        <c:delete val="0"/>
        <c:numFmt formatCode="General" sourceLinked="1"/>
        <c:majorTickMark val="out"/>
        <c:minorTickMark val="none"/>
        <c:tickLblPos val="low"/>
        <c:txPr>
          <a:bodyPr/>
          <a:lstStyle/>
          <a:p>
            <a:pPr>
              <a:defRPr lang="en-US" cap="none" sz="800" b="1" i="0" u="none" baseline="0"/>
            </a:pPr>
          </a:p>
        </c:txPr>
        <c:crossAx val="54222270"/>
        <c:crossesAt val="0"/>
        <c:auto val="1"/>
        <c:lblOffset val="100"/>
        <c:tickLblSkip val="1"/>
        <c:noMultiLvlLbl val="0"/>
      </c:catAx>
      <c:valAx>
        <c:axId val="54222270"/>
        <c:scaling>
          <c:orientation val="minMax"/>
          <c:max val="35"/>
          <c:min val="0"/>
        </c:scaling>
        <c:axPos val="t"/>
        <c:majorGridlines/>
        <c:delete val="0"/>
        <c:numFmt formatCode="General" sourceLinked="1"/>
        <c:majorTickMark val="out"/>
        <c:minorTickMark val="none"/>
        <c:tickLblPos val="nextTo"/>
        <c:txPr>
          <a:bodyPr/>
          <a:lstStyle/>
          <a:p>
            <a:pPr>
              <a:defRPr lang="en-US" cap="none" sz="800" b="1" i="0" u="none" baseline="0"/>
            </a:pPr>
          </a:p>
        </c:txPr>
        <c:crossAx val="13481237"/>
        <c:crossesAt val="1"/>
        <c:crossBetween val="between"/>
        <c:dispUnits/>
        <c:majorUnit val="5"/>
        <c:minorUnit val="1"/>
      </c:valAx>
      <c:spPr>
        <a:noFill/>
        <a:ln>
          <a:noFill/>
        </a:ln>
      </c:spPr>
    </c:plotArea>
    <c:floor>
      <c:thickness val="0"/>
    </c:floor>
    <c:sideWall>
      <c:thickness val="0"/>
    </c:sideWall>
    <c:backWall>
      <c:thickness val="0"/>
    </c:backWall>
    <c:plotVisOnly val="1"/>
    <c:dispBlanksAs val="gap"/>
    <c:showDLblsOverMax val="0"/>
  </c:chart>
  <c:spPr>
    <a:solidFill>
      <a:srgbClr val="FFFFFF"/>
    </a:solidFill>
  </c:spPr>
  <c:txPr>
    <a:bodyPr vert="horz" rot="0"/>
    <a:lstStyle/>
    <a:p>
      <a:pPr>
        <a:defRPr lang="en-US" cap="none" sz="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FTEs by Fiscal Year</a:t>
            </a:r>
          </a:p>
        </c:rich>
      </c:tx>
      <c:layout/>
      <c:spPr>
        <a:noFill/>
        <a:ln>
          <a:noFill/>
        </a:ln>
      </c:spPr>
    </c:title>
    <c:plotArea>
      <c:layout>
        <c:manualLayout>
          <c:xMode val="edge"/>
          <c:yMode val="edge"/>
          <c:x val="0.066"/>
          <c:y val="0.13875"/>
          <c:w val="0.92675"/>
          <c:h val="0.748"/>
        </c:manualLayout>
      </c:layout>
      <c:barChart>
        <c:barDir val="col"/>
        <c:grouping val="stack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pPr>
              </a:p>
            </c:txPr>
            <c:showLegendKey val="0"/>
            <c:showVal val="1"/>
            <c:showBubbleSize val="0"/>
            <c:showCatName val="0"/>
            <c:showSerName val="0"/>
            <c:showPercent val="0"/>
          </c:dLbls>
          <c:cat>
            <c:numRef>
              <c:f>'FTE GRAPH'!$C$5:$C$9</c:f>
              <c:numCache>
                <c:ptCount val="5"/>
                <c:pt idx="0">
                  <c:v>0</c:v>
                </c:pt>
                <c:pt idx="1">
                  <c:v>0</c:v>
                </c:pt>
                <c:pt idx="2">
                  <c:v>0</c:v>
                </c:pt>
                <c:pt idx="3">
                  <c:v>0</c:v>
                </c:pt>
                <c:pt idx="4">
                  <c:v>0</c:v>
                </c:pt>
              </c:numCache>
            </c:numRef>
          </c:cat>
          <c:val>
            <c:numRef>
              <c:f>'FTE GRAPH'!$D$5:$D$9</c:f>
              <c:numCache>
                <c:ptCount val="5"/>
                <c:pt idx="0">
                  <c:v>0</c:v>
                </c:pt>
                <c:pt idx="1">
                  <c:v>0</c:v>
                </c:pt>
                <c:pt idx="2">
                  <c:v>0</c:v>
                </c:pt>
                <c:pt idx="3">
                  <c:v>0</c:v>
                </c:pt>
                <c:pt idx="4">
                  <c:v>0</c:v>
                </c:pt>
              </c:numCache>
            </c:numRef>
          </c:val>
        </c:ser>
        <c:overlap val="100"/>
        <c:gapWidth val="90"/>
        <c:axId val="18238383"/>
        <c:axId val="29927720"/>
      </c:barChart>
      <c:catAx>
        <c:axId val="18238383"/>
        <c:scaling>
          <c:orientation val="minMax"/>
        </c:scaling>
        <c:axPos val="b"/>
        <c:title>
          <c:tx>
            <c:rich>
              <a:bodyPr vert="horz" rot="0" anchor="ctr"/>
              <a:lstStyle/>
              <a:p>
                <a:pPr algn="ctr">
                  <a:defRPr/>
                </a:pPr>
                <a:r>
                  <a:rPr lang="en-US" cap="none" sz="1400" b="1" i="0" u="none" baseline="0"/>
                  <a:t>Year</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1400" b="1" i="0" u="none" baseline="0"/>
            </a:pPr>
          </a:p>
        </c:txPr>
        <c:crossAx val="29927720"/>
        <c:crosses val="autoZero"/>
        <c:auto val="0"/>
        <c:lblOffset val="100"/>
        <c:tickLblSkip val="1"/>
        <c:noMultiLvlLbl val="0"/>
      </c:catAx>
      <c:valAx>
        <c:axId val="29927720"/>
        <c:scaling>
          <c:orientation val="minMax"/>
          <c:max val="1300"/>
          <c:min val="0"/>
        </c:scaling>
        <c:axPos val="l"/>
        <c:title>
          <c:tx>
            <c:rich>
              <a:bodyPr vert="horz" rot="-5400000" anchor="ctr"/>
              <a:lstStyle/>
              <a:p>
                <a:pPr algn="l">
                  <a:defRPr/>
                </a:pPr>
                <a:r>
                  <a:rPr lang="en-US" cap="none" sz="1400" b="1" i="0" u="none" baseline="0"/>
                  <a:t>FTEs</a:t>
                </a:r>
              </a:p>
            </c:rich>
          </c:tx>
          <c:layout/>
          <c:overlay val="0"/>
          <c:spPr>
            <a:noFill/>
            <a:ln>
              <a:noFill/>
            </a:ln>
          </c:spPr>
        </c:title>
        <c:majorGridlines/>
        <c:delete val="0"/>
        <c:numFmt formatCode="General" sourceLinked="1"/>
        <c:majorTickMark val="out"/>
        <c:minorTickMark val="none"/>
        <c:tickLblPos val="nextTo"/>
        <c:spPr>
          <a:ln w="3175">
            <a:noFill/>
          </a:ln>
        </c:spPr>
        <c:txPr>
          <a:bodyPr/>
          <a:lstStyle/>
          <a:p>
            <a:pPr>
              <a:defRPr lang="en-US" cap="none" sz="1400" b="1" i="0" u="none" baseline="0"/>
            </a:pPr>
          </a:p>
        </c:txPr>
        <c:crossAx val="18238383"/>
        <c:crossesAt val="1"/>
        <c:crossBetween val="between"/>
        <c:dispUnits/>
        <c:majorUnit val="210"/>
        <c:minorUnit val="100"/>
      </c:valAx>
      <c:spPr>
        <a:solidFill>
          <a:srgbClr val="FFFFFF"/>
        </a:solidFill>
        <a:ln w="3175">
          <a:noFill/>
        </a:ln>
      </c:spPr>
    </c:plotArea>
    <c:plotVisOnly val="1"/>
    <c:dispBlanksAs val="gap"/>
    <c:showDLblsOverMax val="0"/>
  </c:chart>
  <c:txPr>
    <a:bodyPr vert="horz" rot="0"/>
    <a:lstStyle/>
    <a:p>
      <a:pPr>
        <a:defRPr lang="en-US" cap="none" sz="14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Funding Levels by Fiscal Year</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pPr>
              </a:p>
            </c:txPr>
            <c:showLegendKey val="0"/>
            <c:showVal val="1"/>
            <c:showBubbleSize val="0"/>
            <c:showCatName val="0"/>
            <c:showSerName val="0"/>
            <c:showPercent val="0"/>
          </c:dLbls>
          <c:cat>
            <c:numRef>
              <c:f>'Funding Levels by Year'!$C$10:$C$14</c:f>
              <c:numCache>
                <c:ptCount val="5"/>
                <c:pt idx="0">
                  <c:v>0</c:v>
                </c:pt>
                <c:pt idx="1">
                  <c:v>0</c:v>
                </c:pt>
                <c:pt idx="2">
                  <c:v>0</c:v>
                </c:pt>
                <c:pt idx="3">
                  <c:v>0</c:v>
                </c:pt>
                <c:pt idx="4">
                  <c:v>0</c:v>
                </c:pt>
              </c:numCache>
            </c:numRef>
          </c:cat>
          <c:val>
            <c:numRef>
              <c:f>'Funding Levels by Year'!$E$10:$E$14</c:f>
              <c:numCache>
                <c:ptCount val="5"/>
                <c:pt idx="0">
                  <c:v>0</c:v>
                </c:pt>
                <c:pt idx="1">
                  <c:v>0</c:v>
                </c:pt>
                <c:pt idx="2">
                  <c:v>0</c:v>
                </c:pt>
                <c:pt idx="3">
                  <c:v>0</c:v>
                </c:pt>
                <c:pt idx="4">
                  <c:v>0</c:v>
                </c:pt>
              </c:numCache>
            </c:numRef>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'Funding Levels by Year'!$C$10:$C$14</c:f>
              <c:numCache>
                <c:ptCount val="5"/>
                <c:pt idx="0">
                  <c:v>0</c:v>
                </c:pt>
                <c:pt idx="1">
                  <c:v>0</c:v>
                </c:pt>
                <c:pt idx="2">
                  <c:v>0</c:v>
                </c:pt>
                <c:pt idx="3">
                  <c:v>0</c:v>
                </c:pt>
                <c:pt idx="4">
                  <c:v>0</c:v>
                </c:pt>
              </c:numCache>
            </c:numRef>
          </c:cat>
          <c:val>
            <c:numRef>
              <c:f>'Funding Levels by Year'!$D$10:$D$14</c:f>
              <c:numCache>
                <c:ptCount val="5"/>
                <c:pt idx="0">
                  <c:v>0</c:v>
                </c:pt>
                <c:pt idx="1">
                  <c:v>0</c:v>
                </c:pt>
                <c:pt idx="2">
                  <c:v>0</c:v>
                </c:pt>
                <c:pt idx="3">
                  <c:v>0</c:v>
                </c:pt>
                <c:pt idx="4">
                  <c:v>0</c:v>
                </c:pt>
              </c:numCache>
            </c:numRef>
          </c:val>
          <c:shape val="box"/>
        </c:ser>
        <c:shape val="box"/>
        <c:axId val="914025"/>
        <c:axId val="8226226"/>
      </c:bar3DChart>
      <c:catAx>
        <c:axId val="914025"/>
        <c:scaling>
          <c:orientation val="minMax"/>
        </c:scaling>
        <c:axPos val="b"/>
        <c:title>
          <c:tx>
            <c:rich>
              <a:bodyPr vert="horz" rot="0" anchor="ctr"/>
              <a:lstStyle/>
              <a:p>
                <a:pPr algn="ctr">
                  <a:defRPr/>
                </a:pPr>
                <a:r>
                  <a:rPr lang="en-US" cap="none" sz="1400" b="1" i="0" u="none" baseline="0"/>
                  <a:t>Fiscal Year</a:t>
                </a:r>
              </a:p>
            </c:rich>
          </c:tx>
          <c:layout/>
          <c:overlay val="0"/>
          <c:spPr>
            <a:noFill/>
            <a:ln>
              <a:noFill/>
            </a:ln>
          </c:spPr>
        </c:title>
        <c:delete val="0"/>
        <c:numFmt formatCode="General" sourceLinked="1"/>
        <c:majorTickMark val="out"/>
        <c:minorTickMark val="none"/>
        <c:tickLblPos val="low"/>
        <c:txPr>
          <a:bodyPr/>
          <a:lstStyle/>
          <a:p>
            <a:pPr>
              <a:defRPr lang="en-US" cap="none" sz="1200" b="1" i="0" u="none" baseline="0"/>
            </a:pPr>
          </a:p>
        </c:txPr>
        <c:crossAx val="8226226"/>
        <c:crosses val="autoZero"/>
        <c:auto val="0"/>
        <c:lblOffset val="100"/>
        <c:noMultiLvlLbl val="0"/>
      </c:catAx>
      <c:valAx>
        <c:axId val="8226226"/>
        <c:scaling>
          <c:orientation val="minMax"/>
          <c:max val="4500"/>
        </c:scaling>
        <c:axPos val="l"/>
        <c:title>
          <c:tx>
            <c:rich>
              <a:bodyPr vert="horz" rot="-5400000" anchor="ctr"/>
              <a:lstStyle/>
              <a:p>
                <a:pPr algn="ctr">
                  <a:defRPr/>
                </a:pPr>
                <a:r>
                  <a:rPr lang="en-US" cap="none" sz="1400" b="1" i="0" u="none" baseline="0"/>
                  <a:t>(Dollars in 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00" b="1" i="0" u="none" baseline="0"/>
            </a:pPr>
          </a:p>
        </c:txPr>
        <c:crossAx val="914025"/>
        <c:crossesAt val="1"/>
        <c:crossBetween val="between"/>
        <c:dispUnits/>
        <c:majorUnit val="600"/>
        <c:minorUnit val="250"/>
      </c:valAx>
      <c:spPr>
        <a:noFill/>
        <a:ln>
          <a:noFill/>
        </a:ln>
      </c:spPr>
    </c:plotArea>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txPr>
    <a:bodyPr vert="horz" rot="0"/>
    <a:lstStyle/>
    <a:p>
      <a:pPr>
        <a:defRPr lang="en-US" cap="none" sz="1200" b="1"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7</xdr:row>
      <xdr:rowOff>0</xdr:rowOff>
    </xdr:from>
    <xdr:to>
      <xdr:col>4</xdr:col>
      <xdr:colOff>1238250</xdr:colOff>
      <xdr:row>10</xdr:row>
      <xdr:rowOff>228600</xdr:rowOff>
    </xdr:to>
    <xdr:sp>
      <xdr:nvSpPr>
        <xdr:cNvPr id="1" name="AutoShape 1"/>
        <xdr:cNvSpPr>
          <a:spLocks/>
        </xdr:cNvSpPr>
      </xdr:nvSpPr>
      <xdr:spPr>
        <a:xfrm>
          <a:off x="5943600" y="1466850"/>
          <a:ext cx="228600" cy="857250"/>
        </a:xfrm>
        <a:prstGeom prst="rightBrace">
          <a:avLst>
            <a:gd name="adj" fmla="val 486"/>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1028700</xdr:colOff>
      <xdr:row>7</xdr:row>
      <xdr:rowOff>0</xdr:rowOff>
    </xdr:from>
    <xdr:to>
      <xdr:col>6</xdr:col>
      <xdr:colOff>1238250</xdr:colOff>
      <xdr:row>10</xdr:row>
      <xdr:rowOff>228600</xdr:rowOff>
    </xdr:to>
    <xdr:sp>
      <xdr:nvSpPr>
        <xdr:cNvPr id="2" name="AutoShape 2"/>
        <xdr:cNvSpPr>
          <a:spLocks/>
        </xdr:cNvSpPr>
      </xdr:nvSpPr>
      <xdr:spPr>
        <a:xfrm>
          <a:off x="8582025" y="1466850"/>
          <a:ext cx="209550" cy="857250"/>
        </a:xfrm>
        <a:prstGeom prst="rightBrace">
          <a:avLst>
            <a:gd name="adj" fmla="val 486"/>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0.554</cdr:y>
    </cdr:from>
    <cdr:to>
      <cdr:x>0.37075</cdr:x>
      <cdr:y>0.58475</cdr:y>
    </cdr:to>
    <cdr:sp>
      <cdr:nvSpPr>
        <cdr:cNvPr id="1" name="TextBox 5"/>
        <cdr:cNvSpPr txBox="1">
          <a:spLocks noChangeArrowheads="1"/>
        </cdr:cNvSpPr>
      </cdr:nvSpPr>
      <cdr:spPr>
        <a:xfrm>
          <a:off x="1962150" y="2905125"/>
          <a:ext cx="466725" cy="161925"/>
        </a:xfrm>
        <a:prstGeom prst="rect">
          <a:avLst/>
        </a:prstGeom>
        <a:noFill/>
        <a:ln w="9525" cmpd="sng">
          <a:noFill/>
        </a:ln>
      </cdr:spPr>
      <cdr:txBody>
        <a:bodyPr vertOverflow="clip" wrap="square"/>
        <a:p>
          <a:pPr algn="l">
            <a:defRPr/>
          </a:pPr>
          <a:r>
            <a:rPr lang="en-US" cap="none" u="none" baseline="0">
              <a:latin typeface="Arial MT"/>
              <a:ea typeface="Arial MT"/>
              <a:cs typeface="Arial MT"/>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142875</xdr:rowOff>
    </xdr:from>
    <xdr:to>
      <xdr:col>5</xdr:col>
      <xdr:colOff>371475</xdr:colOff>
      <xdr:row>10</xdr:row>
      <xdr:rowOff>95250</xdr:rowOff>
    </xdr:to>
    <xdr:sp>
      <xdr:nvSpPr>
        <xdr:cNvPr id="1" name="AutoShape 12"/>
        <xdr:cNvSpPr>
          <a:spLocks/>
        </xdr:cNvSpPr>
      </xdr:nvSpPr>
      <xdr:spPr>
        <a:xfrm>
          <a:off x="3971925" y="523875"/>
          <a:ext cx="361950" cy="1476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733425</xdr:colOff>
      <xdr:row>21</xdr:row>
      <xdr:rowOff>28575</xdr:rowOff>
    </xdr:from>
    <xdr:to>
      <xdr:col>10</xdr:col>
      <xdr:colOff>304800</xdr:colOff>
      <xdr:row>47</xdr:row>
      <xdr:rowOff>180975</xdr:rowOff>
    </xdr:to>
    <xdr:graphicFrame>
      <xdr:nvGraphicFramePr>
        <xdr:cNvPr id="2" name="Chart 14"/>
        <xdr:cNvGraphicFramePr/>
      </xdr:nvGraphicFramePr>
      <xdr:xfrm>
        <a:off x="1495425" y="4048125"/>
        <a:ext cx="6581775" cy="525780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25</xdr:row>
      <xdr:rowOff>104775</xdr:rowOff>
    </xdr:from>
    <xdr:to>
      <xdr:col>6</xdr:col>
      <xdr:colOff>219075</xdr:colOff>
      <xdr:row>26</xdr:row>
      <xdr:rowOff>142875</xdr:rowOff>
    </xdr:to>
    <xdr:sp textlink="$E$4">
      <xdr:nvSpPr>
        <xdr:cNvPr id="3" name="TextBox 16"/>
        <xdr:cNvSpPr txBox="1">
          <a:spLocks noChangeArrowheads="1"/>
        </xdr:cNvSpPr>
      </xdr:nvSpPr>
      <xdr:spPr>
        <a:xfrm>
          <a:off x="4410075" y="4924425"/>
          <a:ext cx="533400" cy="238125"/>
        </a:xfrm>
        <a:prstGeom prst="rect">
          <a:avLst/>
        </a:prstGeom>
        <a:noFill/>
        <a:ln w="9525" cmpd="sng">
          <a:noFill/>
        </a:ln>
      </xdr:spPr>
      <xdr:txBody>
        <a:bodyPr vertOverflow="clip" wrap="square"/>
        <a:p>
          <a:pPr algn="l">
            <a:defRPr/>
          </a:pPr>
          <a:fld id="{37bfec6e-3258-4c89-80b4-45d5c6cb12f6}" type="TxLink">
            <a:rPr lang="en-US" cap="none" sz="1200" b="0" i="0" u="none" baseline="0"/>
            <a:t>$69,425 </a:t>
          </a:fld>
        </a:p>
      </xdr:txBody>
    </xdr:sp>
    <xdr:clientData/>
  </xdr:twoCellAnchor>
  <xdr:twoCellAnchor>
    <xdr:from>
      <xdr:col>6</xdr:col>
      <xdr:colOff>723900</xdr:colOff>
      <xdr:row>25</xdr:row>
      <xdr:rowOff>152400</xdr:rowOff>
    </xdr:from>
    <xdr:to>
      <xdr:col>7</xdr:col>
      <xdr:colOff>581025</xdr:colOff>
      <xdr:row>26</xdr:row>
      <xdr:rowOff>190500</xdr:rowOff>
    </xdr:to>
    <xdr:sp textlink="$E$5">
      <xdr:nvSpPr>
        <xdr:cNvPr id="4" name="TextBox 17"/>
        <xdr:cNvSpPr txBox="1">
          <a:spLocks noChangeArrowheads="1"/>
        </xdr:cNvSpPr>
      </xdr:nvSpPr>
      <xdr:spPr>
        <a:xfrm>
          <a:off x="5448300" y="4972050"/>
          <a:ext cx="619125" cy="238125"/>
        </a:xfrm>
        <a:prstGeom prst="rect">
          <a:avLst/>
        </a:prstGeom>
        <a:noFill/>
        <a:ln w="9525" cmpd="sng">
          <a:noFill/>
        </a:ln>
      </xdr:spPr>
      <xdr:txBody>
        <a:bodyPr vertOverflow="clip" wrap="square"/>
        <a:p>
          <a:pPr algn="l">
            <a:defRPr/>
          </a:pPr>
          <a:fld id="{a4ea01ed-434b-4505-ba25-c3bb8469bf45}" type="TxLink">
            <a:rPr lang="en-US" cap="none" sz="1200" b="0" i="0" u="none" baseline="0"/>
            <a:t>$88,034 </a:t>
          </a:fld>
        </a:p>
      </xdr:txBody>
    </xdr:sp>
    <xdr:clientData/>
  </xdr:twoCellAnchor>
  <xdr:twoCellAnchor>
    <xdr:from>
      <xdr:col>7</xdr:col>
      <xdr:colOff>695325</xdr:colOff>
      <xdr:row>29</xdr:row>
      <xdr:rowOff>0</xdr:rowOff>
    </xdr:from>
    <xdr:to>
      <xdr:col>8</xdr:col>
      <xdr:colOff>371475</xdr:colOff>
      <xdr:row>29</xdr:row>
      <xdr:rowOff>190500</xdr:rowOff>
    </xdr:to>
    <xdr:sp textlink="$E$6">
      <xdr:nvSpPr>
        <xdr:cNvPr id="5" name="TextBox 18"/>
        <xdr:cNvSpPr txBox="1">
          <a:spLocks noChangeArrowheads="1"/>
        </xdr:cNvSpPr>
      </xdr:nvSpPr>
      <xdr:spPr>
        <a:xfrm>
          <a:off x="6181725" y="5619750"/>
          <a:ext cx="438150" cy="190500"/>
        </a:xfrm>
        <a:prstGeom prst="rect">
          <a:avLst/>
        </a:prstGeom>
        <a:noFill/>
        <a:ln w="9525" cmpd="sng">
          <a:noFill/>
        </a:ln>
      </xdr:spPr>
      <xdr:txBody>
        <a:bodyPr vertOverflow="clip" wrap="square"/>
        <a:p>
          <a:pPr algn="l">
            <a:defRPr/>
          </a:pPr>
          <a:fld id="{6250bdf5-9060-4167-b97e-cf3711d4f3a0}" type="TxLink">
            <a:rPr lang="en-US" cap="none" sz="1200" b="0" i="0" u="none" baseline="0"/>
            <a:t>$21,784 </a:t>
          </a:fld>
        </a:p>
      </xdr:txBody>
    </xdr:sp>
    <xdr:clientData/>
  </xdr:twoCellAnchor>
  <xdr:twoCellAnchor>
    <xdr:from>
      <xdr:col>8</xdr:col>
      <xdr:colOff>114300</xdr:colOff>
      <xdr:row>32</xdr:row>
      <xdr:rowOff>85725</xdr:rowOff>
    </xdr:from>
    <xdr:to>
      <xdr:col>8</xdr:col>
      <xdr:colOff>609600</xdr:colOff>
      <xdr:row>33</xdr:row>
      <xdr:rowOff>104775</xdr:rowOff>
    </xdr:to>
    <xdr:sp textlink="$E$7">
      <xdr:nvSpPr>
        <xdr:cNvPr id="6" name="TextBox 19"/>
        <xdr:cNvSpPr txBox="1">
          <a:spLocks noChangeArrowheads="1"/>
        </xdr:cNvSpPr>
      </xdr:nvSpPr>
      <xdr:spPr>
        <a:xfrm>
          <a:off x="6362700" y="6305550"/>
          <a:ext cx="495300" cy="219075"/>
        </a:xfrm>
        <a:prstGeom prst="rect">
          <a:avLst/>
        </a:prstGeom>
        <a:noFill/>
        <a:ln w="9525" cmpd="sng">
          <a:noFill/>
        </a:ln>
      </xdr:spPr>
      <xdr:txBody>
        <a:bodyPr vertOverflow="clip" wrap="square"/>
        <a:p>
          <a:pPr algn="l">
            <a:defRPr/>
          </a:pPr>
          <a:fld id="{cfa98745-682a-4cb9-b13d-1a41e42a095b}" type="TxLink">
            <a:rPr lang="en-US" cap="none" sz="1200" b="0" i="0" u="none" baseline="0"/>
            <a:t>$101,492 </a:t>
          </a:fld>
        </a:p>
      </xdr:txBody>
    </xdr:sp>
    <xdr:clientData/>
  </xdr:twoCellAnchor>
  <xdr:twoCellAnchor>
    <xdr:from>
      <xdr:col>8</xdr:col>
      <xdr:colOff>0</xdr:colOff>
      <xdr:row>37</xdr:row>
      <xdr:rowOff>28575</xdr:rowOff>
    </xdr:from>
    <xdr:to>
      <xdr:col>8</xdr:col>
      <xdr:colOff>600075</xdr:colOff>
      <xdr:row>38</xdr:row>
      <xdr:rowOff>142875</xdr:rowOff>
    </xdr:to>
    <xdr:sp textlink="$E$8">
      <xdr:nvSpPr>
        <xdr:cNvPr id="7" name="TextBox 20"/>
        <xdr:cNvSpPr txBox="1">
          <a:spLocks noChangeArrowheads="1"/>
        </xdr:cNvSpPr>
      </xdr:nvSpPr>
      <xdr:spPr>
        <a:xfrm>
          <a:off x="6248400" y="7248525"/>
          <a:ext cx="600075" cy="304800"/>
        </a:xfrm>
        <a:prstGeom prst="rect">
          <a:avLst/>
        </a:prstGeom>
        <a:noFill/>
        <a:ln w="9525" cmpd="sng">
          <a:noFill/>
        </a:ln>
      </xdr:spPr>
      <xdr:txBody>
        <a:bodyPr vertOverflow="clip" wrap="square"/>
        <a:p>
          <a:pPr algn="l">
            <a:defRPr/>
          </a:pPr>
          <a:fld id="{856dd82e-3731-44e9-b803-85d6d20fec3b}" type="TxLink">
            <a:rPr lang="en-US" cap="none" sz="1200" b="0" i="0" u="none" baseline="0"/>
            <a:t>$79,210 </a:t>
          </a:fld>
        </a:p>
      </xdr:txBody>
    </xdr:sp>
    <xdr:clientData/>
  </xdr:twoCellAnchor>
  <xdr:twoCellAnchor>
    <xdr:from>
      <xdr:col>6</xdr:col>
      <xdr:colOff>685800</xdr:colOff>
      <xdr:row>41</xdr:row>
      <xdr:rowOff>38100</xdr:rowOff>
    </xdr:from>
    <xdr:to>
      <xdr:col>7</xdr:col>
      <xdr:colOff>619125</xdr:colOff>
      <xdr:row>42</xdr:row>
      <xdr:rowOff>38100</xdr:rowOff>
    </xdr:to>
    <xdr:sp textlink="$E$9">
      <xdr:nvSpPr>
        <xdr:cNvPr id="8" name="TextBox 21"/>
        <xdr:cNvSpPr txBox="1">
          <a:spLocks noChangeArrowheads="1"/>
        </xdr:cNvSpPr>
      </xdr:nvSpPr>
      <xdr:spPr>
        <a:xfrm>
          <a:off x="5410200" y="8020050"/>
          <a:ext cx="695325" cy="190500"/>
        </a:xfrm>
        <a:prstGeom prst="rect">
          <a:avLst/>
        </a:prstGeom>
        <a:noFill/>
        <a:ln w="9525" cmpd="sng">
          <a:noFill/>
        </a:ln>
      </xdr:spPr>
      <xdr:txBody>
        <a:bodyPr vertOverflow="clip" wrap="square"/>
        <a:p>
          <a:pPr algn="l">
            <a:defRPr/>
          </a:pPr>
          <a:fld id="{c1d8724e-a320-4877-88b1-0b691b945480}" type="TxLink">
            <a:rPr lang="en-US" cap="none" sz="1200" b="0" i="0" u="none" baseline="0"/>
            <a:t>$51,865 </a:t>
          </a:fld>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13</xdr:row>
      <xdr:rowOff>142875</xdr:rowOff>
    </xdr:from>
    <xdr:to>
      <xdr:col>8</xdr:col>
      <xdr:colOff>104775</xdr:colOff>
      <xdr:row>27</xdr:row>
      <xdr:rowOff>0</xdr:rowOff>
    </xdr:to>
    <xdr:graphicFrame>
      <xdr:nvGraphicFramePr>
        <xdr:cNvPr id="1" name="Chart 7"/>
        <xdr:cNvGraphicFramePr/>
      </xdr:nvGraphicFramePr>
      <xdr:xfrm>
        <a:off x="1019175" y="2619375"/>
        <a:ext cx="5514975" cy="253365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25</xdr:row>
      <xdr:rowOff>104775</xdr:rowOff>
    </xdr:from>
    <xdr:to>
      <xdr:col>1</xdr:col>
      <xdr:colOff>685800</xdr:colOff>
      <xdr:row>33</xdr:row>
      <xdr:rowOff>142875</xdr:rowOff>
    </xdr:to>
    <xdr:sp>
      <xdr:nvSpPr>
        <xdr:cNvPr id="2" name="AutoShape 8"/>
        <xdr:cNvSpPr>
          <a:spLocks/>
        </xdr:cNvSpPr>
      </xdr:nvSpPr>
      <xdr:spPr>
        <a:xfrm>
          <a:off x="638175" y="4876800"/>
          <a:ext cx="809625" cy="1562100"/>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11</xdr:row>
      <xdr:rowOff>142875</xdr:rowOff>
    </xdr:from>
    <xdr:ext cx="6153150" cy="5000625"/>
    <xdr:graphicFrame>
      <xdr:nvGraphicFramePr>
        <xdr:cNvPr id="1" name="Chart 9"/>
        <xdr:cNvGraphicFramePr/>
      </xdr:nvGraphicFramePr>
      <xdr:xfrm>
        <a:off x="4791075" y="2324100"/>
        <a:ext cx="6153150" cy="5000625"/>
      </xdr:xfrm>
      <a:graphic>
        <a:graphicData uri="http://schemas.openxmlformats.org/drawingml/2006/chart">
          <c:chart xmlns:c="http://schemas.openxmlformats.org/drawingml/2006/chart" r:id="rId1"/>
        </a:graphicData>
      </a:graphic>
    </xdr:graphicFrame>
    <xdr:clientData/>
  </xdr:oneCellAnchor>
  <xdr:twoCellAnchor>
    <xdr:from>
      <xdr:col>5</xdr:col>
      <xdr:colOff>409575</xdr:colOff>
      <xdr:row>1</xdr:row>
      <xdr:rowOff>28575</xdr:rowOff>
    </xdr:from>
    <xdr:to>
      <xdr:col>9</xdr:col>
      <xdr:colOff>142875</xdr:colOff>
      <xdr:row>4</xdr:row>
      <xdr:rowOff>85725</xdr:rowOff>
    </xdr:to>
    <xdr:sp>
      <xdr:nvSpPr>
        <xdr:cNvPr id="2" name="AutoShape 17"/>
        <xdr:cNvSpPr>
          <a:spLocks/>
        </xdr:cNvSpPr>
      </xdr:nvSpPr>
      <xdr:spPr>
        <a:xfrm>
          <a:off x="4219575" y="219075"/>
          <a:ext cx="2781300" cy="666750"/>
        </a:xfrm>
        <a:prstGeom prst="wedgeRoundRectCallout">
          <a:avLst>
            <a:gd name="adj1" fmla="val -91439"/>
            <a:gd name="adj2" fmla="val 168569"/>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MT"/>
              <a:ea typeface="Arial MT"/>
              <a:cs typeface="Arial MT"/>
            </a:rPr>
            <a:t>Only change the FTEs numbers and the FTE axis; the chart                                          should change by itself.</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14</xdr:row>
      <xdr:rowOff>104775</xdr:rowOff>
    </xdr:from>
    <xdr:to>
      <xdr:col>11</xdr:col>
      <xdr:colOff>390525</xdr:colOff>
      <xdr:row>35</xdr:row>
      <xdr:rowOff>171450</xdr:rowOff>
    </xdr:to>
    <xdr:graphicFrame>
      <xdr:nvGraphicFramePr>
        <xdr:cNvPr id="1" name="Chart 2"/>
        <xdr:cNvGraphicFramePr/>
      </xdr:nvGraphicFramePr>
      <xdr:xfrm>
        <a:off x="2657475" y="2819400"/>
        <a:ext cx="6115050" cy="4067175"/>
      </xdr:xfrm>
      <a:graphic>
        <a:graphicData uri="http://schemas.openxmlformats.org/drawingml/2006/chart">
          <c:chart xmlns:c="http://schemas.openxmlformats.org/drawingml/2006/chart" r:id="rId1"/>
        </a:graphicData>
      </a:graphic>
    </xdr:graphicFrame>
    <xdr:clientData/>
  </xdr:twoCellAnchor>
  <xdr:twoCellAnchor>
    <xdr:from>
      <xdr:col>5</xdr:col>
      <xdr:colOff>152400</xdr:colOff>
      <xdr:row>2</xdr:row>
      <xdr:rowOff>9525</xdr:rowOff>
    </xdr:from>
    <xdr:to>
      <xdr:col>7</xdr:col>
      <xdr:colOff>533400</xdr:colOff>
      <xdr:row>5</xdr:row>
      <xdr:rowOff>66675</xdr:rowOff>
    </xdr:to>
    <xdr:sp>
      <xdr:nvSpPr>
        <xdr:cNvPr id="2" name="AutoShape 3"/>
        <xdr:cNvSpPr>
          <a:spLocks/>
        </xdr:cNvSpPr>
      </xdr:nvSpPr>
      <xdr:spPr>
        <a:xfrm>
          <a:off x="3962400" y="390525"/>
          <a:ext cx="1905000" cy="628650"/>
        </a:xfrm>
        <a:prstGeom prst="wedgeRoundRectCallout">
          <a:avLst>
            <a:gd name="adj1" fmla="val -63500"/>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MT"/>
              <a:ea typeface="Arial MT"/>
              <a:cs typeface="Arial MT"/>
            </a:rPr>
            <a:t>Only need to change amounts and dollar levels and the AXIS.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dimension ref="B1:F219"/>
  <sheetViews>
    <sheetView showGridLines="0" defaultGridColor="0" zoomScale="80" zoomScaleNormal="80" zoomScaleSheetLayoutView="75" colorId="9" workbookViewId="0" topLeftCell="A1">
      <selection activeCell="A1" sqref="A1"/>
    </sheetView>
  </sheetViews>
  <sheetFormatPr defaultColWidth="9.77734375" defaultRowHeight="15"/>
  <cols>
    <col min="1" max="1" width="2.99609375" style="0" customWidth="1"/>
    <col min="2" max="2" width="31.4453125" style="0" customWidth="1"/>
    <col min="3" max="3" width="14.77734375" style="0" customWidth="1"/>
    <col min="4" max="4" width="15.77734375" style="0" customWidth="1"/>
    <col min="5" max="5" width="13.77734375" style="0" customWidth="1"/>
    <col min="7" max="7" width="10.4453125" style="0" bestFit="1" customWidth="1"/>
  </cols>
  <sheetData>
    <row r="1" spans="2:6" ht="16.5" customHeight="1">
      <c r="B1" s="616" t="s">
        <v>331</v>
      </c>
      <c r="C1" s="616"/>
      <c r="D1" s="616"/>
      <c r="E1" s="616"/>
      <c r="F1" s="1"/>
    </row>
    <row r="2" spans="2:6" ht="16.5" customHeight="1">
      <c r="B2" s="616" t="s">
        <v>431</v>
      </c>
      <c r="C2" s="616"/>
      <c r="D2" s="616"/>
      <c r="E2" s="616"/>
      <c r="F2" s="2"/>
    </row>
    <row r="3" ht="9.75" customHeight="1">
      <c r="F3" s="1"/>
    </row>
    <row r="4" spans="2:6" ht="16.5" customHeight="1" thickBot="1">
      <c r="B4" s="617" t="s">
        <v>372</v>
      </c>
      <c r="C4" s="618"/>
      <c r="D4" s="619"/>
      <c r="E4" s="620"/>
      <c r="F4" s="2"/>
    </row>
    <row r="5" spans="2:6" ht="15.75" customHeight="1">
      <c r="B5" s="206" t="s">
        <v>1</v>
      </c>
      <c r="C5" s="4"/>
      <c r="D5" s="556"/>
      <c r="E5" s="6"/>
      <c r="F5" s="2"/>
    </row>
    <row r="6" spans="2:6" ht="15.75" customHeight="1">
      <c r="B6" s="555"/>
      <c r="C6" s="113"/>
      <c r="D6" s="557" t="s">
        <v>370</v>
      </c>
      <c r="E6" s="49"/>
      <c r="F6" s="2"/>
    </row>
    <row r="7" spans="2:6" ht="15.75" customHeight="1">
      <c r="B7" s="555"/>
      <c r="C7" s="113" t="s">
        <v>369</v>
      </c>
      <c r="D7" s="557" t="s">
        <v>424</v>
      </c>
      <c r="E7" s="49" t="s">
        <v>413</v>
      </c>
      <c r="F7" s="2"/>
    </row>
    <row r="8" spans="2:6" ht="15.75" customHeight="1" thickBot="1">
      <c r="B8" s="354" t="s">
        <v>2</v>
      </c>
      <c r="C8" s="7" t="s">
        <v>3</v>
      </c>
      <c r="D8" s="558" t="s">
        <v>425</v>
      </c>
      <c r="E8" s="9" t="s">
        <v>4</v>
      </c>
      <c r="F8" s="2"/>
    </row>
    <row r="9" spans="2:6" ht="21" customHeight="1">
      <c r="B9" s="300" t="s">
        <v>5</v>
      </c>
      <c r="C9" s="475">
        <v>968013000</v>
      </c>
      <c r="D9" s="476">
        <v>997414000</v>
      </c>
      <c r="E9" s="477">
        <v>1019060000</v>
      </c>
      <c r="F9" s="2"/>
    </row>
    <row r="10" spans="2:6" ht="19.5" customHeight="1" thickBot="1">
      <c r="B10" s="437" t="s">
        <v>387</v>
      </c>
      <c r="C10" s="400">
        <v>6292000</v>
      </c>
      <c r="D10" s="401">
        <v>6461000</v>
      </c>
      <c r="E10" s="390" t="s">
        <v>6</v>
      </c>
      <c r="F10" s="252"/>
    </row>
    <row r="11" spans="2:6" ht="21" customHeight="1">
      <c r="B11" s="355" t="s">
        <v>7</v>
      </c>
      <c r="C11" s="353">
        <f>SUM(C9-C10)</f>
        <v>961721000</v>
      </c>
      <c r="D11" s="307">
        <f>SUM(D9-D10)</f>
        <v>990953000</v>
      </c>
      <c r="E11" s="391">
        <f>SUM(E9-E10)</f>
        <v>1019060000</v>
      </c>
      <c r="F11" s="2"/>
    </row>
    <row r="12" spans="2:6" ht="7.5" customHeight="1">
      <c r="B12" s="20"/>
      <c r="C12" s="21"/>
      <c r="D12" s="389"/>
      <c r="E12" s="23"/>
      <c r="F12" s="2"/>
    </row>
    <row r="13" spans="2:6" ht="15" customHeight="1">
      <c r="B13" s="300" t="s">
        <v>457</v>
      </c>
      <c r="C13" s="393"/>
      <c r="D13" s="392"/>
      <c r="E13" s="303"/>
      <c r="F13" s="2"/>
    </row>
    <row r="14" spans="2:6" ht="15.75" customHeight="1">
      <c r="B14" s="591" t="s">
        <v>429</v>
      </c>
      <c r="C14" s="21">
        <v>4000000</v>
      </c>
      <c r="D14" s="392">
        <v>0</v>
      </c>
      <c r="E14" s="503">
        <v>0</v>
      </c>
      <c r="F14" s="2"/>
    </row>
    <row r="15" spans="2:6" ht="7.5" customHeight="1">
      <c r="B15" s="20"/>
      <c r="C15" s="21"/>
      <c r="D15" s="389"/>
      <c r="E15" s="23"/>
      <c r="F15" s="2"/>
    </row>
    <row r="16" spans="2:6" ht="15" customHeight="1">
      <c r="B16" s="300" t="s">
        <v>354</v>
      </c>
      <c r="C16" s="393"/>
      <c r="D16" s="392"/>
      <c r="E16" s="303"/>
      <c r="F16" s="2"/>
    </row>
    <row r="17" spans="2:6" ht="15.75" customHeight="1">
      <c r="B17" s="591" t="s">
        <v>422</v>
      </c>
      <c r="C17" s="21"/>
      <c r="D17" s="188"/>
      <c r="E17" s="303"/>
      <c r="F17" s="2"/>
    </row>
    <row r="18" spans="2:6" ht="15.75" customHeight="1">
      <c r="B18" s="592" t="s">
        <v>423</v>
      </c>
      <c r="C18" s="24">
        <v>17000</v>
      </c>
      <c r="D18" s="392">
        <v>0</v>
      </c>
      <c r="E18" s="503">
        <v>0</v>
      </c>
      <c r="F18" s="199"/>
    </row>
    <row r="19" spans="2:6" ht="4.5" customHeight="1">
      <c r="B19" s="191"/>
      <c r="C19" s="24"/>
      <c r="D19" s="302"/>
      <c r="E19" s="303"/>
      <c r="F19" s="2"/>
    </row>
    <row r="20" spans="2:6" ht="30.75" customHeight="1">
      <c r="B20" s="593" t="s">
        <v>453</v>
      </c>
      <c r="C20" s="595">
        <v>-49000</v>
      </c>
      <c r="D20" s="595">
        <v>-47000</v>
      </c>
      <c r="E20" s="498">
        <v>0</v>
      </c>
      <c r="F20" s="2"/>
    </row>
    <row r="21" spans="2:6" ht="15.75" customHeight="1">
      <c r="B21" s="591"/>
      <c r="C21" s="21"/>
      <c r="D21" s="188"/>
      <c r="E21" s="303"/>
      <c r="F21" s="2"/>
    </row>
    <row r="22" spans="2:6" ht="28.5" customHeight="1">
      <c r="B22" s="592" t="s">
        <v>454</v>
      </c>
      <c r="C22" s="595">
        <v>-124000</v>
      </c>
      <c r="D22" s="595">
        <v>-119000</v>
      </c>
      <c r="E22" s="498">
        <v>0</v>
      </c>
      <c r="F22" s="199"/>
    </row>
    <row r="23" spans="2:6" ht="13.5" customHeight="1">
      <c r="B23" s="300"/>
      <c r="C23" s="28"/>
      <c r="D23" s="187"/>
      <c r="E23" s="29"/>
      <c r="F23" s="199"/>
    </row>
    <row r="24" spans="2:6" ht="31.5" customHeight="1" thickBot="1">
      <c r="B24" s="594" t="s">
        <v>455</v>
      </c>
      <c r="C24" s="598">
        <v>-620000</v>
      </c>
      <c r="D24" s="597">
        <v>0</v>
      </c>
      <c r="E24" s="498">
        <v>0</v>
      </c>
      <c r="F24" s="199"/>
    </row>
    <row r="25" spans="2:6" ht="18" customHeight="1">
      <c r="B25" s="592" t="s">
        <v>396</v>
      </c>
      <c r="C25" s="28">
        <f>SUM(C11:C24)</f>
        <v>964945000</v>
      </c>
      <c r="D25" s="499">
        <f>SUM(D11:D24)</f>
        <v>990787000</v>
      </c>
      <c r="E25" s="500">
        <f>SUM(E11:E24)</f>
        <v>1019060000</v>
      </c>
      <c r="F25" s="199"/>
    </row>
    <row r="26" spans="2:6" ht="18" customHeight="1">
      <c r="B26" s="592"/>
      <c r="C26" s="28"/>
      <c r="D26" s="187"/>
      <c r="E26" s="29"/>
      <c r="F26" s="199"/>
    </row>
    <row r="27" spans="2:6" ht="18" customHeight="1">
      <c r="B27" s="592" t="s">
        <v>388</v>
      </c>
      <c r="C27" s="28">
        <v>0</v>
      </c>
      <c r="D27" s="187">
        <v>0</v>
      </c>
      <c r="E27" s="29">
        <v>0</v>
      </c>
      <c r="F27" s="199"/>
    </row>
    <row r="28" spans="2:6" ht="9.75" customHeight="1">
      <c r="B28" s="592"/>
      <c r="C28" s="28"/>
      <c r="D28" s="187"/>
      <c r="E28" s="29"/>
      <c r="F28" s="199"/>
    </row>
    <row r="29" spans="2:6" ht="14.25" customHeight="1" thickBot="1">
      <c r="B29" s="594" t="s">
        <v>389</v>
      </c>
      <c r="C29" s="497">
        <v>0</v>
      </c>
      <c r="D29" s="80">
        <v>0</v>
      </c>
      <c r="E29" s="82">
        <v>0</v>
      </c>
      <c r="F29" s="199"/>
    </row>
    <row r="30" spans="2:6" ht="15" customHeight="1">
      <c r="B30" s="592" t="s">
        <v>396</v>
      </c>
      <c r="C30" s="28">
        <f>SUM(C25:C29)</f>
        <v>964945000</v>
      </c>
      <c r="D30" s="499">
        <f>SUM(D25:D29)</f>
        <v>990787000</v>
      </c>
      <c r="E30" s="500">
        <f>SUM(E25:E29)</f>
        <v>1019060000</v>
      </c>
      <c r="F30" s="199"/>
    </row>
    <row r="31" spans="2:6" ht="7.5" customHeight="1">
      <c r="B31" s="10"/>
      <c r="C31" s="28"/>
      <c r="D31" s="187"/>
      <c r="E31" s="29"/>
      <c r="F31" s="2"/>
    </row>
    <row r="32" spans="2:6" ht="7.5" customHeight="1">
      <c r="B32" s="10"/>
      <c r="C32" s="28"/>
      <c r="D32" s="187"/>
      <c r="E32" s="29"/>
      <c r="F32" s="2"/>
    </row>
    <row r="33" spans="2:6" ht="15" customHeight="1" thickBot="1">
      <c r="B33" s="301" t="s">
        <v>301</v>
      </c>
      <c r="C33" s="496">
        <v>0</v>
      </c>
      <c r="D33" s="189" t="s">
        <v>6</v>
      </c>
      <c r="E33" s="190" t="s">
        <v>6</v>
      </c>
      <c r="F33" s="2"/>
    </row>
    <row r="34" spans="2:6" ht="19.5" customHeight="1" thickBot="1">
      <c r="B34" s="27" t="s">
        <v>8</v>
      </c>
      <c r="C34" s="501">
        <f>C30-C33</f>
        <v>964945000</v>
      </c>
      <c r="D34" s="502">
        <f>D30-D33</f>
        <v>990787000</v>
      </c>
      <c r="E34" s="62">
        <f>E30-E33</f>
        <v>1019060000</v>
      </c>
      <c r="F34" s="199"/>
    </row>
    <row r="35" spans="2:6" ht="18" customHeight="1">
      <c r="B35" s="526" t="s">
        <v>366</v>
      </c>
      <c r="C35" s="432"/>
      <c r="D35" s="432"/>
      <c r="E35" s="433"/>
      <c r="F35" s="2"/>
    </row>
    <row r="36" spans="2:6" ht="15" customHeight="1">
      <c r="B36" s="529" t="s">
        <v>456</v>
      </c>
      <c r="C36" s="527"/>
      <c r="D36" s="527"/>
      <c r="E36" s="528"/>
      <c r="F36" s="2"/>
    </row>
    <row r="37" spans="2:6" ht="15" customHeight="1">
      <c r="B37" s="626" t="s">
        <v>460</v>
      </c>
      <c r="C37" s="627"/>
      <c r="D37" s="627"/>
      <c r="E37" s="615"/>
      <c r="F37" s="2"/>
    </row>
    <row r="38" spans="2:6" ht="15.75" customHeight="1">
      <c r="B38" s="429"/>
      <c r="C38" s="430"/>
      <c r="D38" s="430"/>
      <c r="E38" s="431"/>
      <c r="F38" s="2"/>
    </row>
    <row r="39" spans="2:6" ht="15.75" customHeight="1">
      <c r="B39" s="429"/>
      <c r="C39" s="430"/>
      <c r="D39" s="430"/>
      <c r="E39" s="431"/>
      <c r="F39" s="2"/>
    </row>
    <row r="40" spans="2:6" ht="15.75" customHeight="1">
      <c r="B40" s="429"/>
      <c r="C40" s="430"/>
      <c r="D40" s="430"/>
      <c r="E40" s="431"/>
      <c r="F40" s="2"/>
    </row>
    <row r="41" spans="2:6" ht="15" customHeight="1">
      <c r="B41" s="423"/>
      <c r="F41" s="2"/>
    </row>
    <row r="42" spans="2:6" ht="15">
      <c r="B42" s="31"/>
      <c r="C42" s="22"/>
      <c r="D42" s="2"/>
      <c r="E42" s="2"/>
      <c r="F42" s="2"/>
    </row>
    <row r="43" spans="2:6" ht="15">
      <c r="B43" s="31"/>
      <c r="C43" s="22"/>
      <c r="D43" s="2"/>
      <c r="E43" s="2"/>
      <c r="F43" s="2"/>
    </row>
    <row r="44" spans="2:6" ht="15">
      <c r="B44" s="2"/>
      <c r="C44" s="2"/>
      <c r="D44" s="2"/>
      <c r="E44" s="2"/>
      <c r="F44" s="2"/>
    </row>
    <row r="45" spans="2:6" ht="15">
      <c r="B45" s="2"/>
      <c r="C45" s="2"/>
      <c r="D45" s="2"/>
      <c r="E45" s="2"/>
      <c r="F45" s="2"/>
    </row>
    <row r="46" spans="2:6" ht="15">
      <c r="B46" s="2"/>
      <c r="C46" s="2"/>
      <c r="D46" s="2"/>
      <c r="E46" s="2"/>
      <c r="F46" s="2"/>
    </row>
    <row r="47" spans="2:6" ht="15">
      <c r="B47" s="2"/>
      <c r="C47" s="2"/>
      <c r="D47" s="2"/>
      <c r="E47" s="2"/>
      <c r="F47" s="2"/>
    </row>
    <row r="48" spans="2:6" ht="15.75">
      <c r="B48" s="422"/>
      <c r="C48" s="2"/>
      <c r="D48" s="2"/>
      <c r="E48" s="2"/>
      <c r="F48" s="203"/>
    </row>
    <row r="49" spans="2:6" ht="15">
      <c r="B49" s="2"/>
      <c r="C49" s="2"/>
      <c r="D49" s="2"/>
      <c r="E49" s="2"/>
      <c r="F49" s="204"/>
    </row>
    <row r="50" spans="2:6" ht="15.75">
      <c r="B50" s="421" t="s">
        <v>355</v>
      </c>
      <c r="C50" s="2"/>
      <c r="D50" s="2"/>
      <c r="E50" s="2"/>
      <c r="F50" s="2"/>
    </row>
    <row r="51" spans="2:6" ht="15.75">
      <c r="B51" s="422"/>
      <c r="C51" s="2"/>
      <c r="D51" s="2"/>
      <c r="E51" s="2"/>
      <c r="F51" s="2"/>
    </row>
    <row r="52" spans="2:6" ht="15.75">
      <c r="B52" s="421" t="s">
        <v>402</v>
      </c>
      <c r="C52" s="2"/>
      <c r="D52" s="2"/>
      <c r="E52" s="2"/>
      <c r="F52" s="2"/>
    </row>
    <row r="53" spans="2:6" ht="15">
      <c r="B53" s="2"/>
      <c r="C53" s="2"/>
      <c r="D53" s="2"/>
      <c r="E53" s="2"/>
      <c r="F53" s="2"/>
    </row>
    <row r="54" spans="2:6" ht="15">
      <c r="B54" s="2"/>
      <c r="C54" s="2"/>
      <c r="D54" s="2"/>
      <c r="E54" s="2"/>
      <c r="F54" s="2"/>
    </row>
    <row r="55" spans="2:6" ht="15">
      <c r="B55" s="2"/>
      <c r="C55" s="2"/>
      <c r="D55" s="2"/>
      <c r="E55" s="2"/>
      <c r="F55" s="2"/>
    </row>
    <row r="56" spans="2:6" ht="15">
      <c r="B56" s="2"/>
      <c r="C56" s="2"/>
      <c r="D56" s="2"/>
      <c r="E56" s="2"/>
      <c r="F56" s="2"/>
    </row>
    <row r="57" spans="2:6" ht="15">
      <c r="B57" s="2"/>
      <c r="C57" s="2"/>
      <c r="D57" s="2"/>
      <c r="E57" s="2"/>
      <c r="F57" s="2"/>
    </row>
    <row r="58" spans="2:6" ht="15">
      <c r="B58" s="2"/>
      <c r="C58" s="2"/>
      <c r="D58" s="2"/>
      <c r="E58" s="2"/>
      <c r="F58" s="2"/>
    </row>
    <row r="59" spans="2:6" ht="15">
      <c r="B59" s="2"/>
      <c r="C59" s="2"/>
      <c r="D59" s="2"/>
      <c r="E59" s="2"/>
      <c r="F59" s="2"/>
    </row>
    <row r="60" spans="2:6" ht="15">
      <c r="B60" s="2"/>
      <c r="C60" s="2"/>
      <c r="D60" s="2"/>
      <c r="E60" s="2"/>
      <c r="F60" s="2"/>
    </row>
    <row r="61" spans="2:6" ht="16.5" customHeight="1">
      <c r="B61" s="252"/>
      <c r="C61" s="2"/>
      <c r="D61" s="2"/>
      <c r="E61" s="2"/>
      <c r="F61" s="2"/>
    </row>
    <row r="62" spans="2:6" ht="15">
      <c r="B62" s="2"/>
      <c r="C62" s="2"/>
      <c r="D62" s="2"/>
      <c r="E62" s="2"/>
      <c r="F62" s="2"/>
    </row>
    <row r="63" spans="2:6" ht="15.75">
      <c r="B63" s="421"/>
      <c r="C63" s="2"/>
      <c r="D63" s="2"/>
      <c r="E63" s="2"/>
      <c r="F63" s="2"/>
    </row>
    <row r="64" spans="2:6" ht="15.75" customHeight="1">
      <c r="B64" s="422"/>
      <c r="C64" s="2"/>
      <c r="D64" s="2"/>
      <c r="E64" s="2"/>
      <c r="F64" s="2"/>
    </row>
    <row r="65" spans="2:6" ht="15">
      <c r="B65" s="2"/>
      <c r="C65" s="2"/>
      <c r="D65" s="2"/>
      <c r="E65" s="2"/>
      <c r="F65" s="2"/>
    </row>
    <row r="66" spans="2:6" ht="15.75" customHeight="1">
      <c r="B66" s="252"/>
      <c r="C66" s="2"/>
      <c r="D66" s="2"/>
      <c r="E66" s="2"/>
      <c r="F66" s="2"/>
    </row>
    <row r="67" spans="2:6" ht="15">
      <c r="B67" s="2"/>
      <c r="C67" s="2"/>
      <c r="D67" s="2"/>
      <c r="E67" s="2"/>
      <c r="F67" s="2"/>
    </row>
    <row r="68" spans="2:6" ht="15">
      <c r="B68" s="2"/>
      <c r="C68" s="2"/>
      <c r="D68" s="2"/>
      <c r="E68" s="2"/>
      <c r="F68" s="2"/>
    </row>
    <row r="69" spans="2:6" ht="15">
      <c r="B69" s="2"/>
      <c r="C69" s="2"/>
      <c r="D69" s="2"/>
      <c r="E69" s="2"/>
      <c r="F69" s="2"/>
    </row>
    <row r="70" spans="2:6" ht="15">
      <c r="B70" s="2"/>
      <c r="C70" s="2"/>
      <c r="D70" s="2"/>
      <c r="E70" s="2"/>
      <c r="F70" s="2"/>
    </row>
    <row r="71" spans="2:6" ht="15">
      <c r="B71" s="2"/>
      <c r="C71" s="2"/>
      <c r="D71" s="2"/>
      <c r="E71" s="2"/>
      <c r="F71" s="2"/>
    </row>
    <row r="72" spans="2:6" ht="15">
      <c r="B72" s="2"/>
      <c r="C72" s="2"/>
      <c r="D72" s="2"/>
      <c r="E72" s="2"/>
      <c r="F72" s="2"/>
    </row>
    <row r="73" spans="2:6" ht="15">
      <c r="B73" s="2"/>
      <c r="C73" s="2"/>
      <c r="D73" s="2"/>
      <c r="E73" s="2"/>
      <c r="F73" s="2"/>
    </row>
    <row r="74" spans="2:6" ht="15">
      <c r="B74" s="2"/>
      <c r="C74" s="2"/>
      <c r="D74" s="2"/>
      <c r="E74" s="2"/>
      <c r="F74" s="2"/>
    </row>
    <row r="75" spans="2:6" ht="15">
      <c r="B75" s="2"/>
      <c r="C75" s="2"/>
      <c r="D75" s="2"/>
      <c r="E75" s="2"/>
      <c r="F75" s="2"/>
    </row>
    <row r="76" spans="2:6" ht="15">
      <c r="B76" s="2"/>
      <c r="C76" s="2"/>
      <c r="D76" s="2"/>
      <c r="E76" s="2"/>
      <c r="F76" s="2"/>
    </row>
    <row r="77" spans="2:6" ht="15">
      <c r="B77" s="2"/>
      <c r="C77" s="2"/>
      <c r="D77" s="2"/>
      <c r="E77" s="2"/>
      <c r="F77" s="2"/>
    </row>
    <row r="78" spans="2:6" ht="15">
      <c r="B78" s="2"/>
      <c r="C78" s="2"/>
      <c r="D78" s="2"/>
      <c r="E78" s="2"/>
      <c r="F78" s="2"/>
    </row>
    <row r="79" spans="2:6" ht="15">
      <c r="B79" s="2"/>
      <c r="C79" s="2"/>
      <c r="D79" s="2"/>
      <c r="E79" s="2"/>
      <c r="F79" s="2"/>
    </row>
    <row r="80" spans="2:6" ht="15">
      <c r="B80" s="2"/>
      <c r="C80" s="2"/>
      <c r="D80" s="2"/>
      <c r="E80" s="2"/>
      <c r="F80" s="2"/>
    </row>
    <row r="81" spans="2:6" ht="15">
      <c r="B81" s="2"/>
      <c r="C81" s="2"/>
      <c r="D81" s="2"/>
      <c r="E81" s="2"/>
      <c r="F81" s="2"/>
    </row>
    <row r="82" spans="2:6" ht="15">
      <c r="B82" s="2"/>
      <c r="C82" s="2"/>
      <c r="D82" s="2"/>
      <c r="E82" s="2"/>
      <c r="F82" s="2"/>
    </row>
    <row r="83" spans="2:6" ht="15">
      <c r="B83" s="2"/>
      <c r="C83" s="2"/>
      <c r="D83" s="2"/>
      <c r="E83" s="2"/>
      <c r="F83" s="2"/>
    </row>
    <row r="84" spans="2:6" ht="15">
      <c r="B84" s="2"/>
      <c r="C84" s="2"/>
      <c r="D84" s="2"/>
      <c r="E84" s="2"/>
      <c r="F84" s="2"/>
    </row>
    <row r="85" spans="2:6" ht="15">
      <c r="B85" s="2"/>
      <c r="C85" s="2"/>
      <c r="D85" s="2"/>
      <c r="E85" s="2"/>
      <c r="F85" s="2"/>
    </row>
    <row r="86" spans="2:6" ht="15">
      <c r="B86" s="2"/>
      <c r="C86" s="2"/>
      <c r="D86" s="2"/>
      <c r="E86" s="2"/>
      <c r="F86" s="2"/>
    </row>
    <row r="87" spans="2:6" ht="15">
      <c r="B87" s="2"/>
      <c r="C87" s="2"/>
      <c r="D87" s="2"/>
      <c r="E87" s="2"/>
      <c r="F87" s="2"/>
    </row>
    <row r="88" spans="2:6" ht="15">
      <c r="B88" s="2"/>
      <c r="C88" s="2"/>
      <c r="D88" s="2"/>
      <c r="E88" s="2"/>
      <c r="F88" s="2"/>
    </row>
    <row r="89" spans="2:6" ht="15">
      <c r="B89" s="2"/>
      <c r="C89" s="2"/>
      <c r="D89" s="2"/>
      <c r="E89" s="2"/>
      <c r="F89" s="2"/>
    </row>
    <row r="90" spans="2:6" ht="15">
      <c r="B90" s="2"/>
      <c r="C90" s="2"/>
      <c r="D90" s="2"/>
      <c r="E90" s="2"/>
      <c r="F90" s="2"/>
    </row>
    <row r="91" spans="2:6" ht="15">
      <c r="B91" s="2"/>
      <c r="C91" s="32"/>
      <c r="D91" s="2"/>
      <c r="E91" s="2"/>
      <c r="F91" s="2"/>
    </row>
    <row r="92" spans="2:6" ht="15">
      <c r="B92" s="2"/>
      <c r="C92" s="32"/>
      <c r="D92" s="2"/>
      <c r="E92" s="2"/>
      <c r="F92" s="2"/>
    </row>
    <row r="93" spans="2:6" ht="15">
      <c r="B93" s="2"/>
      <c r="C93" s="2"/>
      <c r="D93" s="2"/>
      <c r="E93" s="2"/>
      <c r="F93" s="2"/>
    </row>
    <row r="94" spans="2:6" ht="15">
      <c r="B94" s="2"/>
      <c r="C94" s="32"/>
      <c r="D94" s="2"/>
      <c r="E94" s="2"/>
      <c r="F94" s="2"/>
    </row>
    <row r="95" spans="2:6" ht="15">
      <c r="B95" s="2"/>
      <c r="C95" s="32"/>
      <c r="D95" s="2"/>
      <c r="E95" s="2"/>
      <c r="F95" s="2"/>
    </row>
    <row r="96" spans="2:6" ht="15">
      <c r="B96" s="2"/>
      <c r="C96" s="32"/>
      <c r="D96" s="2"/>
      <c r="E96" s="2"/>
      <c r="F96" s="2"/>
    </row>
    <row r="97" spans="2:6" ht="15">
      <c r="B97" s="2"/>
      <c r="C97" s="32"/>
      <c r="D97" s="2"/>
      <c r="E97" s="2"/>
      <c r="F97" s="2"/>
    </row>
    <row r="98" spans="2:6" ht="15">
      <c r="B98" s="2"/>
      <c r="C98" s="32"/>
      <c r="D98" s="2"/>
      <c r="E98" s="2"/>
      <c r="F98" s="2"/>
    </row>
    <row r="99" spans="2:6" ht="15">
      <c r="B99" s="2"/>
      <c r="C99" s="32"/>
      <c r="D99" s="2"/>
      <c r="E99" s="2"/>
      <c r="F99" s="2"/>
    </row>
    <row r="100" spans="2:6" ht="15">
      <c r="B100" s="2"/>
      <c r="C100" s="2"/>
      <c r="D100" s="2"/>
      <c r="E100" s="2"/>
      <c r="F100" s="2"/>
    </row>
    <row r="101" spans="2:6" ht="15">
      <c r="B101" s="2"/>
      <c r="C101" s="2"/>
      <c r="D101" s="2"/>
      <c r="E101" s="2"/>
      <c r="F101" s="2"/>
    </row>
    <row r="102" spans="2:6" ht="15">
      <c r="B102" s="2"/>
      <c r="C102" s="2"/>
      <c r="D102" s="2"/>
      <c r="E102" s="2"/>
      <c r="F102" s="2"/>
    </row>
    <row r="103" spans="2:6" ht="15">
      <c r="B103" s="2"/>
      <c r="C103" s="2"/>
      <c r="D103" s="2"/>
      <c r="E103" s="2"/>
      <c r="F103" s="2"/>
    </row>
    <row r="104" spans="2:6" ht="15">
      <c r="B104" s="2"/>
      <c r="C104" s="2"/>
      <c r="D104" s="2"/>
      <c r="E104" s="2"/>
      <c r="F104" s="2"/>
    </row>
    <row r="105" spans="2:6" ht="15">
      <c r="B105" s="2"/>
      <c r="C105" s="2"/>
      <c r="D105" s="2"/>
      <c r="E105" s="2"/>
      <c r="F105" s="2"/>
    </row>
    <row r="106" spans="2:6" ht="15">
      <c r="B106" s="2"/>
      <c r="C106" s="2"/>
      <c r="D106" s="2"/>
      <c r="E106" s="2"/>
      <c r="F106" s="2"/>
    </row>
    <row r="107" spans="2:6" ht="15">
      <c r="B107" s="2"/>
      <c r="C107" s="2"/>
      <c r="D107" s="2"/>
      <c r="E107" s="2"/>
      <c r="F107" s="2"/>
    </row>
    <row r="108" spans="2:6" ht="15">
      <c r="B108" s="2"/>
      <c r="C108" s="2"/>
      <c r="D108" s="2"/>
      <c r="E108" s="2"/>
      <c r="F108" s="2"/>
    </row>
    <row r="109" spans="2:6" ht="15">
      <c r="B109" s="2"/>
      <c r="C109" s="2"/>
      <c r="D109" s="2"/>
      <c r="E109" s="2"/>
      <c r="F109" s="2"/>
    </row>
    <row r="110" spans="2:6" ht="15">
      <c r="B110" s="2"/>
      <c r="C110" s="2"/>
      <c r="D110" s="2"/>
      <c r="E110" s="2"/>
      <c r="F110" s="2"/>
    </row>
    <row r="111" spans="2:6" ht="15">
      <c r="B111" s="2"/>
      <c r="C111" s="2"/>
      <c r="D111" s="2"/>
      <c r="E111" s="2"/>
      <c r="F111" s="2"/>
    </row>
    <row r="112" spans="2:6" ht="15">
      <c r="B112" s="2"/>
      <c r="C112" s="2"/>
      <c r="D112" s="2"/>
      <c r="E112" s="2"/>
      <c r="F112" s="2"/>
    </row>
    <row r="113" spans="2:6" ht="15">
      <c r="B113" s="2"/>
      <c r="C113" s="2"/>
      <c r="D113" s="2"/>
      <c r="E113" s="2"/>
      <c r="F113" s="2"/>
    </row>
    <row r="114" spans="2:6" ht="15">
      <c r="B114" s="2"/>
      <c r="C114" s="2"/>
      <c r="D114" s="2"/>
      <c r="E114" s="2"/>
      <c r="F114" s="2"/>
    </row>
    <row r="115" spans="2:6" ht="15">
      <c r="B115" s="2"/>
      <c r="C115" s="2"/>
      <c r="D115" s="2"/>
      <c r="E115" s="2"/>
      <c r="F115" s="2"/>
    </row>
    <row r="116" spans="2:6" ht="15">
      <c r="B116" s="2"/>
      <c r="C116" s="2"/>
      <c r="D116" s="2"/>
      <c r="E116" s="2"/>
      <c r="F116" s="2"/>
    </row>
    <row r="117" spans="2:6" ht="15">
      <c r="B117" s="2"/>
      <c r="C117" s="2"/>
      <c r="D117" s="2"/>
      <c r="E117" s="2"/>
      <c r="F117" s="2"/>
    </row>
    <row r="118" spans="2:6" ht="15">
      <c r="B118" s="2"/>
      <c r="C118" s="2"/>
      <c r="D118" s="2"/>
      <c r="E118" s="2"/>
      <c r="F118" s="2"/>
    </row>
    <row r="119" spans="2:6" ht="15">
      <c r="B119" s="2"/>
      <c r="C119" s="2"/>
      <c r="D119" s="2"/>
      <c r="E119" s="2"/>
      <c r="F119" s="2"/>
    </row>
    <row r="120" spans="2:6" ht="15">
      <c r="B120" s="2"/>
      <c r="C120" s="2"/>
      <c r="D120" s="2"/>
      <c r="E120" s="2"/>
      <c r="F120" s="2"/>
    </row>
    <row r="121" spans="2:6" ht="15">
      <c r="B121" s="2"/>
      <c r="C121" s="2"/>
      <c r="D121" s="2"/>
      <c r="E121" s="2"/>
      <c r="F121" s="2"/>
    </row>
    <row r="122" spans="2:6" ht="15">
      <c r="B122" s="2"/>
      <c r="C122" s="2"/>
      <c r="D122" s="2"/>
      <c r="E122" s="2"/>
      <c r="F122" s="2"/>
    </row>
    <row r="123" spans="2:6" ht="15">
      <c r="B123" s="2"/>
      <c r="C123" s="2"/>
      <c r="D123" s="2"/>
      <c r="E123" s="2"/>
      <c r="F123" s="2"/>
    </row>
    <row r="124" spans="2:6" ht="15">
      <c r="B124" s="2"/>
      <c r="C124" s="2"/>
      <c r="D124" s="2"/>
      <c r="E124" s="2"/>
      <c r="F124" s="2"/>
    </row>
    <row r="125" spans="2:6" ht="15">
      <c r="B125" s="2"/>
      <c r="C125" s="2"/>
      <c r="D125" s="2"/>
      <c r="E125" s="2"/>
      <c r="F125" s="2"/>
    </row>
    <row r="126" spans="2:6" ht="15">
      <c r="B126" s="2"/>
      <c r="C126" s="2"/>
      <c r="D126" s="2"/>
      <c r="E126" s="2"/>
      <c r="F126" s="2"/>
    </row>
    <row r="127" spans="2:6" ht="15">
      <c r="B127" s="2"/>
      <c r="C127" s="2"/>
      <c r="D127" s="2"/>
      <c r="E127" s="2"/>
      <c r="F127" s="2"/>
    </row>
    <row r="128" spans="2:6" ht="15">
      <c r="B128" s="2"/>
      <c r="C128" s="2"/>
      <c r="D128" s="2"/>
      <c r="E128" s="2"/>
      <c r="F128" s="2"/>
    </row>
    <row r="129" spans="2:6" ht="15">
      <c r="B129" s="2"/>
      <c r="C129" s="2"/>
      <c r="D129" s="2"/>
      <c r="E129" s="2"/>
      <c r="F129" s="2"/>
    </row>
    <row r="130" spans="2:6" ht="15">
      <c r="B130" s="2"/>
      <c r="C130" s="2"/>
      <c r="D130" s="2"/>
      <c r="E130" s="2"/>
      <c r="F130" s="2"/>
    </row>
    <row r="131" spans="2:6" ht="15">
      <c r="B131" s="2"/>
      <c r="C131" s="2"/>
      <c r="D131" s="2"/>
      <c r="E131" s="2"/>
      <c r="F131" s="2"/>
    </row>
    <row r="132" spans="2:6" ht="15">
      <c r="B132" s="2"/>
      <c r="C132" s="2"/>
      <c r="D132" s="2"/>
      <c r="E132" s="2"/>
      <c r="F132" s="2"/>
    </row>
    <row r="133" spans="2:6" ht="15">
      <c r="B133" s="2"/>
      <c r="C133" s="2"/>
      <c r="D133" s="2"/>
      <c r="E133" s="2"/>
      <c r="F133" s="2"/>
    </row>
    <row r="134" spans="2:6" ht="15">
      <c r="B134" s="2"/>
      <c r="C134" s="2"/>
      <c r="D134" s="2"/>
      <c r="E134" s="2"/>
      <c r="F134" s="2"/>
    </row>
    <row r="135" spans="2:6" ht="15">
      <c r="B135" s="2"/>
      <c r="C135" s="2"/>
      <c r="D135" s="2"/>
      <c r="E135" s="2"/>
      <c r="F135" s="2"/>
    </row>
    <row r="136" spans="2:6" ht="15">
      <c r="B136" s="2"/>
      <c r="C136" s="2"/>
      <c r="D136" s="2"/>
      <c r="E136" s="2"/>
      <c r="F136" s="2"/>
    </row>
    <row r="137" spans="2:6" ht="15">
      <c r="B137" s="2"/>
      <c r="C137" s="2"/>
      <c r="D137" s="2"/>
      <c r="E137" s="2"/>
      <c r="F137" s="2"/>
    </row>
    <row r="138" spans="2:6" ht="15">
      <c r="B138" s="2"/>
      <c r="C138" s="2"/>
      <c r="D138" s="2"/>
      <c r="E138" s="2"/>
      <c r="F138" s="2"/>
    </row>
    <row r="139" spans="2:6" ht="15">
      <c r="B139" s="2"/>
      <c r="C139" s="2"/>
      <c r="D139" s="2"/>
      <c r="E139" s="2"/>
      <c r="F139" s="2"/>
    </row>
    <row r="140" spans="2:6" ht="15">
      <c r="B140" s="2"/>
      <c r="C140" s="2"/>
      <c r="D140" s="2"/>
      <c r="E140" s="2"/>
      <c r="F140" s="2"/>
    </row>
    <row r="141" spans="2:6" ht="15">
      <c r="B141" s="2"/>
      <c r="C141" s="2"/>
      <c r="D141" s="2"/>
      <c r="E141" s="2"/>
      <c r="F141" s="2"/>
    </row>
    <row r="142" spans="2:6" ht="15">
      <c r="B142" s="2"/>
      <c r="C142" s="2"/>
      <c r="D142" s="2"/>
      <c r="E142" s="2"/>
      <c r="F142" s="2"/>
    </row>
    <row r="143" spans="2:6" ht="15">
      <c r="B143" s="2"/>
      <c r="C143" s="2"/>
      <c r="D143" s="2"/>
      <c r="E143" s="2"/>
      <c r="F143" s="2"/>
    </row>
    <row r="144" spans="2:6" ht="15">
      <c r="B144" s="2"/>
      <c r="C144" s="2"/>
      <c r="D144" s="2"/>
      <c r="E144" s="2"/>
      <c r="F144" s="2"/>
    </row>
    <row r="145" spans="2:6" ht="15">
      <c r="B145" s="2"/>
      <c r="C145" s="2"/>
      <c r="D145" s="2"/>
      <c r="E145" s="2"/>
      <c r="F145" s="2"/>
    </row>
    <row r="146" spans="2:6" ht="15">
      <c r="B146" s="2"/>
      <c r="C146" s="2"/>
      <c r="D146" s="2"/>
      <c r="E146" s="2"/>
      <c r="F146" s="2"/>
    </row>
    <row r="147" spans="2:6" ht="15">
      <c r="B147" s="2"/>
      <c r="C147" s="2"/>
      <c r="D147" s="2"/>
      <c r="E147" s="2"/>
      <c r="F147" s="2"/>
    </row>
    <row r="148" spans="2:6" ht="15">
      <c r="B148" s="2"/>
      <c r="C148" s="2"/>
      <c r="D148" s="2"/>
      <c r="E148" s="2"/>
      <c r="F148" s="2"/>
    </row>
    <row r="149" spans="2:6" ht="15">
      <c r="B149" s="2"/>
      <c r="C149" s="2"/>
      <c r="D149" s="2"/>
      <c r="E149" s="2"/>
      <c r="F149" s="2"/>
    </row>
    <row r="150" spans="2:6" ht="15">
      <c r="B150" s="2"/>
      <c r="C150" s="2"/>
      <c r="D150" s="2"/>
      <c r="E150" s="2"/>
      <c r="F150" s="2"/>
    </row>
    <row r="151" spans="2:6" ht="15">
      <c r="B151" s="2"/>
      <c r="C151" s="2"/>
      <c r="D151" s="2"/>
      <c r="E151" s="2"/>
      <c r="F151" s="2"/>
    </row>
    <row r="152" spans="2:6" ht="15">
      <c r="B152" s="2"/>
      <c r="C152" s="2"/>
      <c r="D152" s="2"/>
      <c r="E152" s="2"/>
      <c r="F152" s="2"/>
    </row>
    <row r="153" spans="2:6" ht="15">
      <c r="B153" s="2"/>
      <c r="C153" s="2"/>
      <c r="D153" s="2"/>
      <c r="E153" s="2"/>
      <c r="F153" s="2"/>
    </row>
    <row r="154" spans="2:6" ht="15">
      <c r="B154" s="2"/>
      <c r="C154" s="2"/>
      <c r="D154" s="2"/>
      <c r="E154" s="2"/>
      <c r="F154" s="2"/>
    </row>
    <row r="155" spans="2:6" ht="15">
      <c r="B155" s="2"/>
      <c r="C155" s="2"/>
      <c r="D155" s="2"/>
      <c r="E155" s="2"/>
      <c r="F155" s="2"/>
    </row>
    <row r="156" spans="2:6" ht="15">
      <c r="B156" s="2"/>
      <c r="C156" s="2"/>
      <c r="D156" s="2"/>
      <c r="E156" s="2"/>
      <c r="F156" s="2"/>
    </row>
    <row r="157" spans="2:6" ht="15">
      <c r="B157" s="2"/>
      <c r="C157" s="2"/>
      <c r="D157" s="2"/>
      <c r="E157" s="2"/>
      <c r="F157" s="2"/>
    </row>
    <row r="158" spans="2:6" ht="15">
      <c r="B158" s="2"/>
      <c r="C158" s="2"/>
      <c r="D158" s="2"/>
      <c r="E158" s="2"/>
      <c r="F158" s="2"/>
    </row>
    <row r="159" spans="2:6" ht="15">
      <c r="B159" s="2"/>
      <c r="C159" s="2"/>
      <c r="D159" s="2"/>
      <c r="E159" s="2"/>
      <c r="F159" s="2"/>
    </row>
    <row r="160" spans="2:6" ht="15">
      <c r="B160" s="2"/>
      <c r="C160" s="2"/>
      <c r="D160" s="2"/>
      <c r="E160" s="2"/>
      <c r="F160" s="2"/>
    </row>
    <row r="161" spans="2:6" ht="15">
      <c r="B161" s="2"/>
      <c r="C161" s="2"/>
      <c r="D161" s="2"/>
      <c r="E161" s="2"/>
      <c r="F161" s="2"/>
    </row>
    <row r="162" spans="2:6" ht="15">
      <c r="B162" s="2"/>
      <c r="C162" s="2"/>
      <c r="D162" s="2"/>
      <c r="E162" s="2"/>
      <c r="F162" s="2"/>
    </row>
    <row r="163" spans="2:6" ht="15">
      <c r="B163" s="2"/>
      <c r="C163" s="2"/>
      <c r="D163" s="2"/>
      <c r="E163" s="2"/>
      <c r="F163" s="2"/>
    </row>
    <row r="164" spans="2:6" ht="15">
      <c r="B164" s="2"/>
      <c r="C164" s="2"/>
      <c r="D164" s="2"/>
      <c r="E164" s="2"/>
      <c r="F164" s="2"/>
    </row>
    <row r="165" spans="2:6" ht="15">
      <c r="B165" s="2"/>
      <c r="C165" s="2"/>
      <c r="D165" s="2"/>
      <c r="E165" s="2"/>
      <c r="F165" s="2"/>
    </row>
    <row r="166" spans="2:6" ht="15">
      <c r="B166" s="2"/>
      <c r="C166" s="2"/>
      <c r="D166" s="2"/>
      <c r="E166" s="2"/>
      <c r="F166" s="2"/>
    </row>
    <row r="167" spans="2:6" ht="15">
      <c r="B167" s="2"/>
      <c r="C167" s="2"/>
      <c r="D167" s="2"/>
      <c r="E167" s="2"/>
      <c r="F167" s="2"/>
    </row>
    <row r="168" spans="2:6" ht="15">
      <c r="B168" s="2"/>
      <c r="C168" s="2"/>
      <c r="D168" s="2"/>
      <c r="E168" s="2"/>
      <c r="F168" s="2"/>
    </row>
    <row r="169" spans="2:6" ht="15">
      <c r="B169" s="2"/>
      <c r="C169" s="2"/>
      <c r="D169" s="2"/>
      <c r="E169" s="2"/>
      <c r="F169" s="2"/>
    </row>
    <row r="170" spans="2:6" ht="15">
      <c r="B170" s="2"/>
      <c r="C170" s="2"/>
      <c r="D170" s="2"/>
      <c r="E170" s="2"/>
      <c r="F170" s="2"/>
    </row>
    <row r="171" spans="2:6" ht="15">
      <c r="B171" s="2"/>
      <c r="C171" s="2"/>
      <c r="D171" s="2"/>
      <c r="E171" s="2"/>
      <c r="F171" s="2"/>
    </row>
    <row r="172" spans="2:6" ht="15">
      <c r="B172" s="2"/>
      <c r="C172" s="2"/>
      <c r="D172" s="2"/>
      <c r="E172" s="2"/>
      <c r="F172" s="2"/>
    </row>
    <row r="173" spans="2:6" ht="15">
      <c r="B173" s="2"/>
      <c r="C173" s="2"/>
      <c r="D173" s="2"/>
      <c r="E173" s="2"/>
      <c r="F173" s="2"/>
    </row>
    <row r="174" spans="2:6" ht="15">
      <c r="B174" s="2"/>
      <c r="C174" s="2"/>
      <c r="D174" s="2"/>
      <c r="E174" s="2"/>
      <c r="F174" s="2"/>
    </row>
    <row r="175" spans="2:6" ht="15">
      <c r="B175" s="2"/>
      <c r="C175" s="2"/>
      <c r="D175" s="2"/>
      <c r="E175" s="2"/>
      <c r="F175" s="2"/>
    </row>
    <row r="176" spans="2:6" ht="15">
      <c r="B176" s="2"/>
      <c r="C176" s="2"/>
      <c r="D176" s="2"/>
      <c r="E176" s="2"/>
      <c r="F176" s="2"/>
    </row>
    <row r="177" spans="2:6" ht="15">
      <c r="B177" s="2"/>
      <c r="C177" s="2"/>
      <c r="D177" s="2"/>
      <c r="E177" s="2"/>
      <c r="F177" s="2"/>
    </row>
    <row r="178" spans="2:6" ht="15">
      <c r="B178" s="2"/>
      <c r="C178" s="2"/>
      <c r="D178" s="2"/>
      <c r="E178" s="2"/>
      <c r="F178" s="2"/>
    </row>
    <row r="179" spans="2:6" ht="15">
      <c r="B179" s="2"/>
      <c r="C179" s="2"/>
      <c r="D179" s="2"/>
      <c r="E179" s="2"/>
      <c r="F179" s="2"/>
    </row>
    <row r="180" spans="2:6" ht="15">
      <c r="B180" s="2"/>
      <c r="C180" s="2"/>
      <c r="D180" s="2"/>
      <c r="E180" s="2"/>
      <c r="F180" s="2"/>
    </row>
    <row r="181" spans="2:6" ht="15">
      <c r="B181" s="2"/>
      <c r="C181" s="2"/>
      <c r="D181" s="2"/>
      <c r="E181" s="2"/>
      <c r="F181" s="2"/>
    </row>
    <row r="182" spans="2:6" ht="15">
      <c r="B182" s="2"/>
      <c r="C182" s="2"/>
      <c r="D182" s="2"/>
      <c r="E182" s="2"/>
      <c r="F182" s="2"/>
    </row>
    <row r="183" spans="2:6" ht="15">
      <c r="B183" s="2"/>
      <c r="C183" s="2"/>
      <c r="D183" s="2"/>
      <c r="E183" s="2"/>
      <c r="F183" s="2"/>
    </row>
    <row r="184" spans="2:6" ht="15">
      <c r="B184" s="2"/>
      <c r="C184" s="2"/>
      <c r="D184" s="2"/>
      <c r="E184" s="2"/>
      <c r="F184" s="2"/>
    </row>
    <row r="185" spans="2:6" ht="15">
      <c r="B185" s="2"/>
      <c r="C185" s="2"/>
      <c r="D185" s="2"/>
      <c r="E185" s="2"/>
      <c r="F185" s="2"/>
    </row>
    <row r="186" spans="2:6" ht="15">
      <c r="B186" s="2"/>
      <c r="C186" s="2"/>
      <c r="D186" s="2"/>
      <c r="E186" s="2"/>
      <c r="F186" s="2"/>
    </row>
    <row r="187" spans="2:6" ht="15">
      <c r="B187" s="2"/>
      <c r="C187" s="2"/>
      <c r="D187" s="2"/>
      <c r="E187" s="2"/>
      <c r="F187" s="2"/>
    </row>
    <row r="188" spans="2:6" ht="15">
      <c r="B188" s="2"/>
      <c r="C188" s="2"/>
      <c r="D188" s="2"/>
      <c r="E188" s="2"/>
      <c r="F188" s="2"/>
    </row>
    <row r="189" spans="2:6" ht="15">
      <c r="B189" s="2"/>
      <c r="C189" s="2"/>
      <c r="D189" s="2"/>
      <c r="E189" s="2"/>
      <c r="F189" s="2"/>
    </row>
    <row r="190" spans="2:6" ht="15">
      <c r="B190" s="2"/>
      <c r="C190" s="2"/>
      <c r="D190" s="2"/>
      <c r="E190" s="2"/>
      <c r="F190" s="2"/>
    </row>
    <row r="191" spans="2:6" ht="15">
      <c r="B191" s="2"/>
      <c r="C191" s="2"/>
      <c r="D191" s="2"/>
      <c r="E191" s="2"/>
      <c r="F191" s="2"/>
    </row>
    <row r="192" spans="2:6" ht="15">
      <c r="B192" s="2"/>
      <c r="C192" s="2"/>
      <c r="D192" s="2"/>
      <c r="E192" s="2"/>
      <c r="F192" s="2"/>
    </row>
    <row r="193" spans="2:6" ht="15">
      <c r="B193" s="2"/>
      <c r="C193" s="2"/>
      <c r="D193" s="2"/>
      <c r="E193" s="2"/>
      <c r="F193" s="2"/>
    </row>
    <row r="194" spans="2:6" ht="15">
      <c r="B194" s="2"/>
      <c r="C194" s="2"/>
      <c r="D194" s="2"/>
      <c r="E194" s="2"/>
      <c r="F194" s="2"/>
    </row>
    <row r="195" spans="2:6" ht="15">
      <c r="B195" s="2"/>
      <c r="C195" s="2"/>
      <c r="D195" s="2"/>
      <c r="E195" s="2"/>
      <c r="F195" s="2"/>
    </row>
    <row r="196" spans="2:6" ht="15">
      <c r="B196" s="2"/>
      <c r="C196" s="2"/>
      <c r="D196" s="2"/>
      <c r="E196" s="2"/>
      <c r="F196" s="2"/>
    </row>
    <row r="197" spans="2:6" ht="15">
      <c r="B197" s="2"/>
      <c r="C197" s="2"/>
      <c r="D197" s="2"/>
      <c r="E197" s="2"/>
      <c r="F197" s="2"/>
    </row>
    <row r="198" spans="2:6" ht="15">
      <c r="B198" s="2"/>
      <c r="C198" s="2"/>
      <c r="D198" s="2"/>
      <c r="E198" s="2"/>
      <c r="F198" s="2"/>
    </row>
    <row r="199" spans="2:6" ht="15">
      <c r="B199" s="2"/>
      <c r="C199" s="2"/>
      <c r="D199" s="2"/>
      <c r="E199" s="2"/>
      <c r="F199" s="2"/>
    </row>
    <row r="200" spans="2:6" ht="15">
      <c r="B200" s="2"/>
      <c r="C200" s="2"/>
      <c r="D200" s="2"/>
      <c r="E200" s="2"/>
      <c r="F200" s="2"/>
    </row>
    <row r="201" spans="2:6" ht="15">
      <c r="B201" s="2"/>
      <c r="C201" s="2"/>
      <c r="D201" s="2"/>
      <c r="E201" s="2"/>
      <c r="F201" s="2"/>
    </row>
    <row r="202" spans="2:6" ht="15">
      <c r="B202" s="2"/>
      <c r="C202" s="2"/>
      <c r="D202" s="2"/>
      <c r="E202" s="2"/>
      <c r="F202" s="2"/>
    </row>
    <row r="203" spans="2:6" ht="15">
      <c r="B203" s="2"/>
      <c r="C203" s="2"/>
      <c r="D203" s="2"/>
      <c r="E203" s="2"/>
      <c r="F203" s="2"/>
    </row>
    <row r="204" spans="2:6" ht="15">
      <c r="B204" s="2"/>
      <c r="C204" s="2"/>
      <c r="D204" s="2"/>
      <c r="E204" s="2"/>
      <c r="F204" s="2"/>
    </row>
    <row r="205" spans="2:6" ht="15">
      <c r="B205" s="2"/>
      <c r="C205" s="2"/>
      <c r="D205" s="2"/>
      <c r="E205" s="2"/>
      <c r="F205" s="2"/>
    </row>
    <row r="206" spans="2:6" ht="15">
      <c r="B206" s="2"/>
      <c r="C206" s="2"/>
      <c r="D206" s="2"/>
      <c r="E206" s="2"/>
      <c r="F206" s="2"/>
    </row>
    <row r="207" spans="2:6" ht="15">
      <c r="B207" s="2"/>
      <c r="C207" s="2"/>
      <c r="D207" s="2"/>
      <c r="E207" s="2"/>
      <c r="F207" s="2"/>
    </row>
    <row r="208" spans="2:6" ht="15">
      <c r="B208" s="2"/>
      <c r="C208" s="2"/>
      <c r="D208" s="2"/>
      <c r="E208" s="2"/>
      <c r="F208" s="2"/>
    </row>
    <row r="209" spans="2:6" ht="15">
      <c r="B209" s="2"/>
      <c r="C209" s="2"/>
      <c r="D209" s="2"/>
      <c r="E209" s="2"/>
      <c r="F209" s="2"/>
    </row>
    <row r="210" spans="2:6" ht="15">
      <c r="B210" s="2"/>
      <c r="C210" s="2"/>
      <c r="D210" s="2"/>
      <c r="E210" s="2"/>
      <c r="F210" s="2"/>
    </row>
    <row r="211" spans="2:6" ht="15">
      <c r="B211" s="2"/>
      <c r="C211" s="2"/>
      <c r="D211" s="2"/>
      <c r="E211" s="2"/>
      <c r="F211" s="2"/>
    </row>
    <row r="212" spans="2:6" ht="15">
      <c r="B212" s="2"/>
      <c r="C212" s="2"/>
      <c r="D212" s="2"/>
      <c r="E212" s="2"/>
      <c r="F212" s="2"/>
    </row>
    <row r="213" spans="2:6" ht="15">
      <c r="B213" s="2"/>
      <c r="C213" s="2"/>
      <c r="D213" s="2"/>
      <c r="E213" s="2"/>
      <c r="F213" s="2"/>
    </row>
    <row r="214" spans="2:6" ht="15">
      <c r="B214" s="2"/>
      <c r="C214" s="2"/>
      <c r="D214" s="2"/>
      <c r="E214" s="2"/>
      <c r="F214" s="2"/>
    </row>
    <row r="215" spans="2:6" ht="15">
      <c r="B215" s="2"/>
      <c r="C215" s="2"/>
      <c r="D215" s="2"/>
      <c r="E215" s="2"/>
      <c r="F215" s="2"/>
    </row>
    <row r="216" spans="2:6" ht="15">
      <c r="B216" s="2"/>
      <c r="C216" s="2"/>
      <c r="D216" s="2"/>
      <c r="E216" s="2"/>
      <c r="F216" s="2"/>
    </row>
    <row r="217" spans="2:6" ht="15">
      <c r="B217" s="2"/>
      <c r="C217" s="2"/>
      <c r="D217" s="2"/>
      <c r="E217" s="2"/>
      <c r="F217" s="2"/>
    </row>
    <row r="218" spans="2:6" ht="15">
      <c r="B218" s="2"/>
      <c r="C218" s="2"/>
      <c r="D218" s="2"/>
      <c r="E218" s="2"/>
      <c r="F218" s="2"/>
    </row>
    <row r="219" spans="2:6" ht="15">
      <c r="B219" s="2"/>
      <c r="C219" s="2"/>
      <c r="D219" s="2"/>
      <c r="E219" s="2"/>
      <c r="F219" s="2"/>
    </row>
  </sheetData>
  <mergeCells count="4">
    <mergeCell ref="B37:E37"/>
    <mergeCell ref="B1:E1"/>
    <mergeCell ref="B2:E2"/>
    <mergeCell ref="B4:E4"/>
  </mergeCells>
  <printOptions/>
  <pageMargins left="0.75" right="0.75" top="1" bottom="0" header="0" footer="0"/>
  <pageSetup fitToHeight="0" horizontalDpi="600" verticalDpi="600" orientation="portrait" scale="88"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sheetPr codeName="Sheet8" transitionEvaluation="1">
    <pageSetUpPr fitToPage="1"/>
  </sheetPr>
  <dimension ref="A1:BI540"/>
  <sheetViews>
    <sheetView showGridLines="0" defaultGridColor="0" zoomScale="87" zoomScaleNormal="87" colorId="9" workbookViewId="0" topLeftCell="A1">
      <selection activeCell="A1" sqref="A1:J1"/>
    </sheetView>
  </sheetViews>
  <sheetFormatPr defaultColWidth="9.77734375" defaultRowHeight="15"/>
  <cols>
    <col min="1" max="1" width="6.77734375" style="0" customWidth="1"/>
    <col min="3" max="3" width="14.4453125" style="0" customWidth="1"/>
    <col min="4" max="4" width="3.77734375" style="0" customWidth="1"/>
    <col min="5" max="5" width="14.4453125" style="0" customWidth="1"/>
    <col min="6" max="6" width="3.77734375" style="0" customWidth="1"/>
    <col min="7" max="7" width="14.4453125" style="0" customWidth="1"/>
    <col min="8" max="8" width="3.77734375" style="0" customWidth="1"/>
    <col min="9" max="9" width="14.4453125" style="0" customWidth="1"/>
    <col min="10" max="10" width="3.77734375" style="0" customWidth="1"/>
  </cols>
  <sheetData>
    <row r="1" spans="1:61" ht="15.75">
      <c r="A1" s="633" t="s">
        <v>0</v>
      </c>
      <c r="B1" s="634"/>
      <c r="C1" s="634"/>
      <c r="D1" s="634"/>
      <c r="E1" s="634"/>
      <c r="F1" s="634"/>
      <c r="G1" s="634"/>
      <c r="H1" s="634"/>
      <c r="I1" s="634"/>
      <c r="J1" s="63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15.75">
      <c r="A2" s="633" t="str">
        <f>OBLIGATION!B2</f>
        <v>National Institute on Drug Abuse</v>
      </c>
      <c r="B2" s="634"/>
      <c r="C2" s="634"/>
      <c r="D2" s="634"/>
      <c r="E2" s="634"/>
      <c r="F2" s="634"/>
      <c r="G2" s="634"/>
      <c r="H2" s="634"/>
      <c r="I2" s="634"/>
      <c r="J2" s="63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11:61" ht="1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8" customHeight="1" thickBot="1">
      <c r="A4" s="680" t="s">
        <v>400</v>
      </c>
      <c r="B4" s="681"/>
      <c r="C4" s="681"/>
      <c r="D4" s="681"/>
      <c r="E4" s="681"/>
      <c r="F4" s="681"/>
      <c r="G4" s="681"/>
      <c r="H4" s="681"/>
      <c r="I4" s="681"/>
      <c r="J4" s="68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6.5" customHeight="1">
      <c r="A5" s="34" t="s">
        <v>226</v>
      </c>
      <c r="B5" s="73"/>
      <c r="C5" s="34" t="s">
        <v>227</v>
      </c>
      <c r="D5" s="73"/>
      <c r="E5" s="34" t="s">
        <v>228</v>
      </c>
      <c r="F5" s="73"/>
      <c r="G5" s="34" t="s">
        <v>229</v>
      </c>
      <c r="H5" s="73"/>
      <c r="I5" s="36"/>
      <c r="J5" s="6"/>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6.5" customHeight="1" thickBot="1">
      <c r="A6" s="74" t="s">
        <v>230</v>
      </c>
      <c r="B6" s="75"/>
      <c r="C6" s="74" t="s">
        <v>231</v>
      </c>
      <c r="D6" s="75"/>
      <c r="E6" s="74" t="s">
        <v>232</v>
      </c>
      <c r="F6" s="75"/>
      <c r="G6" s="74" t="s">
        <v>232</v>
      </c>
      <c r="H6" s="75"/>
      <c r="I6" s="41" t="s">
        <v>5</v>
      </c>
      <c r="J6" s="76" t="s">
        <v>234</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ht="15">
      <c r="A7" s="164"/>
      <c r="B7" s="12"/>
      <c r="C7" s="51"/>
      <c r="D7" s="22"/>
      <c r="E7" s="51"/>
      <c r="F7" s="22"/>
      <c r="G7" s="51"/>
      <c r="H7" s="22"/>
      <c r="I7" s="51"/>
      <c r="J7" s="23"/>
      <c r="K7" s="2"/>
      <c r="L7" s="25"/>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75" thickBot="1">
      <c r="A8" s="275">
        <v>1996</v>
      </c>
      <c r="B8" s="12"/>
      <c r="C8" s="116">
        <v>289738000</v>
      </c>
      <c r="D8" s="596" t="s">
        <v>436</v>
      </c>
      <c r="E8" s="116">
        <v>458441000</v>
      </c>
      <c r="F8" s="14"/>
      <c r="G8" s="116">
        <v>294705000</v>
      </c>
      <c r="H8" s="596" t="s">
        <v>436</v>
      </c>
      <c r="I8" s="116">
        <v>458441000</v>
      </c>
      <c r="J8" s="23"/>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ustomHeight="1">
      <c r="A9" s="185"/>
      <c r="B9" s="12"/>
      <c r="C9" s="51"/>
      <c r="D9" s="22"/>
      <c r="E9" s="51"/>
      <c r="F9" s="22"/>
      <c r="G9" s="51"/>
      <c r="H9" s="22"/>
      <c r="I9" s="51"/>
      <c r="J9" s="23"/>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5">
      <c r="A10" s="165" t="s">
        <v>233</v>
      </c>
      <c r="B10" s="12"/>
      <c r="C10" s="51"/>
      <c r="D10" s="22"/>
      <c r="E10" s="51"/>
      <c r="F10" s="22"/>
      <c r="G10" s="51"/>
      <c r="H10" s="22"/>
      <c r="I10" s="349">
        <v>329000</v>
      </c>
      <c r="J10" s="23"/>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5">
      <c r="A11" s="274"/>
      <c r="B11" s="12"/>
      <c r="C11" s="51"/>
      <c r="D11" s="22"/>
      <c r="E11" s="51"/>
      <c r="F11" s="22"/>
      <c r="G11" s="51"/>
      <c r="H11" s="22"/>
      <c r="I11" s="51"/>
      <c r="J11" s="2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5.75" thickBot="1">
      <c r="A12" s="165">
        <v>1997</v>
      </c>
      <c r="B12" s="166"/>
      <c r="C12" s="51">
        <v>312014000</v>
      </c>
      <c r="D12" s="596" t="s">
        <v>436</v>
      </c>
      <c r="E12" s="51">
        <v>487341000</v>
      </c>
      <c r="F12" s="22"/>
      <c r="G12" s="51">
        <v>317936000</v>
      </c>
      <c r="H12" s="596" t="s">
        <v>436</v>
      </c>
      <c r="I12" s="51">
        <v>489375000</v>
      </c>
      <c r="J12" s="596" t="s">
        <v>437</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5">
      <c r="A13" s="185"/>
      <c r="B13" s="12"/>
      <c r="C13" s="51"/>
      <c r="D13" s="22"/>
      <c r="E13" s="51"/>
      <c r="F13" s="22"/>
      <c r="G13" s="51"/>
      <c r="H13" s="22"/>
      <c r="I13" s="51"/>
      <c r="J13" s="78"/>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5">
      <c r="A14" s="165">
        <v>1998</v>
      </c>
      <c r="B14" s="49"/>
      <c r="C14" s="51">
        <v>358475000</v>
      </c>
      <c r="D14" s="22"/>
      <c r="E14" s="51">
        <v>525641000</v>
      </c>
      <c r="F14" s="22"/>
      <c r="G14" s="51">
        <v>531751000</v>
      </c>
      <c r="H14" s="22"/>
      <c r="I14" s="51">
        <v>527175000</v>
      </c>
      <c r="J14" s="78"/>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5">
      <c r="A15" s="185"/>
      <c r="B15" s="12"/>
      <c r="C15" s="51"/>
      <c r="D15" s="22"/>
      <c r="E15" s="51"/>
      <c r="F15" s="22"/>
      <c r="G15" s="51"/>
      <c r="H15" s="22"/>
      <c r="I15" s="51"/>
      <c r="J15" s="1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5.75" thickBot="1">
      <c r="A16" s="165">
        <v>1999</v>
      </c>
      <c r="B16" s="12"/>
      <c r="C16" s="51">
        <v>393934000</v>
      </c>
      <c r="D16" s="596" t="s">
        <v>438</v>
      </c>
      <c r="E16" s="51">
        <v>527426000</v>
      </c>
      <c r="F16" s="22"/>
      <c r="G16" s="51">
        <v>603274000</v>
      </c>
      <c r="H16" s="22"/>
      <c r="I16" s="51">
        <v>603274000</v>
      </c>
      <c r="J16" s="2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5">
      <c r="A17" s="185"/>
      <c r="B17" s="12"/>
      <c r="C17" s="51"/>
      <c r="D17" s="22"/>
      <c r="E17" s="51"/>
      <c r="F17" s="22"/>
      <c r="G17" s="51"/>
      <c r="H17" s="22"/>
      <c r="I17" s="51"/>
      <c r="J17" s="78"/>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5">
      <c r="A18" s="165" t="s">
        <v>233</v>
      </c>
      <c r="B18" s="49"/>
      <c r="C18" s="51"/>
      <c r="D18" s="22"/>
      <c r="E18" s="51"/>
      <c r="F18" s="22"/>
      <c r="G18" s="51"/>
      <c r="H18" s="22"/>
      <c r="I18" s="51">
        <v>-400000</v>
      </c>
      <c r="J18" s="78"/>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5">
      <c r="A19" s="274"/>
      <c r="B19" s="12"/>
      <c r="C19" s="51"/>
      <c r="D19" s="22"/>
      <c r="E19" s="51"/>
      <c r="F19" s="22"/>
      <c r="G19" s="51"/>
      <c r="H19" s="22"/>
      <c r="I19" s="51"/>
      <c r="J19" s="2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5.75" thickBot="1">
      <c r="A20" s="165">
        <v>2000</v>
      </c>
      <c r="B20" s="166"/>
      <c r="C20" s="51">
        <v>429246000</v>
      </c>
      <c r="D20" s="596" t="s">
        <v>436</v>
      </c>
      <c r="E20" s="51">
        <v>656551000</v>
      </c>
      <c r="F20" s="22"/>
      <c r="G20" s="51">
        <v>682536000</v>
      </c>
      <c r="H20" s="22"/>
      <c r="I20" s="51">
        <v>689448000</v>
      </c>
      <c r="J20" s="2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5">
      <c r="A21" s="185"/>
      <c r="B21" s="166"/>
      <c r="C21" s="51"/>
      <c r="D21" s="22"/>
      <c r="E21" s="51"/>
      <c r="F21" s="22"/>
      <c r="G21" s="51"/>
      <c r="H21" s="22"/>
      <c r="I21" s="51"/>
      <c r="J21" s="2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5">
      <c r="A22" s="165" t="s">
        <v>233</v>
      </c>
      <c r="B22" s="166"/>
      <c r="C22" s="51"/>
      <c r="D22" s="22"/>
      <c r="E22" s="51"/>
      <c r="F22" s="22"/>
      <c r="G22" s="51"/>
      <c r="H22" s="22"/>
      <c r="I22" s="349">
        <v>3667000</v>
      </c>
      <c r="J22" s="2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5">
      <c r="A23" s="185"/>
      <c r="B23" s="166"/>
      <c r="C23" s="51"/>
      <c r="D23" s="22"/>
      <c r="E23" s="51"/>
      <c r="F23" s="22"/>
      <c r="G23" s="51"/>
      <c r="H23" s="22"/>
      <c r="I23" s="51"/>
      <c r="J23" s="2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5.75" thickBot="1">
      <c r="A24" s="165">
        <v>2001</v>
      </c>
      <c r="B24" s="166"/>
      <c r="C24" s="51">
        <v>496294000</v>
      </c>
      <c r="D24" s="596" t="s">
        <v>436</v>
      </c>
      <c r="E24" s="51">
        <v>788201000</v>
      </c>
      <c r="F24" s="22"/>
      <c r="G24" s="51">
        <v>789038000</v>
      </c>
      <c r="H24" s="22"/>
      <c r="I24" s="51">
        <v>781327000</v>
      </c>
      <c r="J24" s="2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5">
      <c r="A25" s="185"/>
      <c r="B25" s="12"/>
      <c r="C25" s="51"/>
      <c r="D25" s="22"/>
      <c r="E25" s="51"/>
      <c r="F25" s="23"/>
      <c r="G25" s="51"/>
      <c r="H25" s="12"/>
      <c r="I25" s="51"/>
      <c r="J25" s="1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5" customHeight="1">
      <c r="A26" s="275" t="s">
        <v>233</v>
      </c>
      <c r="B26" s="12"/>
      <c r="C26" s="51"/>
      <c r="D26" s="395"/>
      <c r="E26" s="51"/>
      <c r="F26" s="23"/>
      <c r="G26" s="51"/>
      <c r="H26" s="12"/>
      <c r="I26" s="349">
        <v>331000</v>
      </c>
      <c r="J26" s="1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5">
      <c r="A27" s="185"/>
      <c r="B27" s="12"/>
      <c r="C27" s="51"/>
      <c r="D27" s="22"/>
      <c r="E27" s="51"/>
      <c r="F27" s="23"/>
      <c r="G27" s="51"/>
      <c r="H27" s="12"/>
      <c r="I27" s="51"/>
      <c r="J27" s="1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5">
      <c r="A28" s="165">
        <v>2002</v>
      </c>
      <c r="B28" s="12"/>
      <c r="C28" s="51">
        <v>907369000</v>
      </c>
      <c r="D28" s="22"/>
      <c r="E28" s="51">
        <v>900389000</v>
      </c>
      <c r="F28" s="23"/>
      <c r="G28" s="51">
        <v>902000000</v>
      </c>
      <c r="H28" s="12"/>
      <c r="I28" s="51">
        <v>888105000</v>
      </c>
      <c r="J28" s="1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5">
      <c r="A29" s="185"/>
      <c r="B29" s="12"/>
      <c r="C29" s="51"/>
      <c r="D29" s="22"/>
      <c r="E29" s="51"/>
      <c r="F29" s="23"/>
      <c r="G29" s="51"/>
      <c r="H29" s="12"/>
      <c r="I29" s="51"/>
      <c r="J29" s="1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5">
      <c r="A30" s="185" t="s">
        <v>233</v>
      </c>
      <c r="B30" s="12"/>
      <c r="C30" s="51"/>
      <c r="D30" s="22"/>
      <c r="E30" s="51"/>
      <c r="F30" s="23"/>
      <c r="G30" s="20"/>
      <c r="H30" s="12"/>
      <c r="I30" s="349">
        <v>372000</v>
      </c>
      <c r="J30" s="1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5">
      <c r="A31" s="185"/>
      <c r="B31" s="12"/>
      <c r="C31" s="51"/>
      <c r="D31" s="22"/>
      <c r="E31" s="51"/>
      <c r="F31" s="23"/>
      <c r="G31" s="20"/>
      <c r="H31" s="12"/>
      <c r="I31" s="51"/>
      <c r="J31" s="1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5">
      <c r="A32" s="165">
        <v>2003</v>
      </c>
      <c r="B32" s="12"/>
      <c r="C32" s="51">
        <v>960582000</v>
      </c>
      <c r="D32" s="22"/>
      <c r="E32" s="51">
        <v>968013000</v>
      </c>
      <c r="F32" s="23"/>
      <c r="G32" s="440">
        <v>968013000</v>
      </c>
      <c r="H32" s="12"/>
      <c r="I32" s="51">
        <v>968013000</v>
      </c>
      <c r="J32" s="1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5">
      <c r="A33" s="165"/>
      <c r="B33" s="12"/>
      <c r="C33" s="51"/>
      <c r="D33" s="22"/>
      <c r="E33" s="51"/>
      <c r="F33" s="23"/>
      <c r="G33" s="20"/>
      <c r="H33" s="12"/>
      <c r="I33" s="51"/>
      <c r="J33" s="1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5">
      <c r="A34" s="185" t="s">
        <v>233</v>
      </c>
      <c r="B34" s="12"/>
      <c r="C34" s="51"/>
      <c r="D34" s="22"/>
      <c r="E34" s="51"/>
      <c r="F34" s="23"/>
      <c r="G34" s="20"/>
      <c r="H34" s="12"/>
      <c r="I34" s="349">
        <v>6292000</v>
      </c>
      <c r="J34" s="1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5">
      <c r="A35" s="185"/>
      <c r="B35" s="12"/>
      <c r="C35" s="51"/>
      <c r="D35" s="22"/>
      <c r="E35" s="51"/>
      <c r="F35" s="23"/>
      <c r="G35" s="20"/>
      <c r="H35" s="12"/>
      <c r="I35" s="20"/>
      <c r="J35" s="1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5">
      <c r="A36" s="165">
        <v>2004</v>
      </c>
      <c r="B36" s="12"/>
      <c r="C36" s="51">
        <v>995614000</v>
      </c>
      <c r="D36" s="22"/>
      <c r="E36" s="51">
        <v>995614000</v>
      </c>
      <c r="F36" s="23"/>
      <c r="G36" s="440">
        <v>997614000</v>
      </c>
      <c r="H36" s="12"/>
      <c r="I36" s="51">
        <v>997414000</v>
      </c>
      <c r="J36" s="1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5">
      <c r="A37" s="165"/>
      <c r="B37" s="12"/>
      <c r="C37" s="51"/>
      <c r="D37" s="22"/>
      <c r="E37" s="51"/>
      <c r="F37" s="23"/>
      <c r="G37" s="440"/>
      <c r="H37" s="12"/>
      <c r="I37" s="51"/>
      <c r="J37" s="1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5">
      <c r="A38" s="165" t="s">
        <v>233</v>
      </c>
      <c r="B38" s="12"/>
      <c r="C38" s="51"/>
      <c r="D38" s="22"/>
      <c r="E38" s="51"/>
      <c r="F38" s="23"/>
      <c r="G38" s="440"/>
      <c r="H38" s="12"/>
      <c r="I38" s="51">
        <v>-6461000</v>
      </c>
      <c r="J38" s="1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5">
      <c r="A39" s="165"/>
      <c r="B39" s="12"/>
      <c r="C39" s="51"/>
      <c r="D39" s="22"/>
      <c r="E39" s="51"/>
      <c r="F39" s="23"/>
      <c r="G39" s="20"/>
      <c r="H39" s="12"/>
      <c r="I39" s="20"/>
      <c r="J39" s="1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5.75" thickBot="1">
      <c r="A40" s="184">
        <v>2005</v>
      </c>
      <c r="B40" s="43"/>
      <c r="C40" s="55">
        <v>1019060000</v>
      </c>
      <c r="D40" s="18"/>
      <c r="E40" s="55"/>
      <c r="F40" s="19"/>
      <c r="G40" s="17"/>
      <c r="H40" s="43"/>
      <c r="I40" s="17"/>
      <c r="J40" s="43"/>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5">
      <c r="A41" s="1" t="s">
        <v>20</v>
      </c>
      <c r="B41" s="2"/>
      <c r="C41" s="22"/>
      <c r="D41" s="22"/>
      <c r="E41" s="22"/>
      <c r="F41" s="22"/>
      <c r="G41" s="22"/>
      <c r="H41" s="22"/>
      <c r="I41" s="22"/>
      <c r="J41" s="2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row>
    <row r="42" spans="1:61" s="533" customFormat="1" ht="16.5" customHeight="1">
      <c r="A42" s="531" t="s">
        <v>401</v>
      </c>
      <c r="B42" s="381"/>
      <c r="C42" s="532"/>
      <c r="D42" s="532"/>
      <c r="E42" s="532"/>
      <c r="F42" s="532"/>
      <c r="G42" s="532"/>
      <c r="H42" s="532"/>
      <c r="I42" s="532"/>
      <c r="J42" s="532"/>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row>
    <row r="43" spans="1:61" s="533" customFormat="1" ht="16.5" customHeight="1">
      <c r="A43" s="531" t="s">
        <v>433</v>
      </c>
      <c r="B43" s="381"/>
      <c r="C43" s="532"/>
      <c r="D43" s="532"/>
      <c r="E43" s="532"/>
      <c r="F43" s="532"/>
      <c r="G43" s="532"/>
      <c r="H43" s="532"/>
      <c r="I43" s="532"/>
      <c r="J43" s="532"/>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row>
    <row r="44" spans="1:61" s="533" customFormat="1" ht="16.5" customHeight="1">
      <c r="A44" s="531" t="s">
        <v>434</v>
      </c>
      <c r="B44" s="381"/>
      <c r="C44" s="532"/>
      <c r="D44" s="532"/>
      <c r="E44" s="532"/>
      <c r="F44" s="532"/>
      <c r="G44" s="532"/>
      <c r="H44" s="532"/>
      <c r="I44" s="532"/>
      <c r="J44" s="532"/>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row>
    <row r="45" spans="1:61" s="533" customFormat="1" ht="16.5" customHeight="1">
      <c r="A45" s="531" t="s">
        <v>435</v>
      </c>
      <c r="B45" s="381"/>
      <c r="C45" s="532"/>
      <c r="D45" s="532"/>
      <c r="E45" s="532"/>
      <c r="F45" s="532"/>
      <c r="G45" s="532"/>
      <c r="H45" s="532"/>
      <c r="I45" s="532"/>
      <c r="J45" s="532"/>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row>
    <row r="46" spans="1:61" ht="15">
      <c r="A46" s="167"/>
      <c r="B46" s="14"/>
      <c r="C46" s="22"/>
      <c r="D46" s="22"/>
      <c r="E46" s="22"/>
      <c r="F46" s="22"/>
      <c r="G46" s="22"/>
      <c r="H46" s="22"/>
      <c r="I46" s="22"/>
      <c r="J46" s="2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row>
    <row r="47" spans="1:61" ht="15">
      <c r="A47" s="167"/>
      <c r="B47" s="2"/>
      <c r="C47" s="22"/>
      <c r="D47" s="22"/>
      <c r="E47" s="22"/>
      <c r="F47" s="22"/>
      <c r="G47" s="22"/>
      <c r="H47" s="22"/>
      <c r="I47" s="22"/>
      <c r="J47" s="2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row>
    <row r="48" spans="1:61" ht="15">
      <c r="A48" s="167"/>
      <c r="B48" s="2"/>
      <c r="C48" s="22"/>
      <c r="D48" s="22"/>
      <c r="E48" s="22"/>
      <c r="F48" s="22"/>
      <c r="G48" s="22"/>
      <c r="H48" s="22"/>
      <c r="I48" s="22"/>
      <c r="J48" s="2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row>
    <row r="49" spans="1:61" ht="15">
      <c r="A49" s="167"/>
      <c r="B49" s="2"/>
      <c r="C49" s="22"/>
      <c r="D49" s="22"/>
      <c r="E49" s="22"/>
      <c r="F49" s="22"/>
      <c r="G49" s="22"/>
      <c r="H49" s="22"/>
      <c r="I49" s="22"/>
      <c r="J49" s="2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row>
    <row r="50" spans="1:61" ht="15">
      <c r="A50" s="167"/>
      <c r="B50" s="2"/>
      <c r="C50" s="22"/>
      <c r="D50" s="22"/>
      <c r="E50" s="22"/>
      <c r="F50" s="22"/>
      <c r="G50" s="22"/>
      <c r="H50" s="22"/>
      <c r="I50" s="22"/>
      <c r="J50" s="2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row>
    <row r="51" spans="1:61" ht="15">
      <c r="A51" s="167"/>
      <c r="B51" s="2"/>
      <c r="C51" s="22"/>
      <c r="D51" s="22"/>
      <c r="E51" s="22"/>
      <c r="F51" s="22"/>
      <c r="G51" s="22"/>
      <c r="H51" s="22"/>
      <c r="I51" s="22"/>
      <c r="J51" s="2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row>
    <row r="52" spans="1:61" ht="15">
      <c r="A52" s="167"/>
      <c r="B52" s="2"/>
      <c r="C52" s="22"/>
      <c r="D52" s="22"/>
      <c r="E52" s="22"/>
      <c r="F52" s="22"/>
      <c r="G52" s="22"/>
      <c r="H52" s="22"/>
      <c r="I52" s="22"/>
      <c r="J52" s="2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row>
    <row r="53" spans="1:61" ht="15">
      <c r="A53" s="167"/>
      <c r="B53" s="2"/>
      <c r="C53" s="22"/>
      <c r="D53" s="22"/>
      <c r="E53" s="22"/>
      <c r="F53" s="22"/>
      <c r="G53" s="22"/>
      <c r="H53" s="22"/>
      <c r="I53" s="22"/>
      <c r="J53" s="2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row>
    <row r="54" spans="1:61" ht="15">
      <c r="A54" s="1"/>
      <c r="B54" s="2"/>
      <c r="C54" s="22"/>
      <c r="D54" s="22"/>
      <c r="E54" s="22"/>
      <c r="F54" s="22"/>
      <c r="G54" s="22"/>
      <c r="H54" s="22"/>
      <c r="I54" s="22"/>
      <c r="J54" s="2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row>
    <row r="55" spans="1:61" ht="15">
      <c r="A55" s="167"/>
      <c r="B55" s="2"/>
      <c r="C55" s="22"/>
      <c r="D55" s="22"/>
      <c r="E55" s="22"/>
      <c r="F55" s="22"/>
      <c r="G55" s="22"/>
      <c r="H55" s="22"/>
      <c r="I55" s="22"/>
      <c r="J55" s="2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row>
    <row r="56" spans="1:61" ht="15">
      <c r="A56" s="1"/>
      <c r="B56" s="2"/>
      <c r="C56" s="22"/>
      <c r="D56" s="22"/>
      <c r="E56" s="22"/>
      <c r="F56" s="22"/>
      <c r="G56" s="22"/>
      <c r="H56" s="22"/>
      <c r="I56" s="22"/>
      <c r="J56" s="2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row>
    <row r="57" spans="1:61" ht="15">
      <c r="A57" s="1"/>
      <c r="B57" s="2"/>
      <c r="C57" s="22"/>
      <c r="D57" s="22"/>
      <c r="E57" s="22"/>
      <c r="F57" s="22"/>
      <c r="G57" s="22"/>
      <c r="H57" s="22"/>
      <c r="I57" s="22"/>
      <c r="J57" s="2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row>
    <row r="58" spans="1:61" ht="15">
      <c r="A58" s="167"/>
      <c r="B58" s="2"/>
      <c r="C58" s="22"/>
      <c r="D58" s="22"/>
      <c r="E58" s="22"/>
      <c r="F58" s="22"/>
      <c r="G58" s="22"/>
      <c r="H58" s="22"/>
      <c r="I58" s="22"/>
      <c r="J58" s="2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row>
    <row r="59" spans="1:61" ht="15">
      <c r="A59" s="167"/>
      <c r="B59" s="2"/>
      <c r="C59" s="22"/>
      <c r="D59" s="22"/>
      <c r="E59" s="22"/>
      <c r="F59" s="22"/>
      <c r="G59" s="22"/>
      <c r="H59" s="22"/>
      <c r="I59" s="22"/>
      <c r="J59" s="2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row>
    <row r="60" spans="1:61" ht="15">
      <c r="A60" s="1"/>
      <c r="B60" s="2"/>
      <c r="C60" s="22"/>
      <c r="D60" s="22"/>
      <c r="E60" s="22"/>
      <c r="F60" s="22"/>
      <c r="G60" s="22"/>
      <c r="H60" s="22"/>
      <c r="I60" s="22"/>
      <c r="J60" s="2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row>
    <row r="61" spans="1:61" ht="15">
      <c r="A61" s="167"/>
      <c r="B61" s="2"/>
      <c r="C61" s="22"/>
      <c r="D61" s="22"/>
      <c r="E61" s="22"/>
      <c r="F61" s="22"/>
      <c r="G61" s="22"/>
      <c r="H61" s="22"/>
      <c r="I61" s="22"/>
      <c r="J61" s="2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row>
    <row r="62" spans="1:61" ht="15">
      <c r="A62" s="1"/>
      <c r="B62" s="2"/>
      <c r="C62" s="22"/>
      <c r="D62" s="22"/>
      <c r="E62" s="22"/>
      <c r="F62" s="22"/>
      <c r="G62" s="22"/>
      <c r="H62" s="22"/>
      <c r="I62" s="22"/>
      <c r="J62" s="2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61" ht="15">
      <c r="A63" s="1"/>
      <c r="B63" s="2"/>
      <c r="C63" s="22"/>
      <c r="D63" s="22"/>
      <c r="E63" s="22"/>
      <c r="F63" s="22"/>
      <c r="G63" s="22"/>
      <c r="H63" s="22"/>
      <c r="I63" s="22"/>
      <c r="J63" s="2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1:61" ht="15">
      <c r="A64" s="1"/>
      <c r="B64" s="2"/>
      <c r="C64" s="22"/>
      <c r="D64" s="22"/>
      <c r="E64" s="22"/>
      <c r="F64" s="22"/>
      <c r="G64" s="22"/>
      <c r="H64" s="22"/>
      <c r="I64" s="22"/>
      <c r="J64" s="2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1:61" ht="15">
      <c r="A65" s="1"/>
      <c r="B65" s="2"/>
      <c r="C65" s="22"/>
      <c r="D65" s="22"/>
      <c r="E65" s="22"/>
      <c r="F65" s="22"/>
      <c r="G65" s="22"/>
      <c r="H65" s="22"/>
      <c r="I65" s="22"/>
      <c r="J65" s="2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1:61" ht="15">
      <c r="A66" s="1"/>
      <c r="B66" s="2"/>
      <c r="C66" s="22"/>
      <c r="D66" s="22"/>
      <c r="E66" s="22"/>
      <c r="F66" s="22"/>
      <c r="G66" s="22"/>
      <c r="H66" s="22"/>
      <c r="I66" s="22"/>
      <c r="J66" s="2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1:61" ht="15">
      <c r="A67" s="1"/>
      <c r="B67" s="2"/>
      <c r="C67" s="22"/>
      <c r="D67" s="22"/>
      <c r="E67" s="22"/>
      <c r="F67" s="22"/>
      <c r="G67" s="22"/>
      <c r="H67" s="22"/>
      <c r="I67" s="22"/>
      <c r="J67" s="2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row>
    <row r="68" spans="1:61" ht="15">
      <c r="A68" s="1"/>
      <c r="B68" s="2"/>
      <c r="C68" s="22"/>
      <c r="D68" s="22"/>
      <c r="E68" s="22"/>
      <c r="F68" s="22"/>
      <c r="G68" s="22"/>
      <c r="H68" s="22"/>
      <c r="I68" s="22"/>
      <c r="J68" s="2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row>
    <row r="69" spans="1:61" ht="15">
      <c r="A69" s="1"/>
      <c r="B69" s="2"/>
      <c r="C69" s="22"/>
      <c r="D69" s="22"/>
      <c r="E69" s="22"/>
      <c r="F69" s="22"/>
      <c r="G69" s="22"/>
      <c r="H69" s="22"/>
      <c r="I69" s="22"/>
      <c r="J69" s="2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61" ht="15">
      <c r="A70" s="1"/>
      <c r="B70" s="2"/>
      <c r="C70" s="22"/>
      <c r="D70" s="22"/>
      <c r="E70" s="22"/>
      <c r="F70" s="22"/>
      <c r="G70" s="22"/>
      <c r="H70" s="22"/>
      <c r="I70" s="22"/>
      <c r="J70" s="2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row>
    <row r="71" spans="1:61" ht="15">
      <c r="A71" s="83"/>
      <c r="B71" s="2"/>
      <c r="C71" s="22"/>
      <c r="D71" s="22"/>
      <c r="E71" s="22"/>
      <c r="F71" s="22"/>
      <c r="G71" s="22"/>
      <c r="H71" s="22"/>
      <c r="I71" s="22"/>
      <c r="J71" s="2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row>
    <row r="72" spans="1:61" ht="15">
      <c r="A72" s="83"/>
      <c r="B72" s="2"/>
      <c r="C72" s="22"/>
      <c r="D72" s="22"/>
      <c r="E72" s="22"/>
      <c r="F72" s="22"/>
      <c r="G72" s="22"/>
      <c r="H72" s="22"/>
      <c r="I72" s="22"/>
      <c r="J72" s="2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row>
    <row r="73" spans="1:61" ht="15">
      <c r="A73" s="83"/>
      <c r="B73" s="2"/>
      <c r="C73" s="22"/>
      <c r="D73" s="22"/>
      <c r="E73" s="22"/>
      <c r="F73" s="22"/>
      <c r="G73" s="22"/>
      <c r="H73" s="22"/>
      <c r="I73" s="22"/>
      <c r="J73" s="2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15">
      <c r="A74" s="83"/>
      <c r="B74" s="2"/>
      <c r="C74" s="22"/>
      <c r="D74" s="22"/>
      <c r="E74" s="22"/>
      <c r="F74" s="22"/>
      <c r="G74" s="22"/>
      <c r="H74" s="22"/>
      <c r="I74" s="22"/>
      <c r="J74" s="2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5">
      <c r="A75" s="83"/>
      <c r="B75" s="2"/>
      <c r="C75" s="22"/>
      <c r="D75" s="22"/>
      <c r="E75" s="22"/>
      <c r="F75" s="22"/>
      <c r="G75" s="22"/>
      <c r="H75" s="22"/>
      <c r="I75" s="22"/>
      <c r="J75" s="2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ht="15">
      <c r="A76" s="83"/>
      <c r="B76" s="2"/>
      <c r="C76" s="22"/>
      <c r="D76" s="22"/>
      <c r="E76" s="22"/>
      <c r="F76" s="22"/>
      <c r="G76" s="22"/>
      <c r="H76" s="22"/>
      <c r="I76" s="22"/>
      <c r="J76" s="2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ht="15">
      <c r="A77" s="8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ht="15">
      <c r="A78" s="8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1:61"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61"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1:61"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1:61"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1:61"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1:61"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1:61"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1:61"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1:61" ht="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61"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61" ht="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61"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ht="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1:61"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1:61"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1:61"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1:61"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1:61"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1:61"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1:61"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1:61"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1:61"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1:61"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1:61"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1:61"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1:61"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1:61"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1:61"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1:61"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1:61"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1:61"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1:61"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1:61"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1:61"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1:61"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1:61" ht="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1:61"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1:61" ht="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1:61" ht="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1:61" ht="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1:61" ht="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1:61" ht="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1:61" ht="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1:61" ht="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1:61" ht="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1:61" ht="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1:61" ht="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1:61" ht="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1:61" ht="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1:61" ht="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1:61" ht="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1:61"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1:61"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1:61"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1:61"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1:61"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1:61"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1:61"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1:61"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1:61"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1:61"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1:61"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1:61"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1:61"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1:61"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1:61"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1:61"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1:61"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1:61"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1:61"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1:61"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1:61"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1:61"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1:61"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1:61"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1:61" ht="15.75">
      <c r="A191" s="98"/>
      <c r="B191" s="98"/>
      <c r="C191" s="98"/>
      <c r="D191" s="98"/>
      <c r="E191" s="98"/>
      <c r="F191" s="98"/>
      <c r="G191" s="98"/>
      <c r="H191" s="98"/>
      <c r="I191" s="98"/>
      <c r="J191" s="98"/>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row>
    <row r="192" spans="1:61" ht="15.75">
      <c r="A192" s="98"/>
      <c r="B192" s="98"/>
      <c r="C192" s="98"/>
      <c r="D192" s="98"/>
      <c r="E192" s="98"/>
      <c r="F192" s="98"/>
      <c r="G192" s="98"/>
      <c r="H192" s="98"/>
      <c r="I192" s="98"/>
      <c r="J192" s="98"/>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row>
    <row r="193" spans="1:61" ht="15.75">
      <c r="A193" s="98"/>
      <c r="B193" s="98"/>
      <c r="C193" s="98"/>
      <c r="D193" s="98"/>
      <c r="E193" s="98"/>
      <c r="F193" s="98"/>
      <c r="G193" s="98"/>
      <c r="H193" s="98"/>
      <c r="I193" s="98"/>
      <c r="J193" s="98"/>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row>
    <row r="194" spans="1:61" ht="15.75">
      <c r="A194" s="98"/>
      <c r="B194" s="98"/>
      <c r="C194" s="98"/>
      <c r="D194" s="98"/>
      <c r="E194" s="98"/>
      <c r="F194" s="98"/>
      <c r="G194" s="98"/>
      <c r="H194" s="98"/>
      <c r="I194" s="98"/>
      <c r="J194" s="98"/>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row>
    <row r="195" spans="1:61" ht="15.75">
      <c r="A195" s="98"/>
      <c r="B195" s="98"/>
      <c r="C195" s="98"/>
      <c r="D195" s="98"/>
      <c r="E195" s="98"/>
      <c r="F195" s="98"/>
      <c r="G195" s="98"/>
      <c r="H195" s="98"/>
      <c r="I195" s="98"/>
      <c r="J195" s="98"/>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row>
    <row r="196" spans="1:61" ht="15.75">
      <c r="A196" s="98"/>
      <c r="B196" s="98"/>
      <c r="C196" s="98"/>
      <c r="D196" s="98"/>
      <c r="E196" s="98"/>
      <c r="F196" s="98"/>
      <c r="G196" s="98"/>
      <c r="H196" s="98"/>
      <c r="I196" s="98"/>
      <c r="J196" s="98"/>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row>
    <row r="197" spans="1:61" ht="15.75">
      <c r="A197" s="98"/>
      <c r="B197" s="98"/>
      <c r="C197" s="98"/>
      <c r="D197" s="98"/>
      <c r="E197" s="98"/>
      <c r="F197" s="98"/>
      <c r="G197" s="98"/>
      <c r="H197" s="98"/>
      <c r="I197" s="98"/>
      <c r="J197" s="98"/>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row>
    <row r="198" spans="1:61" ht="15.75">
      <c r="A198" s="98"/>
      <c r="B198" s="98"/>
      <c r="C198" s="98"/>
      <c r="D198" s="98"/>
      <c r="E198" s="98"/>
      <c r="F198" s="98"/>
      <c r="G198" s="98"/>
      <c r="H198" s="98"/>
      <c r="I198" s="98"/>
      <c r="J198" s="98"/>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row>
    <row r="199" spans="1:61" ht="15.75">
      <c r="A199" s="98"/>
      <c r="B199" s="98"/>
      <c r="C199" s="98"/>
      <c r="D199" s="98"/>
      <c r="E199" s="98"/>
      <c r="F199" s="98"/>
      <c r="G199" s="98"/>
      <c r="H199" s="98"/>
      <c r="I199" s="98"/>
      <c r="J199" s="98"/>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row>
    <row r="200" spans="1:61" ht="15.75">
      <c r="A200" s="98"/>
      <c r="B200" s="98"/>
      <c r="C200" s="98"/>
      <c r="D200" s="98"/>
      <c r="E200" s="98"/>
      <c r="F200" s="98"/>
      <c r="G200" s="98"/>
      <c r="H200" s="98"/>
      <c r="I200" s="98"/>
      <c r="J200" s="98"/>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row>
    <row r="201" spans="1:61" ht="15.75">
      <c r="A201" s="98"/>
      <c r="B201" s="98"/>
      <c r="C201" s="98"/>
      <c r="D201" s="98"/>
      <c r="E201" s="98"/>
      <c r="F201" s="98"/>
      <c r="G201" s="98"/>
      <c r="H201" s="98"/>
      <c r="I201" s="98"/>
      <c r="J201" s="98"/>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row>
    <row r="202" spans="1:61" ht="15.75">
      <c r="A202" s="98"/>
      <c r="B202" s="98"/>
      <c r="C202" s="98"/>
      <c r="D202" s="98"/>
      <c r="E202" s="98"/>
      <c r="F202" s="98"/>
      <c r="G202" s="98"/>
      <c r="H202" s="98"/>
      <c r="I202" s="98"/>
      <c r="J202" s="98"/>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row>
    <row r="203" spans="1:61" ht="15.75">
      <c r="A203" s="98"/>
      <c r="B203" s="98"/>
      <c r="C203" s="98"/>
      <c r="D203" s="98"/>
      <c r="E203" s="98"/>
      <c r="F203" s="98"/>
      <c r="G203" s="98"/>
      <c r="H203" s="98"/>
      <c r="I203" s="98"/>
      <c r="J203" s="98"/>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row>
    <row r="204" spans="1:61" ht="15.75">
      <c r="A204" s="98"/>
      <c r="B204" s="98"/>
      <c r="C204" s="98"/>
      <c r="D204" s="98"/>
      <c r="E204" s="98"/>
      <c r="F204" s="98"/>
      <c r="G204" s="98"/>
      <c r="H204" s="98"/>
      <c r="I204" s="98"/>
      <c r="J204" s="98"/>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row>
    <row r="205" spans="1:61" ht="15.75">
      <c r="A205" s="98"/>
      <c r="B205" s="98"/>
      <c r="C205" s="98"/>
      <c r="D205" s="98"/>
      <c r="E205" s="98"/>
      <c r="F205" s="98"/>
      <c r="G205" s="98"/>
      <c r="H205" s="98"/>
      <c r="I205" s="98"/>
      <c r="J205" s="98"/>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row>
    <row r="206" spans="1:61" ht="15.75">
      <c r="A206" s="98"/>
      <c r="B206" s="98"/>
      <c r="C206" s="98"/>
      <c r="D206" s="98"/>
      <c r="E206" s="98"/>
      <c r="F206" s="98"/>
      <c r="G206" s="98"/>
      <c r="H206" s="98"/>
      <c r="I206" s="98"/>
      <c r="J206" s="98"/>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row>
    <row r="207" spans="1:61" ht="15.75">
      <c r="A207" s="98"/>
      <c r="B207" s="98"/>
      <c r="C207" s="98"/>
      <c r="D207" s="98"/>
      <c r="E207" s="98"/>
      <c r="F207" s="98"/>
      <c r="G207" s="98"/>
      <c r="H207" s="98"/>
      <c r="I207" s="98"/>
      <c r="J207" s="98"/>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row>
    <row r="208" spans="1:61" ht="15.75">
      <c r="A208" s="98"/>
      <c r="B208" s="98"/>
      <c r="C208" s="98"/>
      <c r="D208" s="98"/>
      <c r="E208" s="98"/>
      <c r="F208" s="98"/>
      <c r="G208" s="98"/>
      <c r="H208" s="98"/>
      <c r="I208" s="98"/>
      <c r="J208" s="98"/>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row>
    <row r="209" spans="1:61" ht="15.75">
      <c r="A209" s="98"/>
      <c r="B209" s="98"/>
      <c r="C209" s="98"/>
      <c r="D209" s="98"/>
      <c r="E209" s="98"/>
      <c r="F209" s="98"/>
      <c r="G209" s="98"/>
      <c r="H209" s="98"/>
      <c r="I209" s="98"/>
      <c r="J209" s="98"/>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row>
    <row r="210" spans="1:61" ht="15.75">
      <c r="A210" s="98"/>
      <c r="B210" s="98"/>
      <c r="C210" s="98"/>
      <c r="D210" s="98"/>
      <c r="E210" s="98"/>
      <c r="F210" s="98"/>
      <c r="G210" s="98"/>
      <c r="H210" s="98"/>
      <c r="I210" s="98"/>
      <c r="J210" s="98"/>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row>
    <row r="211" spans="1:61" ht="15.75">
      <c r="A211" s="98"/>
      <c r="B211" s="98"/>
      <c r="C211" s="98"/>
      <c r="D211" s="98"/>
      <c r="E211" s="98"/>
      <c r="F211" s="98"/>
      <c r="G211" s="98"/>
      <c r="H211" s="98"/>
      <c r="I211" s="98"/>
      <c r="J211" s="98"/>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row>
    <row r="212" spans="1:61" ht="15.75">
      <c r="A212" s="98"/>
      <c r="B212" s="98"/>
      <c r="C212" s="98"/>
      <c r="D212" s="98"/>
      <c r="E212" s="98"/>
      <c r="F212" s="98"/>
      <c r="G212" s="98"/>
      <c r="H212" s="98"/>
      <c r="I212" s="98"/>
      <c r="J212" s="98"/>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row>
    <row r="213" spans="1:61" ht="15.75">
      <c r="A213" s="98"/>
      <c r="B213" s="98"/>
      <c r="C213" s="98"/>
      <c r="D213" s="98"/>
      <c r="E213" s="98"/>
      <c r="F213" s="98"/>
      <c r="G213" s="98"/>
      <c r="H213" s="98"/>
      <c r="I213" s="98"/>
      <c r="J213" s="98"/>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row>
    <row r="214" spans="1:61" ht="15.75">
      <c r="A214" s="98"/>
      <c r="B214" s="98"/>
      <c r="C214" s="98"/>
      <c r="D214" s="98"/>
      <c r="E214" s="98"/>
      <c r="F214" s="98"/>
      <c r="G214" s="98"/>
      <c r="H214" s="98"/>
      <c r="I214" s="98"/>
      <c r="J214" s="98"/>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row>
    <row r="215" spans="1:61" ht="15.75">
      <c r="A215" s="98"/>
      <c r="B215" s="98"/>
      <c r="C215" s="98"/>
      <c r="D215" s="98"/>
      <c r="E215" s="98"/>
      <c r="F215" s="98"/>
      <c r="G215" s="98"/>
      <c r="H215" s="98"/>
      <c r="I215" s="98"/>
      <c r="J215" s="98"/>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row>
    <row r="216" spans="1:61" ht="15.75">
      <c r="A216" s="98"/>
      <c r="B216" s="98"/>
      <c r="C216" s="98"/>
      <c r="D216" s="98"/>
      <c r="E216" s="98"/>
      <c r="F216" s="98"/>
      <c r="G216" s="98"/>
      <c r="H216" s="98"/>
      <c r="I216" s="98"/>
      <c r="J216" s="98"/>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row>
    <row r="217" spans="1:61" ht="15.75">
      <c r="A217" s="98"/>
      <c r="B217" s="98"/>
      <c r="C217" s="98"/>
      <c r="D217" s="98"/>
      <c r="E217" s="98"/>
      <c r="F217" s="98"/>
      <c r="G217" s="98"/>
      <c r="H217" s="98"/>
      <c r="I217" s="98"/>
      <c r="J217" s="98"/>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row>
    <row r="218" spans="1:61" ht="15.75">
      <c r="A218" s="98"/>
      <c r="B218" s="98"/>
      <c r="C218" s="98"/>
      <c r="D218" s="98"/>
      <c r="E218" s="98"/>
      <c r="F218" s="98"/>
      <c r="G218" s="98"/>
      <c r="H218" s="98"/>
      <c r="I218" s="98"/>
      <c r="J218" s="98"/>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row>
    <row r="219" spans="1:61" ht="15.75">
      <c r="A219" s="98"/>
      <c r="B219" s="98"/>
      <c r="C219" s="98"/>
      <c r="D219" s="98"/>
      <c r="E219" s="98"/>
      <c r="F219" s="98"/>
      <c r="G219" s="98"/>
      <c r="H219" s="98"/>
      <c r="I219" s="98"/>
      <c r="J219" s="98"/>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row>
    <row r="220" spans="1:61" ht="15.75">
      <c r="A220" s="98"/>
      <c r="B220" s="98"/>
      <c r="C220" s="98"/>
      <c r="D220" s="98"/>
      <c r="E220" s="98"/>
      <c r="F220" s="98"/>
      <c r="G220" s="98"/>
      <c r="H220" s="98"/>
      <c r="I220" s="98"/>
      <c r="J220" s="98"/>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row>
    <row r="221" spans="1:61" ht="15.75">
      <c r="A221" s="98"/>
      <c r="B221" s="98"/>
      <c r="C221" s="98"/>
      <c r="D221" s="98"/>
      <c r="E221" s="98"/>
      <c r="F221" s="98"/>
      <c r="G221" s="98"/>
      <c r="H221" s="98"/>
      <c r="I221" s="98"/>
      <c r="J221" s="98"/>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row>
    <row r="222" spans="1:61" ht="15.75">
      <c r="A222" s="98"/>
      <c r="B222" s="98"/>
      <c r="C222" s="98"/>
      <c r="D222" s="98"/>
      <c r="E222" s="98"/>
      <c r="F222" s="98"/>
      <c r="G222" s="98"/>
      <c r="H222" s="98"/>
      <c r="I222" s="98"/>
      <c r="J222" s="98"/>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row>
    <row r="223" spans="1:61" ht="15.75">
      <c r="A223" s="98"/>
      <c r="B223" s="98"/>
      <c r="C223" s="98"/>
      <c r="D223" s="98"/>
      <c r="E223" s="98"/>
      <c r="F223" s="98"/>
      <c r="G223" s="98"/>
      <c r="H223" s="98"/>
      <c r="I223" s="98"/>
      <c r="J223" s="98"/>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row>
    <row r="224" spans="1:61" ht="15.75">
      <c r="A224" s="98"/>
      <c r="B224" s="98"/>
      <c r="C224" s="98"/>
      <c r="D224" s="98"/>
      <c r="E224" s="98"/>
      <c r="F224" s="98"/>
      <c r="G224" s="98"/>
      <c r="H224" s="98"/>
      <c r="I224" s="98"/>
      <c r="J224" s="98"/>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row>
    <row r="225" spans="1:61" ht="15.75">
      <c r="A225" s="98"/>
      <c r="B225" s="98"/>
      <c r="C225" s="98"/>
      <c r="D225" s="98"/>
      <c r="E225" s="98"/>
      <c r="F225" s="98"/>
      <c r="G225" s="98"/>
      <c r="H225" s="98"/>
      <c r="I225" s="98"/>
      <c r="J225" s="98"/>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row>
    <row r="226" spans="1:61" ht="15.75">
      <c r="A226" s="98"/>
      <c r="B226" s="98"/>
      <c r="C226" s="98"/>
      <c r="D226" s="98"/>
      <c r="E226" s="98"/>
      <c r="F226" s="98"/>
      <c r="G226" s="98"/>
      <c r="H226" s="98"/>
      <c r="I226" s="98"/>
      <c r="J226" s="98"/>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row>
    <row r="227" spans="1:61" ht="15.75">
      <c r="A227" s="98"/>
      <c r="B227" s="98"/>
      <c r="C227" s="98"/>
      <c r="D227" s="98"/>
      <c r="E227" s="98"/>
      <c r="F227" s="98"/>
      <c r="G227" s="98"/>
      <c r="H227" s="98"/>
      <c r="I227" s="98"/>
      <c r="J227" s="98"/>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row>
    <row r="228" spans="1:61" ht="15.75">
      <c r="A228" s="98"/>
      <c r="B228" s="98"/>
      <c r="C228" s="98"/>
      <c r="D228" s="98"/>
      <c r="E228" s="98"/>
      <c r="F228" s="98"/>
      <c r="G228" s="98"/>
      <c r="H228" s="98"/>
      <c r="I228" s="98"/>
      <c r="J228" s="98"/>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row>
    <row r="229" spans="1:61" ht="15.75">
      <c r="A229" s="98"/>
      <c r="B229" s="98"/>
      <c r="C229" s="98"/>
      <c r="D229" s="98"/>
      <c r="E229" s="98"/>
      <c r="F229" s="98"/>
      <c r="G229" s="98"/>
      <c r="H229" s="98"/>
      <c r="I229" s="98"/>
      <c r="J229" s="98"/>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row>
    <row r="230" spans="1:61" ht="15.75">
      <c r="A230" s="98"/>
      <c r="B230" s="98"/>
      <c r="C230" s="98"/>
      <c r="D230" s="98"/>
      <c r="E230" s="98"/>
      <c r="F230" s="98"/>
      <c r="G230" s="98"/>
      <c r="H230" s="98"/>
      <c r="I230" s="98"/>
      <c r="J230" s="98"/>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row>
    <row r="231" spans="1:61" ht="15.75">
      <c r="A231" s="98"/>
      <c r="B231" s="98"/>
      <c r="C231" s="98"/>
      <c r="D231" s="98"/>
      <c r="E231" s="98"/>
      <c r="F231" s="98"/>
      <c r="G231" s="98"/>
      <c r="H231" s="98"/>
      <c r="I231" s="98"/>
      <c r="J231" s="98"/>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row>
    <row r="232" spans="1:61" ht="15.75">
      <c r="A232" s="98"/>
      <c r="B232" s="98"/>
      <c r="C232" s="98"/>
      <c r="D232" s="98"/>
      <c r="E232" s="98"/>
      <c r="F232" s="98"/>
      <c r="G232" s="98"/>
      <c r="H232" s="98"/>
      <c r="I232" s="98"/>
      <c r="J232" s="98"/>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row>
    <row r="233" spans="1:61" ht="15.75">
      <c r="A233" s="98"/>
      <c r="B233" s="98"/>
      <c r="C233" s="98"/>
      <c r="D233" s="98"/>
      <c r="E233" s="98"/>
      <c r="F233" s="98"/>
      <c r="G233" s="98"/>
      <c r="H233" s="98"/>
      <c r="I233" s="98"/>
      <c r="J233" s="98"/>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row>
    <row r="234" spans="1:61" ht="15.75">
      <c r="A234" s="98"/>
      <c r="B234" s="98"/>
      <c r="C234" s="98"/>
      <c r="D234" s="98"/>
      <c r="E234" s="98"/>
      <c r="F234" s="98"/>
      <c r="G234" s="98"/>
      <c r="H234" s="98"/>
      <c r="I234" s="98"/>
      <c r="J234" s="98"/>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row>
    <row r="235" spans="1:61" ht="15.75">
      <c r="A235" s="98"/>
      <c r="B235" s="98"/>
      <c r="C235" s="98"/>
      <c r="D235" s="98"/>
      <c r="E235" s="98"/>
      <c r="F235" s="98"/>
      <c r="G235" s="98"/>
      <c r="H235" s="98"/>
      <c r="I235" s="98"/>
      <c r="J235" s="98"/>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row>
    <row r="236" spans="1:61" ht="15.75">
      <c r="A236" s="98"/>
      <c r="B236" s="98"/>
      <c r="C236" s="98"/>
      <c r="D236" s="98"/>
      <c r="E236" s="98"/>
      <c r="F236" s="98"/>
      <c r="G236" s="98"/>
      <c r="H236" s="98"/>
      <c r="I236" s="98"/>
      <c r="J236" s="98"/>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row>
    <row r="237" spans="1:61" ht="15.75">
      <c r="A237" s="98"/>
      <c r="B237" s="98"/>
      <c r="C237" s="98"/>
      <c r="D237" s="98"/>
      <c r="E237" s="98"/>
      <c r="F237" s="98"/>
      <c r="G237" s="98"/>
      <c r="H237" s="98"/>
      <c r="I237" s="98"/>
      <c r="J237" s="98"/>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row>
    <row r="238" spans="1:61" ht="15.75">
      <c r="A238" s="98"/>
      <c r="B238" s="98"/>
      <c r="C238" s="98"/>
      <c r="D238" s="98"/>
      <c r="E238" s="98"/>
      <c r="F238" s="98"/>
      <c r="G238" s="98"/>
      <c r="H238" s="98"/>
      <c r="I238" s="98"/>
      <c r="J238" s="98"/>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row>
    <row r="239" spans="1:61" ht="15.75">
      <c r="A239" s="98"/>
      <c r="B239" s="98"/>
      <c r="C239" s="98"/>
      <c r="D239" s="98"/>
      <c r="E239" s="98"/>
      <c r="F239" s="98"/>
      <c r="G239" s="98"/>
      <c r="H239" s="98"/>
      <c r="I239" s="98"/>
      <c r="J239" s="98"/>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row>
    <row r="240" spans="1:61" ht="15.75">
      <c r="A240" s="98"/>
      <c r="B240" s="98"/>
      <c r="C240" s="98"/>
      <c r="D240" s="98"/>
      <c r="E240" s="98"/>
      <c r="F240" s="98"/>
      <c r="G240" s="98"/>
      <c r="H240" s="98"/>
      <c r="I240" s="98"/>
      <c r="J240" s="98"/>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row>
    <row r="241" spans="1:61" ht="15.75">
      <c r="A241" s="98"/>
      <c r="B241" s="98"/>
      <c r="C241" s="98"/>
      <c r="D241" s="98"/>
      <c r="E241" s="98"/>
      <c r="F241" s="98"/>
      <c r="G241" s="98"/>
      <c r="H241" s="98"/>
      <c r="I241" s="98"/>
      <c r="J241" s="98"/>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row>
    <row r="242" spans="1:61" ht="15.75">
      <c r="A242" s="98"/>
      <c r="B242" s="98"/>
      <c r="C242" s="98"/>
      <c r="D242" s="98"/>
      <c r="E242" s="98"/>
      <c r="F242" s="98"/>
      <c r="G242" s="98"/>
      <c r="H242" s="98"/>
      <c r="I242" s="98"/>
      <c r="J242" s="98"/>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row>
    <row r="243" spans="1:61" ht="15.75">
      <c r="A243" s="98"/>
      <c r="B243" s="98"/>
      <c r="C243" s="98"/>
      <c r="D243" s="98"/>
      <c r="E243" s="98"/>
      <c r="F243" s="98"/>
      <c r="G243" s="98"/>
      <c r="H243" s="98"/>
      <c r="I243" s="98"/>
      <c r="J243" s="98"/>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row>
    <row r="244" spans="1:61" ht="15.75">
      <c r="A244" s="98"/>
      <c r="B244" s="98"/>
      <c r="C244" s="98"/>
      <c r="D244" s="98"/>
      <c r="E244" s="98"/>
      <c r="F244" s="98"/>
      <c r="G244" s="98"/>
      <c r="H244" s="98"/>
      <c r="I244" s="98"/>
      <c r="J244" s="98"/>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row>
    <row r="245" spans="1:61" ht="15.75">
      <c r="A245" s="98"/>
      <c r="B245" s="98"/>
      <c r="C245" s="98"/>
      <c r="D245" s="98"/>
      <c r="E245" s="98"/>
      <c r="F245" s="98"/>
      <c r="G245" s="98"/>
      <c r="H245" s="98"/>
      <c r="I245" s="98"/>
      <c r="J245" s="98"/>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row>
    <row r="246" spans="1:61" ht="15.75">
      <c r="A246" s="98"/>
      <c r="B246" s="98"/>
      <c r="C246" s="98"/>
      <c r="D246" s="98"/>
      <c r="E246" s="98"/>
      <c r="F246" s="98"/>
      <c r="G246" s="98"/>
      <c r="H246" s="98"/>
      <c r="I246" s="98"/>
      <c r="J246" s="98"/>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row>
    <row r="247" spans="1:61" ht="15.75">
      <c r="A247" s="98"/>
      <c r="B247" s="98"/>
      <c r="C247" s="98"/>
      <c r="D247" s="98"/>
      <c r="E247" s="98"/>
      <c r="F247" s="98"/>
      <c r="G247" s="98"/>
      <c r="H247" s="98"/>
      <c r="I247" s="98"/>
      <c r="J247" s="98"/>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row>
    <row r="248" spans="1:61" ht="15.75">
      <c r="A248" s="98"/>
      <c r="B248" s="98"/>
      <c r="C248" s="98"/>
      <c r="D248" s="98"/>
      <c r="E248" s="98"/>
      <c r="F248" s="98"/>
      <c r="G248" s="98"/>
      <c r="H248" s="98"/>
      <c r="I248" s="98"/>
      <c r="J248" s="98"/>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row>
    <row r="249" spans="1:61" ht="15.75">
      <c r="A249" s="98"/>
      <c r="B249" s="98"/>
      <c r="C249" s="98"/>
      <c r="D249" s="98"/>
      <c r="E249" s="98"/>
      <c r="F249" s="98"/>
      <c r="G249" s="98"/>
      <c r="H249" s="98"/>
      <c r="I249" s="98"/>
      <c r="J249" s="98"/>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row>
    <row r="250" spans="1:61" ht="15.75">
      <c r="A250" s="98"/>
      <c r="B250" s="98"/>
      <c r="C250" s="98"/>
      <c r="D250" s="98"/>
      <c r="E250" s="98"/>
      <c r="F250" s="98"/>
      <c r="G250" s="98"/>
      <c r="H250" s="98"/>
      <c r="I250" s="98"/>
      <c r="J250" s="98"/>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row>
    <row r="251" spans="1:61" ht="15.75">
      <c r="A251" s="98"/>
      <c r="B251" s="98"/>
      <c r="C251" s="98"/>
      <c r="D251" s="98"/>
      <c r="E251" s="98"/>
      <c r="F251" s="98"/>
      <c r="G251" s="98"/>
      <c r="H251" s="98"/>
      <c r="I251" s="98"/>
      <c r="J251" s="98"/>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row>
    <row r="252" spans="1:61" ht="15.75">
      <c r="A252" s="98"/>
      <c r="B252" s="98"/>
      <c r="C252" s="98"/>
      <c r="D252" s="98"/>
      <c r="E252" s="98"/>
      <c r="F252" s="98"/>
      <c r="G252" s="98"/>
      <c r="H252" s="98"/>
      <c r="I252" s="98"/>
      <c r="J252" s="98"/>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row>
    <row r="253" spans="1:61" ht="15.75">
      <c r="A253" s="98"/>
      <c r="B253" s="98"/>
      <c r="C253" s="98"/>
      <c r="D253" s="98"/>
      <c r="E253" s="98"/>
      <c r="F253" s="98"/>
      <c r="G253" s="98"/>
      <c r="H253" s="98"/>
      <c r="I253" s="98"/>
      <c r="J253" s="98"/>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row>
    <row r="254" spans="1:61" ht="15.75">
      <c r="A254" s="98"/>
      <c r="B254" s="98"/>
      <c r="C254" s="98"/>
      <c r="D254" s="98"/>
      <c r="E254" s="98"/>
      <c r="F254" s="98"/>
      <c r="G254" s="98"/>
      <c r="H254" s="98"/>
      <c r="I254" s="98"/>
      <c r="J254" s="98"/>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row>
    <row r="255" spans="1:61" ht="15.75">
      <c r="A255" s="98"/>
      <c r="B255" s="98"/>
      <c r="C255" s="98"/>
      <c r="D255" s="98"/>
      <c r="E255" s="98"/>
      <c r="F255" s="98"/>
      <c r="G255" s="98"/>
      <c r="H255" s="98"/>
      <c r="I255" s="98"/>
      <c r="J255" s="98"/>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row>
    <row r="256" spans="1:61" ht="15.75">
      <c r="A256" s="98"/>
      <c r="B256" s="98"/>
      <c r="C256" s="98"/>
      <c r="D256" s="98"/>
      <c r="E256" s="98"/>
      <c r="F256" s="98"/>
      <c r="G256" s="98"/>
      <c r="H256" s="98"/>
      <c r="I256" s="98"/>
      <c r="J256" s="98"/>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row>
    <row r="257" spans="1:61" ht="15.75">
      <c r="A257" s="98"/>
      <c r="B257" s="98"/>
      <c r="C257" s="98"/>
      <c r="D257" s="98"/>
      <c r="E257" s="98"/>
      <c r="F257" s="98"/>
      <c r="G257" s="98"/>
      <c r="H257" s="98"/>
      <c r="I257" s="98"/>
      <c r="J257" s="98"/>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row>
    <row r="258" spans="1:61" ht="15.75">
      <c r="A258" s="98"/>
      <c r="B258" s="98"/>
      <c r="C258" s="98"/>
      <c r="D258" s="98"/>
      <c r="E258" s="98"/>
      <c r="F258" s="98"/>
      <c r="G258" s="98"/>
      <c r="H258" s="98"/>
      <c r="I258" s="98"/>
      <c r="J258" s="98"/>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row>
    <row r="259" spans="1:61" ht="15.75">
      <c r="A259" s="98"/>
      <c r="B259" s="98"/>
      <c r="C259" s="98"/>
      <c r="D259" s="98"/>
      <c r="E259" s="98"/>
      <c r="F259" s="98"/>
      <c r="G259" s="98"/>
      <c r="H259" s="98"/>
      <c r="I259" s="98"/>
      <c r="J259" s="98"/>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row>
    <row r="260" spans="1:61" ht="15.75">
      <c r="A260" s="98"/>
      <c r="B260" s="98"/>
      <c r="C260" s="98"/>
      <c r="D260" s="98"/>
      <c r="E260" s="98"/>
      <c r="F260" s="98"/>
      <c r="G260" s="98"/>
      <c r="H260" s="98"/>
      <c r="I260" s="98"/>
      <c r="J260" s="98"/>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row>
    <row r="261" spans="1:61" ht="15.75">
      <c r="A261" s="98"/>
      <c r="B261" s="98"/>
      <c r="C261" s="98"/>
      <c r="D261" s="98"/>
      <c r="E261" s="98"/>
      <c r="F261" s="98"/>
      <c r="G261" s="98"/>
      <c r="H261" s="98"/>
      <c r="I261" s="98"/>
      <c r="J261" s="98"/>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row>
    <row r="262" spans="1:61" ht="15.75">
      <c r="A262" s="98"/>
      <c r="B262" s="98"/>
      <c r="C262" s="98"/>
      <c r="D262" s="98"/>
      <c r="E262" s="98"/>
      <c r="F262" s="98"/>
      <c r="G262" s="98"/>
      <c r="H262" s="98"/>
      <c r="I262" s="98"/>
      <c r="J262" s="98"/>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row>
    <row r="263" spans="1:61" ht="15.75">
      <c r="A263" s="98"/>
      <c r="B263" s="98"/>
      <c r="C263" s="98"/>
      <c r="D263" s="98"/>
      <c r="E263" s="98"/>
      <c r="F263" s="98"/>
      <c r="G263" s="98"/>
      <c r="H263" s="98"/>
      <c r="I263" s="98"/>
      <c r="J263" s="98"/>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row>
    <row r="264" spans="1:61" ht="15.75">
      <c r="A264" s="98"/>
      <c r="B264" s="98"/>
      <c r="C264" s="98"/>
      <c r="D264" s="98"/>
      <c r="E264" s="98"/>
      <c r="F264" s="98"/>
      <c r="G264" s="98"/>
      <c r="H264" s="98"/>
      <c r="I264" s="98"/>
      <c r="J264" s="98"/>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row>
    <row r="265" spans="1:61" ht="15.75">
      <c r="A265" s="98"/>
      <c r="B265" s="98"/>
      <c r="C265" s="98"/>
      <c r="D265" s="98"/>
      <c r="E265" s="98"/>
      <c r="F265" s="98"/>
      <c r="G265" s="98"/>
      <c r="H265" s="98"/>
      <c r="I265" s="98"/>
      <c r="J265" s="98"/>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row>
    <row r="266" spans="1:61" ht="15.75">
      <c r="A266" s="98"/>
      <c r="B266" s="98"/>
      <c r="C266" s="98"/>
      <c r="D266" s="98"/>
      <c r="E266" s="98"/>
      <c r="F266" s="98"/>
      <c r="G266" s="98"/>
      <c r="H266" s="98"/>
      <c r="I266" s="98"/>
      <c r="J266" s="98"/>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row>
    <row r="267" spans="1:61" ht="15.75">
      <c r="A267" s="98"/>
      <c r="B267" s="98"/>
      <c r="C267" s="98"/>
      <c r="D267" s="98"/>
      <c r="E267" s="98"/>
      <c r="F267" s="98"/>
      <c r="G267" s="98"/>
      <c r="H267" s="98"/>
      <c r="I267" s="98"/>
      <c r="J267" s="98"/>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row>
    <row r="268" spans="1:61" ht="15.75">
      <c r="A268" s="98"/>
      <c r="B268" s="98"/>
      <c r="C268" s="98"/>
      <c r="D268" s="98"/>
      <c r="E268" s="98"/>
      <c r="F268" s="98"/>
      <c r="G268" s="98"/>
      <c r="H268" s="98"/>
      <c r="I268" s="98"/>
      <c r="J268" s="98"/>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row>
    <row r="269" spans="1:61" ht="15.75">
      <c r="A269" s="98"/>
      <c r="B269" s="98"/>
      <c r="C269" s="98"/>
      <c r="D269" s="98"/>
      <c r="E269" s="98"/>
      <c r="F269" s="98"/>
      <c r="G269" s="98"/>
      <c r="H269" s="98"/>
      <c r="I269" s="98"/>
      <c r="J269" s="98"/>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row>
    <row r="270" spans="1:61" ht="15.75">
      <c r="A270" s="98"/>
      <c r="B270" s="98"/>
      <c r="C270" s="98"/>
      <c r="D270" s="98"/>
      <c r="E270" s="98"/>
      <c r="F270" s="98"/>
      <c r="G270" s="98"/>
      <c r="H270" s="98"/>
      <c r="I270" s="98"/>
      <c r="J270" s="98"/>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row>
    <row r="271" spans="1:61" ht="15.75">
      <c r="A271" s="98"/>
      <c r="B271" s="98"/>
      <c r="C271" s="98"/>
      <c r="D271" s="98"/>
      <c r="E271" s="98"/>
      <c r="F271" s="98"/>
      <c r="G271" s="98"/>
      <c r="H271" s="98"/>
      <c r="I271" s="98"/>
      <c r="J271" s="98"/>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row>
    <row r="272" spans="1:61" ht="15.75">
      <c r="A272" s="98"/>
      <c r="B272" s="98"/>
      <c r="C272" s="98"/>
      <c r="D272" s="98"/>
      <c r="E272" s="98"/>
      <c r="F272" s="98"/>
      <c r="G272" s="98"/>
      <c r="H272" s="98"/>
      <c r="I272" s="98"/>
      <c r="J272" s="98"/>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row>
    <row r="273" spans="1:61" ht="15.75">
      <c r="A273" s="98"/>
      <c r="B273" s="98"/>
      <c r="C273" s="98"/>
      <c r="D273" s="98"/>
      <c r="E273" s="98"/>
      <c r="F273" s="98"/>
      <c r="G273" s="98"/>
      <c r="H273" s="98"/>
      <c r="I273" s="98"/>
      <c r="J273" s="98"/>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row>
    <row r="274" spans="1:61" ht="15.75">
      <c r="A274" s="98"/>
      <c r="B274" s="98"/>
      <c r="C274" s="98"/>
      <c r="D274" s="98"/>
      <c r="E274" s="98"/>
      <c r="F274" s="98"/>
      <c r="G274" s="98"/>
      <c r="H274" s="98"/>
      <c r="I274" s="98"/>
      <c r="J274" s="98"/>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row>
    <row r="275" spans="1:61" ht="15.75">
      <c r="A275" s="98"/>
      <c r="B275" s="98"/>
      <c r="C275" s="98"/>
      <c r="D275" s="98"/>
      <c r="E275" s="98"/>
      <c r="F275" s="98"/>
      <c r="G275" s="98"/>
      <c r="H275" s="98"/>
      <c r="I275" s="98"/>
      <c r="J275" s="98"/>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row>
    <row r="276" spans="1:61" ht="15.75">
      <c r="A276" s="98"/>
      <c r="B276" s="98"/>
      <c r="C276" s="98"/>
      <c r="D276" s="98"/>
      <c r="E276" s="98"/>
      <c r="F276" s="98"/>
      <c r="G276" s="98"/>
      <c r="H276" s="98"/>
      <c r="I276" s="98"/>
      <c r="J276" s="98"/>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row>
    <row r="277" spans="1:61" ht="15.75">
      <c r="A277" s="98"/>
      <c r="B277" s="98"/>
      <c r="C277" s="98"/>
      <c r="D277" s="98"/>
      <c r="E277" s="98"/>
      <c r="F277" s="98"/>
      <c r="G277" s="98"/>
      <c r="H277" s="98"/>
      <c r="I277" s="98"/>
      <c r="J277" s="98"/>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row>
    <row r="278" spans="1:61" ht="15.75">
      <c r="A278" s="98"/>
      <c r="B278" s="98"/>
      <c r="C278" s="98"/>
      <c r="D278" s="98"/>
      <c r="E278" s="98"/>
      <c r="F278" s="98"/>
      <c r="G278" s="98"/>
      <c r="H278" s="98"/>
      <c r="I278" s="98"/>
      <c r="J278" s="98"/>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row>
    <row r="279" spans="1:61" ht="15.75">
      <c r="A279" s="98"/>
      <c r="B279" s="98"/>
      <c r="C279" s="98"/>
      <c r="D279" s="98"/>
      <c r="E279" s="98"/>
      <c r="F279" s="98"/>
      <c r="G279" s="98"/>
      <c r="H279" s="98"/>
      <c r="I279" s="98"/>
      <c r="J279" s="98"/>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row>
    <row r="280" spans="1:61" ht="15.75">
      <c r="A280" s="98"/>
      <c r="B280" s="98"/>
      <c r="C280" s="98"/>
      <c r="D280" s="98"/>
      <c r="E280" s="98"/>
      <c r="F280" s="98"/>
      <c r="G280" s="98"/>
      <c r="H280" s="98"/>
      <c r="I280" s="98"/>
      <c r="J280" s="98"/>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row>
    <row r="281" spans="1:61" ht="15.75">
      <c r="A281" s="98"/>
      <c r="B281" s="98"/>
      <c r="C281" s="98"/>
      <c r="D281" s="98"/>
      <c r="E281" s="98"/>
      <c r="F281" s="98"/>
      <c r="G281" s="98"/>
      <c r="H281" s="98"/>
      <c r="I281" s="98"/>
      <c r="J281" s="98"/>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row>
    <row r="282" spans="1:61" ht="15.75">
      <c r="A282" s="98"/>
      <c r="B282" s="98"/>
      <c r="C282" s="98"/>
      <c r="D282" s="98"/>
      <c r="E282" s="98"/>
      <c r="F282" s="98"/>
      <c r="G282" s="98"/>
      <c r="H282" s="98"/>
      <c r="I282" s="98"/>
      <c r="J282" s="98"/>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row>
    <row r="283" spans="1:61" ht="15.75">
      <c r="A283" s="98"/>
      <c r="B283" s="98"/>
      <c r="C283" s="98"/>
      <c r="D283" s="98"/>
      <c r="E283" s="98"/>
      <c r="F283" s="98"/>
      <c r="G283" s="98"/>
      <c r="H283" s="98"/>
      <c r="I283" s="98"/>
      <c r="J283" s="98"/>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row>
    <row r="284" spans="1:61" ht="15.75">
      <c r="A284" s="98"/>
      <c r="B284" s="98"/>
      <c r="C284" s="98"/>
      <c r="D284" s="98"/>
      <c r="E284" s="98"/>
      <c r="F284" s="98"/>
      <c r="G284" s="98"/>
      <c r="H284" s="98"/>
      <c r="I284" s="98"/>
      <c r="J284" s="98"/>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row>
    <row r="285" spans="1:61" ht="15.75">
      <c r="A285" s="98"/>
      <c r="B285" s="98"/>
      <c r="C285" s="98"/>
      <c r="D285" s="98"/>
      <c r="E285" s="98"/>
      <c r="F285" s="98"/>
      <c r="G285" s="98"/>
      <c r="H285" s="98"/>
      <c r="I285" s="98"/>
      <c r="J285" s="98"/>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row>
    <row r="286" spans="1:61" ht="15.75">
      <c r="A286" s="98"/>
      <c r="B286" s="98"/>
      <c r="C286" s="98"/>
      <c r="D286" s="98"/>
      <c r="E286" s="98"/>
      <c r="F286" s="98"/>
      <c r="G286" s="98"/>
      <c r="H286" s="98"/>
      <c r="I286" s="98"/>
      <c r="J286" s="98"/>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row>
    <row r="287" spans="1:61" ht="15.75">
      <c r="A287" s="98"/>
      <c r="B287" s="98"/>
      <c r="C287" s="98"/>
      <c r="D287" s="98"/>
      <c r="E287" s="98"/>
      <c r="F287" s="98"/>
      <c r="G287" s="98"/>
      <c r="H287" s="98"/>
      <c r="I287" s="98"/>
      <c r="J287" s="98"/>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row>
    <row r="288" spans="1:61" ht="15.75">
      <c r="A288" s="98"/>
      <c r="B288" s="98"/>
      <c r="C288" s="98"/>
      <c r="D288" s="98"/>
      <c r="E288" s="98"/>
      <c r="F288" s="98"/>
      <c r="G288" s="98"/>
      <c r="H288" s="98"/>
      <c r="I288" s="98"/>
      <c r="J288" s="98"/>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row>
    <row r="289" spans="1:61" ht="15.75">
      <c r="A289" s="98"/>
      <c r="B289" s="98"/>
      <c r="C289" s="98"/>
      <c r="D289" s="98"/>
      <c r="E289" s="98"/>
      <c r="F289" s="98"/>
      <c r="G289" s="98"/>
      <c r="H289" s="98"/>
      <c r="I289" s="98"/>
      <c r="J289" s="98"/>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row>
    <row r="290" spans="1:61" ht="15.75">
      <c r="A290" s="98"/>
      <c r="B290" s="98"/>
      <c r="C290" s="98"/>
      <c r="D290" s="98"/>
      <c r="E290" s="98"/>
      <c r="F290" s="98"/>
      <c r="G290" s="98"/>
      <c r="H290" s="98"/>
      <c r="I290" s="98"/>
      <c r="J290" s="98"/>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row>
    <row r="291" spans="1:61" ht="15.75">
      <c r="A291" s="98"/>
      <c r="B291" s="98"/>
      <c r="C291" s="98"/>
      <c r="D291" s="98"/>
      <c r="E291" s="98"/>
      <c r="F291" s="98"/>
      <c r="G291" s="98"/>
      <c r="H291" s="98"/>
      <c r="I291" s="98"/>
      <c r="J291" s="98"/>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row>
    <row r="292" spans="1:61" ht="15.75">
      <c r="A292" s="98"/>
      <c r="B292" s="98"/>
      <c r="C292" s="98"/>
      <c r="D292" s="98"/>
      <c r="E292" s="98"/>
      <c r="F292" s="98"/>
      <c r="G292" s="98"/>
      <c r="H292" s="98"/>
      <c r="I292" s="98"/>
      <c r="J292" s="98"/>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row>
    <row r="293" spans="1:61" ht="15.75">
      <c r="A293" s="98"/>
      <c r="B293" s="98"/>
      <c r="C293" s="98"/>
      <c r="D293" s="98"/>
      <c r="E293" s="98"/>
      <c r="F293" s="98"/>
      <c r="G293" s="98"/>
      <c r="H293" s="98"/>
      <c r="I293" s="98"/>
      <c r="J293" s="98"/>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row>
    <row r="294" spans="1:61" ht="15.75">
      <c r="A294" s="98"/>
      <c r="B294" s="98"/>
      <c r="C294" s="98"/>
      <c r="D294" s="98"/>
      <c r="E294" s="98"/>
      <c r="F294" s="98"/>
      <c r="G294" s="98"/>
      <c r="H294" s="98"/>
      <c r="I294" s="98"/>
      <c r="J294" s="98"/>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row>
    <row r="295" spans="1:61" ht="15.75">
      <c r="A295" s="98"/>
      <c r="B295" s="98"/>
      <c r="C295" s="98"/>
      <c r="D295" s="98"/>
      <c r="E295" s="98"/>
      <c r="F295" s="98"/>
      <c r="G295" s="98"/>
      <c r="H295" s="98"/>
      <c r="I295" s="98"/>
      <c r="J295" s="98"/>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row>
    <row r="296" spans="1:61" ht="15.75">
      <c r="A296" s="98"/>
      <c r="B296" s="98"/>
      <c r="C296" s="98"/>
      <c r="D296" s="98"/>
      <c r="E296" s="98"/>
      <c r="F296" s="98"/>
      <c r="G296" s="98"/>
      <c r="H296" s="98"/>
      <c r="I296" s="98"/>
      <c r="J296" s="98"/>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row>
    <row r="297" spans="1:61" ht="15.75">
      <c r="A297" s="98"/>
      <c r="B297" s="98"/>
      <c r="C297" s="98"/>
      <c r="D297" s="98"/>
      <c r="E297" s="98"/>
      <c r="F297" s="98"/>
      <c r="G297" s="98"/>
      <c r="H297" s="98"/>
      <c r="I297" s="98"/>
      <c r="J297" s="98"/>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row>
    <row r="298" spans="1:61" ht="15.75">
      <c r="A298" s="98"/>
      <c r="B298" s="98"/>
      <c r="C298" s="98"/>
      <c r="D298" s="98"/>
      <c r="E298" s="98"/>
      <c r="F298" s="98"/>
      <c r="G298" s="98"/>
      <c r="H298" s="98"/>
      <c r="I298" s="98"/>
      <c r="J298" s="98"/>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row>
    <row r="299" spans="1:61" ht="15.75">
      <c r="A299" s="98"/>
      <c r="B299" s="98"/>
      <c r="C299" s="98"/>
      <c r="D299" s="98"/>
      <c r="E299" s="98"/>
      <c r="F299" s="98"/>
      <c r="G299" s="98"/>
      <c r="H299" s="98"/>
      <c r="I299" s="98"/>
      <c r="J299" s="98"/>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row>
    <row r="300" spans="1:61" ht="15.75">
      <c r="A300" s="98"/>
      <c r="B300" s="98"/>
      <c r="C300" s="98"/>
      <c r="D300" s="98"/>
      <c r="E300" s="98"/>
      <c r="F300" s="98"/>
      <c r="G300" s="98"/>
      <c r="H300" s="98"/>
      <c r="I300" s="98"/>
      <c r="J300" s="98"/>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row>
    <row r="301" spans="1:61" ht="15.75">
      <c r="A301" s="98"/>
      <c r="B301" s="98"/>
      <c r="C301" s="98"/>
      <c r="D301" s="98"/>
      <c r="E301" s="98"/>
      <c r="F301" s="98"/>
      <c r="G301" s="98"/>
      <c r="H301" s="98"/>
      <c r="I301" s="98"/>
      <c r="J301" s="98"/>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row>
    <row r="302" spans="1:61" ht="15.75">
      <c r="A302" s="98"/>
      <c r="B302" s="98"/>
      <c r="C302" s="98"/>
      <c r="D302" s="98"/>
      <c r="E302" s="98"/>
      <c r="F302" s="98"/>
      <c r="G302" s="98"/>
      <c r="H302" s="98"/>
      <c r="I302" s="98"/>
      <c r="J302" s="98"/>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row>
    <row r="303" spans="1:61" ht="15.75">
      <c r="A303" s="98"/>
      <c r="B303" s="98"/>
      <c r="C303" s="98"/>
      <c r="D303" s="98"/>
      <c r="E303" s="98"/>
      <c r="F303" s="98"/>
      <c r="G303" s="98"/>
      <c r="H303" s="98"/>
      <c r="I303" s="98"/>
      <c r="J303" s="98"/>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row>
    <row r="304" spans="1:61" ht="15.75">
      <c r="A304" s="98"/>
      <c r="B304" s="98"/>
      <c r="C304" s="98"/>
      <c r="D304" s="98"/>
      <c r="E304" s="98"/>
      <c r="F304" s="98"/>
      <c r="G304" s="98"/>
      <c r="H304" s="98"/>
      <c r="I304" s="98"/>
      <c r="J304" s="98"/>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row>
    <row r="305" spans="1:61" ht="15.75">
      <c r="A305" s="98"/>
      <c r="B305" s="98"/>
      <c r="C305" s="98"/>
      <c r="D305" s="98"/>
      <c r="E305" s="98"/>
      <c r="F305" s="98"/>
      <c r="G305" s="98"/>
      <c r="H305" s="98"/>
      <c r="I305" s="98"/>
      <c r="J305" s="98"/>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row>
    <row r="306" spans="1:61" ht="15.75">
      <c r="A306" s="98"/>
      <c r="B306" s="98"/>
      <c r="C306" s="98"/>
      <c r="D306" s="98"/>
      <c r="E306" s="98"/>
      <c r="F306" s="98"/>
      <c r="G306" s="98"/>
      <c r="H306" s="98"/>
      <c r="I306" s="98"/>
      <c r="J306" s="98"/>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row>
    <row r="307" spans="1:61" ht="15.75">
      <c r="A307" s="98"/>
      <c r="B307" s="98"/>
      <c r="C307" s="98"/>
      <c r="D307" s="98"/>
      <c r="E307" s="98"/>
      <c r="F307" s="98"/>
      <c r="G307" s="98"/>
      <c r="H307" s="98"/>
      <c r="I307" s="98"/>
      <c r="J307" s="98"/>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row>
    <row r="308" spans="1:61" ht="15.75">
      <c r="A308" s="98"/>
      <c r="B308" s="98"/>
      <c r="C308" s="98"/>
      <c r="D308" s="98"/>
      <c r="E308" s="98"/>
      <c r="F308" s="98"/>
      <c r="G308" s="98"/>
      <c r="H308" s="98"/>
      <c r="I308" s="98"/>
      <c r="J308" s="98"/>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row>
    <row r="309" spans="1:61" ht="15.75">
      <c r="A309" s="98"/>
      <c r="B309" s="98"/>
      <c r="C309" s="98"/>
      <c r="D309" s="98"/>
      <c r="E309" s="98"/>
      <c r="F309" s="98"/>
      <c r="G309" s="98"/>
      <c r="H309" s="98"/>
      <c r="I309" s="98"/>
      <c r="J309" s="98"/>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row>
    <row r="310" spans="1:61" ht="15.75">
      <c r="A310" s="98"/>
      <c r="B310" s="98"/>
      <c r="C310" s="98"/>
      <c r="D310" s="98"/>
      <c r="E310" s="98"/>
      <c r="F310" s="98"/>
      <c r="G310" s="98"/>
      <c r="H310" s="98"/>
      <c r="I310" s="98"/>
      <c r="J310" s="98"/>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row>
    <row r="311" spans="1:61" ht="15.75">
      <c r="A311" s="98"/>
      <c r="B311" s="98"/>
      <c r="C311" s="98"/>
      <c r="D311" s="98"/>
      <c r="E311" s="98"/>
      <c r="F311" s="98"/>
      <c r="G311" s="98"/>
      <c r="H311" s="98"/>
      <c r="I311" s="98"/>
      <c r="J311" s="98"/>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row>
    <row r="312" spans="1:61" ht="15.75">
      <c r="A312" s="98"/>
      <c r="B312" s="98"/>
      <c r="C312" s="98"/>
      <c r="D312" s="98"/>
      <c r="E312" s="98"/>
      <c r="F312" s="98"/>
      <c r="G312" s="98"/>
      <c r="H312" s="98"/>
      <c r="I312" s="98"/>
      <c r="J312" s="98"/>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row>
    <row r="313" spans="1:61" ht="15.75">
      <c r="A313" s="98"/>
      <c r="B313" s="98"/>
      <c r="C313" s="98"/>
      <c r="D313" s="98"/>
      <c r="E313" s="98"/>
      <c r="F313" s="98"/>
      <c r="G313" s="98"/>
      <c r="H313" s="98"/>
      <c r="I313" s="98"/>
      <c r="J313" s="98"/>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row>
    <row r="314" spans="1:61" ht="15.75">
      <c r="A314" s="98"/>
      <c r="B314" s="98"/>
      <c r="C314" s="98"/>
      <c r="D314" s="98"/>
      <c r="E314" s="98"/>
      <c r="F314" s="98"/>
      <c r="G314" s="98"/>
      <c r="H314" s="98"/>
      <c r="I314" s="98"/>
      <c r="J314" s="98"/>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row>
    <row r="315" spans="1:61" ht="15.75">
      <c r="A315" s="98"/>
      <c r="B315" s="98"/>
      <c r="C315" s="98"/>
      <c r="D315" s="98"/>
      <c r="E315" s="98"/>
      <c r="F315" s="98"/>
      <c r="G315" s="98"/>
      <c r="H315" s="98"/>
      <c r="I315" s="98"/>
      <c r="J315" s="98"/>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row>
    <row r="316" spans="1:61" ht="15.75">
      <c r="A316" s="98"/>
      <c r="B316" s="98"/>
      <c r="C316" s="98"/>
      <c r="D316" s="98"/>
      <c r="E316" s="98"/>
      <c r="F316" s="98"/>
      <c r="G316" s="98"/>
      <c r="H316" s="98"/>
      <c r="I316" s="98"/>
      <c r="J316" s="98"/>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row>
    <row r="317" spans="1:61" ht="15.75">
      <c r="A317" s="98"/>
      <c r="B317" s="98"/>
      <c r="C317" s="98"/>
      <c r="D317" s="98"/>
      <c r="E317" s="98"/>
      <c r="F317" s="98"/>
      <c r="G317" s="98"/>
      <c r="H317" s="98"/>
      <c r="I317" s="98"/>
      <c r="J317" s="98"/>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row>
    <row r="318" spans="1:61" ht="15.75">
      <c r="A318" s="98"/>
      <c r="B318" s="98"/>
      <c r="C318" s="98"/>
      <c r="D318" s="98"/>
      <c r="E318" s="98"/>
      <c r="F318" s="98"/>
      <c r="G318" s="98"/>
      <c r="H318" s="98"/>
      <c r="I318" s="98"/>
      <c r="J318" s="98"/>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row>
    <row r="319" spans="1:61" ht="15.75">
      <c r="A319" s="98"/>
      <c r="B319" s="98"/>
      <c r="C319" s="98"/>
      <c r="D319" s="98"/>
      <c r="E319" s="98"/>
      <c r="F319" s="98"/>
      <c r="G319" s="98"/>
      <c r="H319" s="98"/>
      <c r="I319" s="98"/>
      <c r="J319" s="98"/>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row>
    <row r="320" spans="1:61" ht="15.75">
      <c r="A320" s="98"/>
      <c r="B320" s="98"/>
      <c r="C320" s="98"/>
      <c r="D320" s="98"/>
      <c r="E320" s="98"/>
      <c r="F320" s="98"/>
      <c r="G320" s="98"/>
      <c r="H320" s="98"/>
      <c r="I320" s="98"/>
      <c r="J320" s="98"/>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row>
    <row r="321" spans="1:61" ht="15.75">
      <c r="A321" s="98"/>
      <c r="B321" s="98"/>
      <c r="C321" s="98"/>
      <c r="D321" s="98"/>
      <c r="E321" s="98"/>
      <c r="F321" s="98"/>
      <c r="G321" s="98"/>
      <c r="H321" s="98"/>
      <c r="I321" s="98"/>
      <c r="J321" s="98"/>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row>
    <row r="322" spans="1:61" ht="15.75">
      <c r="A322" s="98"/>
      <c r="B322" s="98"/>
      <c r="C322" s="98"/>
      <c r="D322" s="98"/>
      <c r="E322" s="98"/>
      <c r="F322" s="98"/>
      <c r="G322" s="98"/>
      <c r="H322" s="98"/>
      <c r="I322" s="98"/>
      <c r="J322" s="98"/>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row>
    <row r="323" spans="1:61" ht="15.75">
      <c r="A323" s="98"/>
      <c r="B323" s="98"/>
      <c r="C323" s="98"/>
      <c r="D323" s="98"/>
      <c r="E323" s="98"/>
      <c r="F323" s="98"/>
      <c r="G323" s="98"/>
      <c r="H323" s="98"/>
      <c r="I323" s="98"/>
      <c r="J323" s="98"/>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row>
    <row r="324" spans="1:61" ht="15.75">
      <c r="A324" s="98"/>
      <c r="B324" s="98"/>
      <c r="C324" s="98"/>
      <c r="D324" s="98"/>
      <c r="E324" s="98"/>
      <c r="F324" s="98"/>
      <c r="G324" s="98"/>
      <c r="H324" s="98"/>
      <c r="I324" s="98"/>
      <c r="J324" s="98"/>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row>
    <row r="325" spans="1:61" ht="15.75">
      <c r="A325" s="98"/>
      <c r="B325" s="98"/>
      <c r="C325" s="98"/>
      <c r="D325" s="98"/>
      <c r="E325" s="98"/>
      <c r="F325" s="98"/>
      <c r="G325" s="98"/>
      <c r="H325" s="98"/>
      <c r="I325" s="98"/>
      <c r="J325" s="98"/>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row>
    <row r="326" spans="1:61" ht="15.75">
      <c r="A326" s="98"/>
      <c r="B326" s="98"/>
      <c r="C326" s="98"/>
      <c r="D326" s="98"/>
      <c r="E326" s="98"/>
      <c r="F326" s="98"/>
      <c r="G326" s="98"/>
      <c r="H326" s="98"/>
      <c r="I326" s="98"/>
      <c r="J326" s="98"/>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row>
    <row r="327" spans="1:61" ht="15.75">
      <c r="A327" s="98"/>
      <c r="B327" s="98"/>
      <c r="C327" s="98"/>
      <c r="D327" s="98"/>
      <c r="E327" s="98"/>
      <c r="F327" s="98"/>
      <c r="G327" s="98"/>
      <c r="H327" s="98"/>
      <c r="I327" s="98"/>
      <c r="J327" s="98"/>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row>
    <row r="328" spans="1:61" ht="15.75">
      <c r="A328" s="98"/>
      <c r="B328" s="98"/>
      <c r="C328" s="98"/>
      <c r="D328" s="98"/>
      <c r="E328" s="98"/>
      <c r="F328" s="98"/>
      <c r="G328" s="98"/>
      <c r="H328" s="98"/>
      <c r="I328" s="98"/>
      <c r="J328" s="98"/>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row>
    <row r="329" spans="1:61" ht="15.75">
      <c r="A329" s="98"/>
      <c r="B329" s="98"/>
      <c r="C329" s="98"/>
      <c r="D329" s="98"/>
      <c r="E329" s="98"/>
      <c r="F329" s="98"/>
      <c r="G329" s="98"/>
      <c r="H329" s="98"/>
      <c r="I329" s="98"/>
      <c r="J329" s="98"/>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row>
    <row r="330" spans="1:61" ht="15.75">
      <c r="A330" s="98"/>
      <c r="B330" s="98"/>
      <c r="C330" s="98"/>
      <c r="D330" s="98"/>
      <c r="E330" s="98"/>
      <c r="F330" s="98"/>
      <c r="G330" s="98"/>
      <c r="H330" s="98"/>
      <c r="I330" s="98"/>
      <c r="J330" s="98"/>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row>
    <row r="331" spans="1:61" ht="15.75">
      <c r="A331" s="98"/>
      <c r="B331" s="98"/>
      <c r="C331" s="98"/>
      <c r="D331" s="98"/>
      <c r="E331" s="98"/>
      <c r="F331" s="98"/>
      <c r="G331" s="98"/>
      <c r="H331" s="98"/>
      <c r="I331" s="98"/>
      <c r="J331" s="98"/>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row>
    <row r="332" spans="1:61" ht="15.75">
      <c r="A332" s="98"/>
      <c r="B332" s="98"/>
      <c r="C332" s="98"/>
      <c r="D332" s="98"/>
      <c r="E332" s="98"/>
      <c r="F332" s="98"/>
      <c r="G332" s="98"/>
      <c r="H332" s="98"/>
      <c r="I332" s="98"/>
      <c r="J332" s="98"/>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row>
    <row r="333" spans="1:61" ht="15.75">
      <c r="A333" s="98"/>
      <c r="B333" s="98"/>
      <c r="C333" s="98"/>
      <c r="D333" s="98"/>
      <c r="E333" s="98"/>
      <c r="F333" s="98"/>
      <c r="G333" s="98"/>
      <c r="H333" s="98"/>
      <c r="I333" s="98"/>
      <c r="J333" s="98"/>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row>
    <row r="334" spans="1:61" ht="15.75">
      <c r="A334" s="98"/>
      <c r="B334" s="98"/>
      <c r="C334" s="98"/>
      <c r="D334" s="98"/>
      <c r="E334" s="98"/>
      <c r="F334" s="98"/>
      <c r="G334" s="98"/>
      <c r="H334" s="98"/>
      <c r="I334" s="98"/>
      <c r="J334" s="98"/>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row>
    <row r="335" spans="1:61" ht="15.75">
      <c r="A335" s="98"/>
      <c r="B335" s="98"/>
      <c r="C335" s="98"/>
      <c r="D335" s="98"/>
      <c r="E335" s="98"/>
      <c r="F335" s="98"/>
      <c r="G335" s="98"/>
      <c r="H335" s="98"/>
      <c r="I335" s="98"/>
      <c r="J335" s="98"/>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row>
    <row r="336" spans="1:61" ht="15.75">
      <c r="A336" s="98"/>
      <c r="B336" s="98"/>
      <c r="C336" s="98"/>
      <c r="D336" s="98"/>
      <c r="E336" s="98"/>
      <c r="F336" s="98"/>
      <c r="G336" s="98"/>
      <c r="H336" s="98"/>
      <c r="I336" s="98"/>
      <c r="J336" s="98"/>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row>
    <row r="337" spans="1:61" ht="15.75">
      <c r="A337" s="98"/>
      <c r="B337" s="98"/>
      <c r="C337" s="98"/>
      <c r="D337" s="98"/>
      <c r="E337" s="98"/>
      <c r="F337" s="98"/>
      <c r="G337" s="98"/>
      <c r="H337" s="98"/>
      <c r="I337" s="98"/>
      <c r="J337" s="98"/>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row>
    <row r="338" spans="1:61" ht="15.75">
      <c r="A338" s="98"/>
      <c r="B338" s="98"/>
      <c r="C338" s="98"/>
      <c r="D338" s="98"/>
      <c r="E338" s="98"/>
      <c r="F338" s="98"/>
      <c r="G338" s="98"/>
      <c r="H338" s="98"/>
      <c r="I338" s="98"/>
      <c r="J338" s="98"/>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row>
    <row r="339" spans="1:61" ht="15.75">
      <c r="A339" s="98"/>
      <c r="B339" s="98"/>
      <c r="C339" s="98"/>
      <c r="D339" s="98"/>
      <c r="E339" s="98"/>
      <c r="F339" s="98"/>
      <c r="G339" s="98"/>
      <c r="H339" s="98"/>
      <c r="I339" s="98"/>
      <c r="J339" s="98"/>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row>
    <row r="340" spans="1:61" ht="15.75">
      <c r="A340" s="98"/>
      <c r="B340" s="98"/>
      <c r="C340" s="98"/>
      <c r="D340" s="98"/>
      <c r="E340" s="98"/>
      <c r="F340" s="98"/>
      <c r="G340" s="98"/>
      <c r="H340" s="98"/>
      <c r="I340" s="98"/>
      <c r="J340" s="98"/>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row>
    <row r="341" spans="1:61" ht="15.75">
      <c r="A341" s="98"/>
      <c r="B341" s="98"/>
      <c r="C341" s="98"/>
      <c r="D341" s="98"/>
      <c r="E341" s="98"/>
      <c r="F341" s="98"/>
      <c r="G341" s="98"/>
      <c r="H341" s="98"/>
      <c r="I341" s="98"/>
      <c r="J341" s="98"/>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row>
    <row r="342" spans="1:61" ht="15.75">
      <c r="A342" s="98"/>
      <c r="B342" s="98"/>
      <c r="C342" s="98"/>
      <c r="D342" s="98"/>
      <c r="E342" s="98"/>
      <c r="F342" s="98"/>
      <c r="G342" s="98"/>
      <c r="H342" s="98"/>
      <c r="I342" s="98"/>
      <c r="J342" s="98"/>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row>
    <row r="343" spans="1:61" ht="15.75">
      <c r="A343" s="98"/>
      <c r="B343" s="98"/>
      <c r="C343" s="98"/>
      <c r="D343" s="98"/>
      <c r="E343" s="98"/>
      <c r="F343" s="98"/>
      <c r="G343" s="98"/>
      <c r="H343" s="98"/>
      <c r="I343" s="98"/>
      <c r="J343" s="98"/>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row>
    <row r="344" spans="1:61" ht="15.75">
      <c r="A344" s="98"/>
      <c r="B344" s="98"/>
      <c r="C344" s="98"/>
      <c r="D344" s="98"/>
      <c r="E344" s="98"/>
      <c r="F344" s="98"/>
      <c r="G344" s="98"/>
      <c r="H344" s="98"/>
      <c r="I344" s="98"/>
      <c r="J344" s="98"/>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row>
    <row r="345" spans="1:61" ht="15.75">
      <c r="A345" s="98"/>
      <c r="B345" s="98"/>
      <c r="C345" s="98"/>
      <c r="D345" s="98"/>
      <c r="E345" s="98"/>
      <c r="F345" s="98"/>
      <c r="G345" s="98"/>
      <c r="H345" s="98"/>
      <c r="I345" s="98"/>
      <c r="J345" s="98"/>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row>
    <row r="346" spans="1:61" ht="15.75">
      <c r="A346" s="98"/>
      <c r="B346" s="98"/>
      <c r="C346" s="98"/>
      <c r="D346" s="98"/>
      <c r="E346" s="98"/>
      <c r="F346" s="98"/>
      <c r="G346" s="98"/>
      <c r="H346" s="98"/>
      <c r="I346" s="98"/>
      <c r="J346" s="98"/>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row>
    <row r="347" spans="1:61" ht="15.75">
      <c r="A347" s="98"/>
      <c r="B347" s="98"/>
      <c r="C347" s="98"/>
      <c r="D347" s="98"/>
      <c r="E347" s="98"/>
      <c r="F347" s="98"/>
      <c r="G347" s="98"/>
      <c r="H347" s="98"/>
      <c r="I347" s="98"/>
      <c r="J347" s="98"/>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row>
    <row r="348" spans="1:61" ht="15.75">
      <c r="A348" s="98"/>
      <c r="B348" s="98"/>
      <c r="C348" s="98"/>
      <c r="D348" s="98"/>
      <c r="E348" s="98"/>
      <c r="F348" s="98"/>
      <c r="G348" s="98"/>
      <c r="H348" s="98"/>
      <c r="I348" s="98"/>
      <c r="J348" s="98"/>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row>
    <row r="349" spans="1:61" ht="15.75">
      <c r="A349" s="98"/>
      <c r="B349" s="98"/>
      <c r="C349" s="98"/>
      <c r="D349" s="98"/>
      <c r="E349" s="98"/>
      <c r="F349" s="98"/>
      <c r="G349" s="98"/>
      <c r="H349" s="98"/>
      <c r="I349" s="98"/>
      <c r="J349" s="98"/>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row>
    <row r="350" spans="1:61" ht="15.75">
      <c r="A350" s="98"/>
      <c r="B350" s="98"/>
      <c r="C350" s="98"/>
      <c r="D350" s="98"/>
      <c r="E350" s="98"/>
      <c r="F350" s="98"/>
      <c r="G350" s="98"/>
      <c r="H350" s="98"/>
      <c r="I350" s="98"/>
      <c r="J350" s="98"/>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row>
    <row r="351" spans="1:61" ht="15.75">
      <c r="A351" s="98"/>
      <c r="B351" s="98"/>
      <c r="C351" s="98"/>
      <c r="D351" s="98"/>
      <c r="E351" s="98"/>
      <c r="F351" s="98"/>
      <c r="G351" s="98"/>
      <c r="H351" s="98"/>
      <c r="I351" s="98"/>
      <c r="J351" s="98"/>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row>
    <row r="352" spans="1:61" ht="15.75">
      <c r="A352" s="98"/>
      <c r="B352" s="98"/>
      <c r="C352" s="98"/>
      <c r="D352" s="98"/>
      <c r="E352" s="98"/>
      <c r="F352" s="98"/>
      <c r="G352" s="98"/>
      <c r="H352" s="98"/>
      <c r="I352" s="98"/>
      <c r="J352" s="98"/>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row>
    <row r="353" spans="1:61" ht="15.75">
      <c r="A353" s="98"/>
      <c r="B353" s="98"/>
      <c r="C353" s="98"/>
      <c r="D353" s="98"/>
      <c r="E353" s="98"/>
      <c r="F353" s="98"/>
      <c r="G353" s="98"/>
      <c r="H353" s="98"/>
      <c r="I353" s="98"/>
      <c r="J353" s="98"/>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row>
    <row r="354" spans="1:61" ht="15.75">
      <c r="A354" s="98"/>
      <c r="B354" s="98"/>
      <c r="C354" s="98"/>
      <c r="D354" s="98"/>
      <c r="E354" s="98"/>
      <c r="F354" s="98"/>
      <c r="G354" s="98"/>
      <c r="H354" s="98"/>
      <c r="I354" s="98"/>
      <c r="J354" s="98"/>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row>
    <row r="355" spans="1:61" ht="15.75">
      <c r="A355" s="98"/>
      <c r="B355" s="98"/>
      <c r="C355" s="98"/>
      <c r="D355" s="98"/>
      <c r="E355" s="98"/>
      <c r="F355" s="98"/>
      <c r="G355" s="98"/>
      <c r="H355" s="98"/>
      <c r="I355" s="98"/>
      <c r="J355" s="98"/>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row>
    <row r="356" spans="1:61" ht="15.75">
      <c r="A356" s="98"/>
      <c r="B356" s="98"/>
      <c r="C356" s="98"/>
      <c r="D356" s="98"/>
      <c r="E356" s="98"/>
      <c r="F356" s="98"/>
      <c r="G356" s="98"/>
      <c r="H356" s="98"/>
      <c r="I356" s="98"/>
      <c r="J356" s="98"/>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row>
    <row r="357" spans="1:61" ht="15.75">
      <c r="A357" s="98"/>
      <c r="B357" s="98"/>
      <c r="C357" s="98"/>
      <c r="D357" s="98"/>
      <c r="E357" s="98"/>
      <c r="F357" s="98"/>
      <c r="G357" s="98"/>
      <c r="H357" s="98"/>
      <c r="I357" s="98"/>
      <c r="J357" s="98"/>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row>
    <row r="358" spans="1:61" ht="15.75">
      <c r="A358" s="98"/>
      <c r="B358" s="98"/>
      <c r="C358" s="98"/>
      <c r="D358" s="98"/>
      <c r="E358" s="98"/>
      <c r="F358" s="98"/>
      <c r="G358" s="98"/>
      <c r="H358" s="98"/>
      <c r="I358" s="98"/>
      <c r="J358" s="98"/>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row>
    <row r="359" spans="1:61" ht="15.75">
      <c r="A359" s="98"/>
      <c r="B359" s="98"/>
      <c r="C359" s="98"/>
      <c r="D359" s="98"/>
      <c r="E359" s="98"/>
      <c r="F359" s="98"/>
      <c r="G359" s="98"/>
      <c r="H359" s="98"/>
      <c r="I359" s="98"/>
      <c r="J359" s="98"/>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row>
    <row r="360" spans="1:61" ht="15.75">
      <c r="A360" s="98"/>
      <c r="B360" s="98"/>
      <c r="C360" s="98"/>
      <c r="D360" s="98"/>
      <c r="E360" s="98"/>
      <c r="F360" s="98"/>
      <c r="G360" s="98"/>
      <c r="H360" s="98"/>
      <c r="I360" s="98"/>
      <c r="J360" s="98"/>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row>
    <row r="361" spans="1:61" ht="15.75">
      <c r="A361" s="98"/>
      <c r="B361" s="98"/>
      <c r="C361" s="98"/>
      <c r="D361" s="98"/>
      <c r="E361" s="98"/>
      <c r="F361" s="98"/>
      <c r="G361" s="98"/>
      <c r="H361" s="98"/>
      <c r="I361" s="98"/>
      <c r="J361" s="98"/>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row>
    <row r="362" spans="1:61" ht="15.75">
      <c r="A362" s="98"/>
      <c r="B362" s="98"/>
      <c r="C362" s="98"/>
      <c r="D362" s="98"/>
      <c r="E362" s="98"/>
      <c r="F362" s="98"/>
      <c r="G362" s="98"/>
      <c r="H362" s="98"/>
      <c r="I362" s="98"/>
      <c r="J362" s="98"/>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row>
    <row r="363" spans="1:61" ht="15.75">
      <c r="A363" s="98"/>
      <c r="B363" s="98"/>
      <c r="C363" s="98"/>
      <c r="D363" s="98"/>
      <c r="E363" s="98"/>
      <c r="F363" s="98"/>
      <c r="G363" s="98"/>
      <c r="H363" s="98"/>
      <c r="I363" s="98"/>
      <c r="J363" s="98"/>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row>
    <row r="364" spans="1:61" ht="15.75">
      <c r="A364" s="98"/>
      <c r="B364" s="98"/>
      <c r="C364" s="98"/>
      <c r="D364" s="98"/>
      <c r="E364" s="98"/>
      <c r="F364" s="98"/>
      <c r="G364" s="98"/>
      <c r="H364" s="98"/>
      <c r="I364" s="98"/>
      <c r="J364" s="98"/>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row>
    <row r="365" spans="1:61" ht="15.75">
      <c r="A365" s="98"/>
      <c r="B365" s="98"/>
      <c r="C365" s="98"/>
      <c r="D365" s="98"/>
      <c r="E365" s="98"/>
      <c r="F365" s="98"/>
      <c r="G365" s="98"/>
      <c r="H365" s="98"/>
      <c r="I365" s="98"/>
      <c r="J365" s="98"/>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row>
    <row r="366" spans="1:61" ht="15.75">
      <c r="A366" s="98"/>
      <c r="B366" s="98"/>
      <c r="C366" s="98"/>
      <c r="D366" s="98"/>
      <c r="E366" s="98"/>
      <c r="F366" s="98"/>
      <c r="G366" s="98"/>
      <c r="H366" s="98"/>
      <c r="I366" s="98"/>
      <c r="J366" s="98"/>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row>
    <row r="367" spans="1:61" ht="15.75">
      <c r="A367" s="98"/>
      <c r="B367" s="98"/>
      <c r="C367" s="98"/>
      <c r="D367" s="98"/>
      <c r="E367" s="98"/>
      <c r="F367" s="98"/>
      <c r="G367" s="98"/>
      <c r="H367" s="98"/>
      <c r="I367" s="98"/>
      <c r="J367" s="98"/>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row>
    <row r="368" spans="1:61" ht="15.75">
      <c r="A368" s="98"/>
      <c r="B368" s="98"/>
      <c r="C368" s="98"/>
      <c r="D368" s="98"/>
      <c r="E368" s="98"/>
      <c r="F368" s="98"/>
      <c r="G368" s="98"/>
      <c r="H368" s="98"/>
      <c r="I368" s="98"/>
      <c r="J368" s="98"/>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row>
    <row r="369" spans="1:61" ht="15.75">
      <c r="A369" s="98"/>
      <c r="B369" s="98"/>
      <c r="C369" s="98"/>
      <c r="D369" s="98"/>
      <c r="E369" s="98"/>
      <c r="F369" s="98"/>
      <c r="G369" s="98"/>
      <c r="H369" s="98"/>
      <c r="I369" s="98"/>
      <c r="J369" s="98"/>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row>
    <row r="370" spans="1:61" ht="15.75">
      <c r="A370" s="98"/>
      <c r="B370" s="98"/>
      <c r="C370" s="98"/>
      <c r="D370" s="98"/>
      <c r="E370" s="98"/>
      <c r="F370" s="98"/>
      <c r="G370" s="98"/>
      <c r="H370" s="98"/>
      <c r="I370" s="98"/>
      <c r="J370" s="98"/>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row>
    <row r="371" spans="1:61" ht="15.75">
      <c r="A371" s="98"/>
      <c r="B371" s="98"/>
      <c r="C371" s="98"/>
      <c r="D371" s="98"/>
      <c r="E371" s="98"/>
      <c r="F371" s="98"/>
      <c r="G371" s="98"/>
      <c r="H371" s="98"/>
      <c r="I371" s="98"/>
      <c r="J371" s="98"/>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row>
    <row r="372" spans="1:61" ht="15.75">
      <c r="A372" s="98"/>
      <c r="B372" s="98"/>
      <c r="C372" s="98"/>
      <c r="D372" s="98"/>
      <c r="E372" s="98"/>
      <c r="F372" s="98"/>
      <c r="G372" s="98"/>
      <c r="H372" s="98"/>
      <c r="I372" s="98"/>
      <c r="J372" s="98"/>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row>
    <row r="373" spans="1:61" ht="15.75">
      <c r="A373" s="98"/>
      <c r="B373" s="98"/>
      <c r="C373" s="98"/>
      <c r="D373" s="98"/>
      <c r="E373" s="98"/>
      <c r="F373" s="98"/>
      <c r="G373" s="98"/>
      <c r="H373" s="98"/>
      <c r="I373" s="98"/>
      <c r="J373" s="98"/>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row>
    <row r="374" spans="1:61" ht="15.75">
      <c r="A374" s="98"/>
      <c r="B374" s="98"/>
      <c r="C374" s="98"/>
      <c r="D374" s="98"/>
      <c r="E374" s="98"/>
      <c r="F374" s="98"/>
      <c r="G374" s="98"/>
      <c r="H374" s="98"/>
      <c r="I374" s="98"/>
      <c r="J374" s="98"/>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row>
    <row r="375" spans="1:61" ht="15.75">
      <c r="A375" s="98"/>
      <c r="B375" s="98"/>
      <c r="C375" s="98"/>
      <c r="D375" s="98"/>
      <c r="E375" s="98"/>
      <c r="F375" s="98"/>
      <c r="G375" s="98"/>
      <c r="H375" s="98"/>
      <c r="I375" s="98"/>
      <c r="J375" s="98"/>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row>
    <row r="376" spans="1:61" ht="15.75">
      <c r="A376" s="98"/>
      <c r="B376" s="98"/>
      <c r="C376" s="98"/>
      <c r="D376" s="98"/>
      <c r="E376" s="98"/>
      <c r="F376" s="98"/>
      <c r="G376" s="98"/>
      <c r="H376" s="98"/>
      <c r="I376" s="98"/>
      <c r="J376" s="98"/>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row>
    <row r="377" spans="1:61" ht="15.75">
      <c r="A377" s="98"/>
      <c r="B377" s="98"/>
      <c r="C377" s="98"/>
      <c r="D377" s="98"/>
      <c r="E377" s="98"/>
      <c r="F377" s="98"/>
      <c r="G377" s="98"/>
      <c r="H377" s="98"/>
      <c r="I377" s="98"/>
      <c r="J377" s="98"/>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row>
    <row r="378" spans="1:61" ht="15.75">
      <c r="A378" s="98"/>
      <c r="B378" s="98"/>
      <c r="C378" s="98"/>
      <c r="D378" s="98"/>
      <c r="E378" s="98"/>
      <c r="F378" s="98"/>
      <c r="G378" s="98"/>
      <c r="H378" s="98"/>
      <c r="I378" s="98"/>
      <c r="J378" s="98"/>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row>
    <row r="379" spans="1:61" ht="15.75">
      <c r="A379" s="98"/>
      <c r="B379" s="98"/>
      <c r="C379" s="98"/>
      <c r="D379" s="98"/>
      <c r="E379" s="98"/>
      <c r="F379" s="98"/>
      <c r="G379" s="98"/>
      <c r="H379" s="98"/>
      <c r="I379" s="98"/>
      <c r="J379" s="98"/>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row>
    <row r="380" spans="1:61" ht="15.75">
      <c r="A380" s="98"/>
      <c r="B380" s="98"/>
      <c r="C380" s="98"/>
      <c r="D380" s="98"/>
      <c r="E380" s="98"/>
      <c r="F380" s="98"/>
      <c r="G380" s="98"/>
      <c r="H380" s="98"/>
      <c r="I380" s="98"/>
      <c r="J380" s="98"/>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row>
    <row r="381" spans="1:61" ht="15.75">
      <c r="A381" s="98"/>
      <c r="B381" s="98"/>
      <c r="C381" s="98"/>
      <c r="D381" s="98"/>
      <c r="E381" s="98"/>
      <c r="F381" s="98"/>
      <c r="G381" s="98"/>
      <c r="H381" s="98"/>
      <c r="I381" s="98"/>
      <c r="J381" s="98"/>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row>
    <row r="382" spans="1:61" ht="15.75">
      <c r="A382" s="98"/>
      <c r="B382" s="98"/>
      <c r="C382" s="98"/>
      <c r="D382" s="98"/>
      <c r="E382" s="98"/>
      <c r="F382" s="98"/>
      <c r="G382" s="98"/>
      <c r="H382" s="98"/>
      <c r="I382" s="98"/>
      <c r="J382" s="98"/>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row>
    <row r="383" spans="1:61" ht="15.75">
      <c r="A383" s="98"/>
      <c r="B383" s="98"/>
      <c r="C383" s="98"/>
      <c r="D383" s="98"/>
      <c r="E383" s="98"/>
      <c r="F383" s="98"/>
      <c r="G383" s="98"/>
      <c r="H383" s="98"/>
      <c r="I383" s="98"/>
      <c r="J383" s="98"/>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row>
    <row r="384" spans="1:61" ht="15.75">
      <c r="A384" s="98"/>
      <c r="B384" s="98"/>
      <c r="C384" s="98"/>
      <c r="D384" s="98"/>
      <c r="E384" s="98"/>
      <c r="F384" s="98"/>
      <c r="G384" s="98"/>
      <c r="H384" s="98"/>
      <c r="I384" s="98"/>
      <c r="J384" s="98"/>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row>
    <row r="385" spans="1:61" ht="15.75">
      <c r="A385" s="98"/>
      <c r="B385" s="98"/>
      <c r="C385" s="98"/>
      <c r="D385" s="98"/>
      <c r="E385" s="98"/>
      <c r="F385" s="98"/>
      <c r="G385" s="98"/>
      <c r="H385" s="98"/>
      <c r="I385" s="98"/>
      <c r="J385" s="98"/>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row>
    <row r="386" spans="1:61" ht="15.75">
      <c r="A386" s="98"/>
      <c r="B386" s="98"/>
      <c r="C386" s="98"/>
      <c r="D386" s="98"/>
      <c r="E386" s="98"/>
      <c r="F386" s="98"/>
      <c r="G386" s="98"/>
      <c r="H386" s="98"/>
      <c r="I386" s="98"/>
      <c r="J386" s="98"/>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row>
    <row r="387" spans="1:61" ht="15.75">
      <c r="A387" s="98"/>
      <c r="B387" s="98"/>
      <c r="C387" s="98"/>
      <c r="D387" s="98"/>
      <c r="E387" s="98"/>
      <c r="F387" s="98"/>
      <c r="G387" s="98"/>
      <c r="H387" s="98"/>
      <c r="I387" s="98"/>
      <c r="J387" s="98"/>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row>
    <row r="388" spans="1:61" ht="15.75">
      <c r="A388" s="98"/>
      <c r="B388" s="98"/>
      <c r="C388" s="98"/>
      <c r="D388" s="98"/>
      <c r="E388" s="98"/>
      <c r="F388" s="98"/>
      <c r="G388" s="98"/>
      <c r="H388" s="98"/>
      <c r="I388" s="98"/>
      <c r="J388" s="98"/>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row>
    <row r="389" spans="1:61" ht="15.75">
      <c r="A389" s="98"/>
      <c r="B389" s="98"/>
      <c r="C389" s="98"/>
      <c r="D389" s="98"/>
      <c r="E389" s="98"/>
      <c r="F389" s="98"/>
      <c r="G389" s="98"/>
      <c r="H389" s="98"/>
      <c r="I389" s="98"/>
      <c r="J389" s="98"/>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row>
    <row r="390" spans="1:61" ht="15.75">
      <c r="A390" s="98"/>
      <c r="B390" s="98"/>
      <c r="C390" s="98"/>
      <c r="D390" s="98"/>
      <c r="E390" s="98"/>
      <c r="F390" s="98"/>
      <c r="G390" s="98"/>
      <c r="H390" s="98"/>
      <c r="I390" s="98"/>
      <c r="J390" s="98"/>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row>
    <row r="391" spans="1:61" ht="15.75">
      <c r="A391" s="98"/>
      <c r="B391" s="98"/>
      <c r="C391" s="98"/>
      <c r="D391" s="98"/>
      <c r="E391" s="98"/>
      <c r="F391" s="98"/>
      <c r="G391" s="98"/>
      <c r="H391" s="98"/>
      <c r="I391" s="98"/>
      <c r="J391" s="98"/>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row>
    <row r="392" spans="1:61" ht="15.75">
      <c r="A392" s="98"/>
      <c r="B392" s="98"/>
      <c r="C392" s="98"/>
      <c r="D392" s="98"/>
      <c r="E392" s="98"/>
      <c r="F392" s="98"/>
      <c r="G392" s="98"/>
      <c r="H392" s="98"/>
      <c r="I392" s="98"/>
      <c r="J392" s="98"/>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row>
    <row r="393" spans="1:61" ht="15.75">
      <c r="A393" s="98"/>
      <c r="B393" s="98"/>
      <c r="C393" s="98"/>
      <c r="D393" s="98"/>
      <c r="E393" s="98"/>
      <c r="F393" s="98"/>
      <c r="G393" s="98"/>
      <c r="H393" s="98"/>
      <c r="I393" s="98"/>
      <c r="J393" s="98"/>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row>
    <row r="394" spans="1:61" ht="15.75">
      <c r="A394" s="98"/>
      <c r="B394" s="98"/>
      <c r="C394" s="98"/>
      <c r="D394" s="98"/>
      <c r="E394" s="98"/>
      <c r="F394" s="98"/>
      <c r="G394" s="98"/>
      <c r="H394" s="98"/>
      <c r="I394" s="98"/>
      <c r="J394" s="98"/>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row>
    <row r="395" spans="1:61" ht="15.75">
      <c r="A395" s="98"/>
      <c r="B395" s="98"/>
      <c r="C395" s="98"/>
      <c r="D395" s="98"/>
      <c r="E395" s="98"/>
      <c r="F395" s="98"/>
      <c r="G395" s="98"/>
      <c r="H395" s="98"/>
      <c r="I395" s="98"/>
      <c r="J395" s="98"/>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row>
    <row r="396" spans="1:61" ht="15.75">
      <c r="A396" s="98"/>
      <c r="B396" s="98"/>
      <c r="C396" s="98"/>
      <c r="D396" s="98"/>
      <c r="E396" s="98"/>
      <c r="F396" s="98"/>
      <c r="G396" s="98"/>
      <c r="H396" s="98"/>
      <c r="I396" s="98"/>
      <c r="J396" s="98"/>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row>
    <row r="397" spans="1:61" ht="15.75">
      <c r="A397" s="98"/>
      <c r="B397" s="98"/>
      <c r="C397" s="98"/>
      <c r="D397" s="98"/>
      <c r="E397" s="98"/>
      <c r="F397" s="98"/>
      <c r="G397" s="98"/>
      <c r="H397" s="98"/>
      <c r="I397" s="98"/>
      <c r="J397" s="98"/>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row>
    <row r="398" spans="1:61" ht="15.75">
      <c r="A398" s="98"/>
      <c r="B398" s="98"/>
      <c r="C398" s="98"/>
      <c r="D398" s="98"/>
      <c r="E398" s="98"/>
      <c r="F398" s="98"/>
      <c r="G398" s="98"/>
      <c r="H398" s="98"/>
      <c r="I398" s="98"/>
      <c r="J398" s="98"/>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row>
    <row r="399" spans="1:61" ht="15.75">
      <c r="A399" s="98"/>
      <c r="B399" s="98"/>
      <c r="C399" s="98"/>
      <c r="D399" s="98"/>
      <c r="E399" s="98"/>
      <c r="F399" s="98"/>
      <c r="G399" s="98"/>
      <c r="H399" s="98"/>
      <c r="I399" s="98"/>
      <c r="J399" s="98"/>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row>
    <row r="400" spans="1:61" ht="15.75">
      <c r="A400" s="98"/>
      <c r="B400" s="98"/>
      <c r="C400" s="98"/>
      <c r="D400" s="98"/>
      <c r="E400" s="98"/>
      <c r="F400" s="98"/>
      <c r="G400" s="98"/>
      <c r="H400" s="98"/>
      <c r="I400" s="98"/>
      <c r="J400" s="98"/>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row>
    <row r="401" spans="1:61" ht="15.75">
      <c r="A401" s="98"/>
      <c r="B401" s="98"/>
      <c r="C401" s="98"/>
      <c r="D401" s="98"/>
      <c r="E401" s="98"/>
      <c r="F401" s="98"/>
      <c r="G401" s="98"/>
      <c r="H401" s="98"/>
      <c r="I401" s="98"/>
      <c r="J401" s="98"/>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row>
    <row r="402" spans="1:61" ht="15.75">
      <c r="A402" s="98"/>
      <c r="B402" s="98"/>
      <c r="C402" s="98"/>
      <c r="D402" s="98"/>
      <c r="E402" s="98"/>
      <c r="F402" s="98"/>
      <c r="G402" s="98"/>
      <c r="H402" s="98"/>
      <c r="I402" s="98"/>
      <c r="J402" s="98"/>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row>
    <row r="403" spans="1:61" ht="15.75">
      <c r="A403" s="98"/>
      <c r="B403" s="98"/>
      <c r="C403" s="98"/>
      <c r="D403" s="98"/>
      <c r="E403" s="98"/>
      <c r="F403" s="98"/>
      <c r="G403" s="98"/>
      <c r="H403" s="98"/>
      <c r="I403" s="98"/>
      <c r="J403" s="98"/>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row>
    <row r="404" spans="1:61" ht="15.75">
      <c r="A404" s="98"/>
      <c r="B404" s="98"/>
      <c r="C404" s="98"/>
      <c r="D404" s="98"/>
      <c r="E404" s="98"/>
      <c r="F404" s="98"/>
      <c r="G404" s="98"/>
      <c r="H404" s="98"/>
      <c r="I404" s="98"/>
      <c r="J404" s="98"/>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row>
    <row r="405" spans="1:61" ht="15.75">
      <c r="A405" s="98"/>
      <c r="B405" s="98"/>
      <c r="C405" s="98"/>
      <c r="D405" s="98"/>
      <c r="E405" s="98"/>
      <c r="F405" s="98"/>
      <c r="G405" s="98"/>
      <c r="H405" s="98"/>
      <c r="I405" s="98"/>
      <c r="J405" s="98"/>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row>
    <row r="406" spans="1:61" ht="15.75">
      <c r="A406" s="98"/>
      <c r="B406" s="98"/>
      <c r="C406" s="98"/>
      <c r="D406" s="98"/>
      <c r="E406" s="98"/>
      <c r="F406" s="98"/>
      <c r="G406" s="98"/>
      <c r="H406" s="98"/>
      <c r="I406" s="98"/>
      <c r="J406" s="98"/>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row>
    <row r="407" spans="1:61" ht="15.75">
      <c r="A407" s="98"/>
      <c r="B407" s="98"/>
      <c r="C407" s="98"/>
      <c r="D407" s="98"/>
      <c r="E407" s="98"/>
      <c r="F407" s="98"/>
      <c r="G407" s="98"/>
      <c r="H407" s="98"/>
      <c r="I407" s="98"/>
      <c r="J407" s="98"/>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row>
    <row r="408" spans="1:61" ht="15.75">
      <c r="A408" s="98"/>
      <c r="B408" s="98"/>
      <c r="C408" s="98"/>
      <c r="D408" s="98"/>
      <c r="E408" s="98"/>
      <c r="F408" s="98"/>
      <c r="G408" s="98"/>
      <c r="H408" s="98"/>
      <c r="I408" s="98"/>
      <c r="J408" s="98"/>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row>
    <row r="409" spans="1:61" ht="15.75">
      <c r="A409" s="98"/>
      <c r="B409" s="98"/>
      <c r="C409" s="98"/>
      <c r="D409" s="98"/>
      <c r="E409" s="98"/>
      <c r="F409" s="98"/>
      <c r="G409" s="98"/>
      <c r="H409" s="98"/>
      <c r="I409" s="98"/>
      <c r="J409" s="98"/>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row>
    <row r="410" spans="1:61" ht="15.75">
      <c r="A410" s="98"/>
      <c r="B410" s="98"/>
      <c r="C410" s="98"/>
      <c r="D410" s="98"/>
      <c r="E410" s="98"/>
      <c r="F410" s="98"/>
      <c r="G410" s="98"/>
      <c r="H410" s="98"/>
      <c r="I410" s="98"/>
      <c r="J410" s="98"/>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row>
    <row r="411" spans="1:61" ht="15.75">
      <c r="A411" s="98"/>
      <c r="B411" s="98"/>
      <c r="C411" s="98"/>
      <c r="D411" s="98"/>
      <c r="E411" s="98"/>
      <c r="F411" s="98"/>
      <c r="G411" s="98"/>
      <c r="H411" s="98"/>
      <c r="I411" s="98"/>
      <c r="J411" s="98"/>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row>
    <row r="412" spans="1:61" ht="15.75">
      <c r="A412" s="98"/>
      <c r="B412" s="98"/>
      <c r="C412" s="98"/>
      <c r="D412" s="98"/>
      <c r="E412" s="98"/>
      <c r="F412" s="98"/>
      <c r="G412" s="98"/>
      <c r="H412" s="98"/>
      <c r="I412" s="98"/>
      <c r="J412" s="98"/>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row>
    <row r="413" spans="1:61" ht="15.75">
      <c r="A413" s="98"/>
      <c r="B413" s="98"/>
      <c r="C413" s="98"/>
      <c r="D413" s="98"/>
      <c r="E413" s="98"/>
      <c r="F413" s="98"/>
      <c r="G413" s="98"/>
      <c r="H413" s="98"/>
      <c r="I413" s="98"/>
      <c r="J413" s="98"/>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row>
    <row r="414" spans="1:61" ht="15.75">
      <c r="A414" s="98"/>
      <c r="B414" s="98"/>
      <c r="C414" s="98"/>
      <c r="D414" s="98"/>
      <c r="E414" s="98"/>
      <c r="F414" s="98"/>
      <c r="G414" s="98"/>
      <c r="H414" s="98"/>
      <c r="I414" s="98"/>
      <c r="J414" s="98"/>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row>
    <row r="415" spans="1:61" ht="15.75">
      <c r="A415" s="98"/>
      <c r="B415" s="98"/>
      <c r="C415" s="98"/>
      <c r="D415" s="98"/>
      <c r="E415" s="98"/>
      <c r="F415" s="98"/>
      <c r="G415" s="98"/>
      <c r="H415" s="98"/>
      <c r="I415" s="98"/>
      <c r="J415" s="98"/>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row>
    <row r="416" spans="1:61" ht="15.75">
      <c r="A416" s="98"/>
      <c r="B416" s="98"/>
      <c r="C416" s="98"/>
      <c r="D416" s="98"/>
      <c r="E416" s="98"/>
      <c r="F416" s="98"/>
      <c r="G416" s="98"/>
      <c r="H416" s="98"/>
      <c r="I416" s="98"/>
      <c r="J416" s="98"/>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row>
    <row r="417" spans="1:61" ht="15.75">
      <c r="A417" s="98"/>
      <c r="B417" s="98"/>
      <c r="C417" s="98"/>
      <c r="D417" s="98"/>
      <c r="E417" s="98"/>
      <c r="F417" s="98"/>
      <c r="G417" s="98"/>
      <c r="H417" s="98"/>
      <c r="I417" s="98"/>
      <c r="J417" s="98"/>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row>
    <row r="418" spans="1:61" ht="15.75">
      <c r="A418" s="98"/>
      <c r="B418" s="98"/>
      <c r="C418" s="98"/>
      <c r="D418" s="98"/>
      <c r="E418" s="98"/>
      <c r="F418" s="98"/>
      <c r="G418" s="98"/>
      <c r="H418" s="98"/>
      <c r="I418" s="98"/>
      <c r="J418" s="98"/>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row>
    <row r="419" spans="1:61" ht="15.75">
      <c r="A419" s="98"/>
      <c r="B419" s="98"/>
      <c r="C419" s="98"/>
      <c r="D419" s="98"/>
      <c r="E419" s="98"/>
      <c r="F419" s="98"/>
      <c r="G419" s="98"/>
      <c r="H419" s="98"/>
      <c r="I419" s="98"/>
      <c r="J419" s="98"/>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row>
    <row r="420" spans="1:61" ht="15.75">
      <c r="A420" s="98"/>
      <c r="B420" s="98"/>
      <c r="C420" s="98"/>
      <c r="D420" s="98"/>
      <c r="E420" s="98"/>
      <c r="F420" s="98"/>
      <c r="G420" s="98"/>
      <c r="H420" s="98"/>
      <c r="I420" s="98"/>
      <c r="J420" s="98"/>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row>
    <row r="421" spans="1:61" ht="15.75">
      <c r="A421" s="98"/>
      <c r="B421" s="98"/>
      <c r="C421" s="98"/>
      <c r="D421" s="98"/>
      <c r="E421" s="98"/>
      <c r="F421" s="98"/>
      <c r="G421" s="98"/>
      <c r="H421" s="98"/>
      <c r="I421" s="98"/>
      <c r="J421" s="98"/>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row>
    <row r="422" spans="1:61" ht="15.75">
      <c r="A422" s="98"/>
      <c r="B422" s="98"/>
      <c r="C422" s="98"/>
      <c r="D422" s="98"/>
      <c r="E422" s="98"/>
      <c r="F422" s="98"/>
      <c r="G422" s="98"/>
      <c r="H422" s="98"/>
      <c r="I422" s="98"/>
      <c r="J422" s="98"/>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row>
    <row r="423" spans="1:61" ht="15.75">
      <c r="A423" s="98"/>
      <c r="B423" s="98"/>
      <c r="C423" s="98"/>
      <c r="D423" s="98"/>
      <c r="E423" s="98"/>
      <c r="F423" s="98"/>
      <c r="G423" s="98"/>
      <c r="H423" s="98"/>
      <c r="I423" s="98"/>
      <c r="J423" s="98"/>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row>
    <row r="424" spans="1:61" ht="15.75">
      <c r="A424" s="98"/>
      <c r="B424" s="98"/>
      <c r="C424" s="98"/>
      <c r="D424" s="98"/>
      <c r="E424" s="98"/>
      <c r="F424" s="98"/>
      <c r="G424" s="98"/>
      <c r="H424" s="98"/>
      <c r="I424" s="98"/>
      <c r="J424" s="98"/>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row>
    <row r="425" spans="1:61" ht="15.75">
      <c r="A425" s="98"/>
      <c r="B425" s="98"/>
      <c r="C425" s="98"/>
      <c r="D425" s="98"/>
      <c r="E425" s="98"/>
      <c r="F425" s="98"/>
      <c r="G425" s="98"/>
      <c r="H425" s="98"/>
      <c r="I425" s="98"/>
      <c r="J425" s="98"/>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row>
    <row r="426" spans="1:61" ht="15.75">
      <c r="A426" s="98"/>
      <c r="B426" s="98"/>
      <c r="C426" s="98"/>
      <c r="D426" s="98"/>
      <c r="E426" s="98"/>
      <c r="F426" s="98"/>
      <c r="G426" s="98"/>
      <c r="H426" s="98"/>
      <c r="I426" s="98"/>
      <c r="J426" s="98"/>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row>
    <row r="427" spans="1:61" ht="15.75">
      <c r="A427" s="98"/>
      <c r="B427" s="98"/>
      <c r="C427" s="98"/>
      <c r="D427" s="98"/>
      <c r="E427" s="98"/>
      <c r="F427" s="98"/>
      <c r="G427" s="98"/>
      <c r="H427" s="98"/>
      <c r="I427" s="98"/>
      <c r="J427" s="98"/>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row>
    <row r="428" spans="1:61" ht="15.75">
      <c r="A428" s="98"/>
      <c r="B428" s="98"/>
      <c r="C428" s="98"/>
      <c r="D428" s="98"/>
      <c r="E428" s="98"/>
      <c r="F428" s="98"/>
      <c r="G428" s="98"/>
      <c r="H428" s="98"/>
      <c r="I428" s="98"/>
      <c r="J428" s="98"/>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row>
    <row r="429" spans="1:61" ht="15.75">
      <c r="A429" s="98"/>
      <c r="B429" s="98"/>
      <c r="C429" s="98"/>
      <c r="D429" s="98"/>
      <c r="E429" s="98"/>
      <c r="F429" s="98"/>
      <c r="G429" s="98"/>
      <c r="H429" s="98"/>
      <c r="I429" s="98"/>
      <c r="J429" s="98"/>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row>
    <row r="430" spans="1:61" ht="15.75">
      <c r="A430" s="98"/>
      <c r="B430" s="98"/>
      <c r="C430" s="98"/>
      <c r="D430" s="98"/>
      <c r="E430" s="98"/>
      <c r="F430" s="98"/>
      <c r="G430" s="98"/>
      <c r="H430" s="98"/>
      <c r="I430" s="98"/>
      <c r="J430" s="98"/>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row>
    <row r="431" spans="1:61" ht="15.75">
      <c r="A431" s="98"/>
      <c r="B431" s="98"/>
      <c r="C431" s="98"/>
      <c r="D431" s="98"/>
      <c r="E431" s="98"/>
      <c r="F431" s="98"/>
      <c r="G431" s="98"/>
      <c r="H431" s="98"/>
      <c r="I431" s="98"/>
      <c r="J431" s="98"/>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row>
    <row r="432" spans="1:61" ht="15.75">
      <c r="A432" s="98"/>
      <c r="B432" s="98"/>
      <c r="C432" s="98"/>
      <c r="D432" s="98"/>
      <c r="E432" s="98"/>
      <c r="F432" s="98"/>
      <c r="G432" s="98"/>
      <c r="H432" s="98"/>
      <c r="I432" s="98"/>
      <c r="J432" s="98"/>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row>
    <row r="433" spans="1:61" ht="15.75">
      <c r="A433" s="98"/>
      <c r="B433" s="98"/>
      <c r="C433" s="98"/>
      <c r="D433" s="98"/>
      <c r="E433" s="98"/>
      <c r="F433" s="98"/>
      <c r="G433" s="98"/>
      <c r="H433" s="98"/>
      <c r="I433" s="98"/>
      <c r="J433" s="98"/>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row>
    <row r="434" spans="1:61" ht="15.75">
      <c r="A434" s="98"/>
      <c r="B434" s="98"/>
      <c r="C434" s="98"/>
      <c r="D434" s="98"/>
      <c r="E434" s="98"/>
      <c r="F434" s="98"/>
      <c r="G434" s="98"/>
      <c r="H434" s="98"/>
      <c r="I434" s="98"/>
      <c r="J434" s="98"/>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row>
    <row r="435" spans="1:61" ht="15.75">
      <c r="A435" s="98"/>
      <c r="B435" s="98"/>
      <c r="C435" s="98"/>
      <c r="D435" s="98"/>
      <c r="E435" s="98"/>
      <c r="F435" s="98"/>
      <c r="G435" s="98"/>
      <c r="H435" s="98"/>
      <c r="I435" s="98"/>
      <c r="J435" s="98"/>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row>
    <row r="436" spans="1:61" ht="15.75">
      <c r="A436" s="98"/>
      <c r="B436" s="98"/>
      <c r="C436" s="98"/>
      <c r="D436" s="98"/>
      <c r="E436" s="98"/>
      <c r="F436" s="98"/>
      <c r="G436" s="98"/>
      <c r="H436" s="98"/>
      <c r="I436" s="98"/>
      <c r="J436" s="98"/>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row>
    <row r="437" spans="1:61" ht="15.75">
      <c r="A437" s="98"/>
      <c r="B437" s="98"/>
      <c r="C437" s="98"/>
      <c r="D437" s="98"/>
      <c r="E437" s="98"/>
      <c r="F437" s="98"/>
      <c r="G437" s="98"/>
      <c r="H437" s="98"/>
      <c r="I437" s="98"/>
      <c r="J437" s="98"/>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row>
    <row r="438" spans="1:61" ht="15.75">
      <c r="A438" s="98"/>
      <c r="B438" s="98"/>
      <c r="C438" s="98"/>
      <c r="D438" s="98"/>
      <c r="E438" s="98"/>
      <c r="F438" s="98"/>
      <c r="G438" s="98"/>
      <c r="H438" s="98"/>
      <c r="I438" s="98"/>
      <c r="J438" s="98"/>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row>
    <row r="439" spans="1:61" ht="15.75">
      <c r="A439" s="98"/>
      <c r="B439" s="98"/>
      <c r="C439" s="98"/>
      <c r="D439" s="98"/>
      <c r="E439" s="98"/>
      <c r="F439" s="98"/>
      <c r="G439" s="98"/>
      <c r="H439" s="98"/>
      <c r="I439" s="98"/>
      <c r="J439" s="98"/>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row>
    <row r="440" spans="1:61" ht="15.75">
      <c r="A440" s="98"/>
      <c r="B440" s="98"/>
      <c r="C440" s="98"/>
      <c r="D440" s="98"/>
      <c r="E440" s="98"/>
      <c r="F440" s="98"/>
      <c r="G440" s="98"/>
      <c r="H440" s="98"/>
      <c r="I440" s="98"/>
      <c r="J440" s="98"/>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row>
    <row r="441" spans="1:61" ht="15.75">
      <c r="A441" s="98"/>
      <c r="B441" s="98"/>
      <c r="C441" s="98"/>
      <c r="D441" s="98"/>
      <c r="E441" s="98"/>
      <c r="F441" s="98"/>
      <c r="G441" s="98"/>
      <c r="H441" s="98"/>
      <c r="I441" s="98"/>
      <c r="J441" s="98"/>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row>
    <row r="442" spans="1:61" ht="15.75">
      <c r="A442" s="98"/>
      <c r="B442" s="98"/>
      <c r="C442" s="98"/>
      <c r="D442" s="98"/>
      <c r="E442" s="98"/>
      <c r="F442" s="98"/>
      <c r="G442" s="98"/>
      <c r="H442" s="98"/>
      <c r="I442" s="98"/>
      <c r="J442" s="98"/>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row>
    <row r="443" spans="1:61" ht="15.75">
      <c r="A443" s="98"/>
      <c r="B443" s="98"/>
      <c r="C443" s="98"/>
      <c r="D443" s="98"/>
      <c r="E443" s="98"/>
      <c r="F443" s="98"/>
      <c r="G443" s="98"/>
      <c r="H443" s="98"/>
      <c r="I443" s="98"/>
      <c r="J443" s="98"/>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row>
    <row r="444" spans="1:61" ht="15.75">
      <c r="A444" s="98"/>
      <c r="B444" s="98"/>
      <c r="C444" s="98"/>
      <c r="D444" s="98"/>
      <c r="E444" s="98"/>
      <c r="F444" s="98"/>
      <c r="G444" s="98"/>
      <c r="H444" s="98"/>
      <c r="I444" s="98"/>
      <c r="J444" s="98"/>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row>
    <row r="445" spans="1:61" ht="15.75">
      <c r="A445" s="98"/>
      <c r="B445" s="98"/>
      <c r="C445" s="98"/>
      <c r="D445" s="98"/>
      <c r="E445" s="98"/>
      <c r="F445" s="98"/>
      <c r="G445" s="98"/>
      <c r="H445" s="98"/>
      <c r="I445" s="98"/>
      <c r="J445" s="98"/>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row>
    <row r="446" spans="1:61" ht="15.75">
      <c r="A446" s="98"/>
      <c r="B446" s="98"/>
      <c r="C446" s="98"/>
      <c r="D446" s="98"/>
      <c r="E446" s="98"/>
      <c r="F446" s="98"/>
      <c r="G446" s="98"/>
      <c r="H446" s="98"/>
      <c r="I446" s="98"/>
      <c r="J446" s="98"/>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row>
    <row r="447" spans="1:61" ht="15.75">
      <c r="A447" s="98"/>
      <c r="B447" s="98"/>
      <c r="C447" s="98"/>
      <c r="D447" s="98"/>
      <c r="E447" s="98"/>
      <c r="F447" s="98"/>
      <c r="G447" s="98"/>
      <c r="H447" s="98"/>
      <c r="I447" s="98"/>
      <c r="J447" s="98"/>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row>
    <row r="448" spans="1:61" ht="15.75">
      <c r="A448" s="98"/>
      <c r="B448" s="98"/>
      <c r="C448" s="98"/>
      <c r="D448" s="98"/>
      <c r="E448" s="98"/>
      <c r="F448" s="98"/>
      <c r="G448" s="98"/>
      <c r="H448" s="98"/>
      <c r="I448" s="98"/>
      <c r="J448" s="98"/>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row>
    <row r="449" spans="1:61" ht="15.75">
      <c r="A449" s="98"/>
      <c r="B449" s="98"/>
      <c r="C449" s="98"/>
      <c r="D449" s="98"/>
      <c r="E449" s="98"/>
      <c r="F449" s="98"/>
      <c r="G449" s="98"/>
      <c r="H449" s="98"/>
      <c r="I449" s="98"/>
      <c r="J449" s="98"/>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row>
    <row r="450" spans="1:61" ht="15.75">
      <c r="A450" s="98"/>
      <c r="B450" s="98"/>
      <c r="C450" s="98"/>
      <c r="D450" s="98"/>
      <c r="E450" s="98"/>
      <c r="F450" s="98"/>
      <c r="G450" s="98"/>
      <c r="H450" s="98"/>
      <c r="I450" s="98"/>
      <c r="J450" s="98"/>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row>
    <row r="451" spans="1:61" ht="15.75">
      <c r="A451" s="98"/>
      <c r="B451" s="98"/>
      <c r="C451" s="98"/>
      <c r="D451" s="98"/>
      <c r="E451" s="98"/>
      <c r="F451" s="98"/>
      <c r="G451" s="98"/>
      <c r="H451" s="98"/>
      <c r="I451" s="98"/>
      <c r="J451" s="98"/>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row>
    <row r="452" spans="1:61" ht="15.75">
      <c r="A452" s="98"/>
      <c r="B452" s="98"/>
      <c r="C452" s="98"/>
      <c r="D452" s="98"/>
      <c r="E452" s="98"/>
      <c r="F452" s="98"/>
      <c r="G452" s="98"/>
      <c r="H452" s="98"/>
      <c r="I452" s="98"/>
      <c r="J452" s="98"/>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row>
    <row r="453" spans="1:61" ht="15.75">
      <c r="A453" s="98"/>
      <c r="B453" s="98"/>
      <c r="C453" s="98"/>
      <c r="D453" s="98"/>
      <c r="E453" s="98"/>
      <c r="F453" s="98"/>
      <c r="G453" s="98"/>
      <c r="H453" s="98"/>
      <c r="I453" s="98"/>
      <c r="J453" s="98"/>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row>
    <row r="454" spans="1:61" ht="15.75">
      <c r="A454" s="98"/>
      <c r="B454" s="98"/>
      <c r="C454" s="98"/>
      <c r="D454" s="98"/>
      <c r="E454" s="98"/>
      <c r="F454" s="98"/>
      <c r="G454" s="98"/>
      <c r="H454" s="98"/>
      <c r="I454" s="98"/>
      <c r="J454" s="98"/>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row>
    <row r="455" spans="1:61" ht="15.75">
      <c r="A455" s="98"/>
      <c r="B455" s="98"/>
      <c r="C455" s="98"/>
      <c r="D455" s="98"/>
      <c r="E455" s="98"/>
      <c r="F455" s="98"/>
      <c r="G455" s="98"/>
      <c r="H455" s="98"/>
      <c r="I455" s="98"/>
      <c r="J455" s="98"/>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row>
    <row r="456" spans="1:61" ht="15.75">
      <c r="A456" s="98"/>
      <c r="B456" s="98"/>
      <c r="C456" s="98"/>
      <c r="D456" s="98"/>
      <c r="E456" s="98"/>
      <c r="F456" s="98"/>
      <c r="G456" s="98"/>
      <c r="H456" s="98"/>
      <c r="I456" s="98"/>
      <c r="J456" s="98"/>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row>
    <row r="457" spans="1:61" ht="15.75">
      <c r="A457" s="98"/>
      <c r="B457" s="98"/>
      <c r="C457" s="98"/>
      <c r="D457" s="98"/>
      <c r="E457" s="98"/>
      <c r="F457" s="98"/>
      <c r="G457" s="98"/>
      <c r="H457" s="98"/>
      <c r="I457" s="98"/>
      <c r="J457" s="98"/>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row>
    <row r="458" spans="1:61" ht="15.75">
      <c r="A458" s="98"/>
      <c r="B458" s="98"/>
      <c r="C458" s="98"/>
      <c r="D458" s="98"/>
      <c r="E458" s="98"/>
      <c r="F458" s="98"/>
      <c r="G458" s="98"/>
      <c r="H458" s="98"/>
      <c r="I458" s="98"/>
      <c r="J458" s="98"/>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row>
    <row r="459" spans="1:61" ht="15.75">
      <c r="A459" s="98"/>
      <c r="B459" s="98"/>
      <c r="C459" s="98"/>
      <c r="D459" s="98"/>
      <c r="E459" s="98"/>
      <c r="F459" s="98"/>
      <c r="G459" s="98"/>
      <c r="H459" s="98"/>
      <c r="I459" s="98"/>
      <c r="J459" s="98"/>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row>
    <row r="460" spans="1:61" ht="15.75">
      <c r="A460" s="98"/>
      <c r="B460" s="98"/>
      <c r="C460" s="98"/>
      <c r="D460" s="98"/>
      <c r="E460" s="98"/>
      <c r="F460" s="98"/>
      <c r="G460" s="98"/>
      <c r="H460" s="98"/>
      <c r="I460" s="98"/>
      <c r="J460" s="98"/>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row>
    <row r="461" spans="1:61" ht="15.75">
      <c r="A461" s="98"/>
      <c r="B461" s="98"/>
      <c r="C461" s="98"/>
      <c r="D461" s="98"/>
      <c r="E461" s="98"/>
      <c r="F461" s="98"/>
      <c r="G461" s="98"/>
      <c r="H461" s="98"/>
      <c r="I461" s="98"/>
      <c r="J461" s="98"/>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row>
    <row r="462" spans="1:61" ht="15.75">
      <c r="A462" s="98"/>
      <c r="B462" s="98"/>
      <c r="C462" s="98"/>
      <c r="D462" s="98"/>
      <c r="E462" s="98"/>
      <c r="F462" s="98"/>
      <c r="G462" s="98"/>
      <c r="H462" s="98"/>
      <c r="I462" s="98"/>
      <c r="J462" s="98"/>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row>
    <row r="463" spans="1:61" ht="15.75">
      <c r="A463" s="98"/>
      <c r="B463" s="98"/>
      <c r="C463" s="98"/>
      <c r="D463" s="98"/>
      <c r="E463" s="98"/>
      <c r="F463" s="98"/>
      <c r="G463" s="98"/>
      <c r="H463" s="98"/>
      <c r="I463" s="98"/>
      <c r="J463" s="98"/>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row>
    <row r="464" spans="1:61" ht="15.75">
      <c r="A464" s="98"/>
      <c r="B464" s="98"/>
      <c r="C464" s="98"/>
      <c r="D464" s="98"/>
      <c r="E464" s="98"/>
      <c r="F464" s="98"/>
      <c r="G464" s="98"/>
      <c r="H464" s="98"/>
      <c r="I464" s="98"/>
      <c r="J464" s="98"/>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row>
    <row r="465" spans="1:61" ht="15.75">
      <c r="A465" s="98"/>
      <c r="B465" s="98"/>
      <c r="C465" s="98"/>
      <c r="D465" s="98"/>
      <c r="E465" s="98"/>
      <c r="F465" s="98"/>
      <c r="G465" s="98"/>
      <c r="H465" s="98"/>
      <c r="I465" s="98"/>
      <c r="J465" s="98"/>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row>
    <row r="466" spans="1:61" ht="15.75">
      <c r="A466" s="98"/>
      <c r="B466" s="98"/>
      <c r="C466" s="98"/>
      <c r="D466" s="98"/>
      <c r="E466" s="98"/>
      <c r="F466" s="98"/>
      <c r="G466" s="98"/>
      <c r="H466" s="98"/>
      <c r="I466" s="98"/>
      <c r="J466" s="98"/>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row>
    <row r="467" spans="1:61" ht="15.75">
      <c r="A467" s="98"/>
      <c r="B467" s="98"/>
      <c r="C467" s="98"/>
      <c r="D467" s="98"/>
      <c r="E467" s="98"/>
      <c r="F467" s="98"/>
      <c r="G467" s="98"/>
      <c r="H467" s="98"/>
      <c r="I467" s="98"/>
      <c r="J467" s="98"/>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row>
    <row r="468" spans="1:61" ht="15.75">
      <c r="A468" s="98"/>
      <c r="B468" s="98"/>
      <c r="C468" s="98"/>
      <c r="D468" s="98"/>
      <c r="E468" s="98"/>
      <c r="F468" s="98"/>
      <c r="G468" s="98"/>
      <c r="H468" s="98"/>
      <c r="I468" s="98"/>
      <c r="J468" s="98"/>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row>
    <row r="469" spans="1:61" ht="15.75">
      <c r="A469" s="98"/>
      <c r="B469" s="98"/>
      <c r="C469" s="98"/>
      <c r="D469" s="98"/>
      <c r="E469" s="98"/>
      <c r="F469" s="98"/>
      <c r="G469" s="98"/>
      <c r="H469" s="98"/>
      <c r="I469" s="98"/>
      <c r="J469" s="98"/>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row>
    <row r="470" spans="1:61" ht="15.75">
      <c r="A470" s="98"/>
      <c r="B470" s="98"/>
      <c r="C470" s="98"/>
      <c r="D470" s="98"/>
      <c r="E470" s="98"/>
      <c r="F470" s="98"/>
      <c r="G470" s="98"/>
      <c r="H470" s="98"/>
      <c r="I470" s="98"/>
      <c r="J470" s="98"/>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row>
    <row r="471" spans="1:61" ht="15.75">
      <c r="A471" s="98"/>
      <c r="B471" s="98"/>
      <c r="C471" s="98"/>
      <c r="D471" s="98"/>
      <c r="E471" s="98"/>
      <c r="F471" s="98"/>
      <c r="G471" s="98"/>
      <c r="H471" s="98"/>
      <c r="I471" s="98"/>
      <c r="J471" s="98"/>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row>
    <row r="472" spans="1:61" ht="15.75">
      <c r="A472" s="98"/>
      <c r="B472" s="98"/>
      <c r="C472" s="98"/>
      <c r="D472" s="98"/>
      <c r="E472" s="98"/>
      <c r="F472" s="98"/>
      <c r="G472" s="98"/>
      <c r="H472" s="98"/>
      <c r="I472" s="98"/>
      <c r="J472" s="98"/>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row>
    <row r="473" spans="1:61" ht="15.75">
      <c r="A473" s="98"/>
      <c r="B473" s="98"/>
      <c r="C473" s="98"/>
      <c r="D473" s="98"/>
      <c r="E473" s="98"/>
      <c r="F473" s="98"/>
      <c r="G473" s="98"/>
      <c r="H473" s="98"/>
      <c r="I473" s="98"/>
      <c r="J473" s="98"/>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row>
    <row r="474" spans="1:61" ht="15.75">
      <c r="A474" s="98"/>
      <c r="B474" s="98"/>
      <c r="C474" s="98"/>
      <c r="D474" s="98"/>
      <c r="E474" s="98"/>
      <c r="F474" s="98"/>
      <c r="G474" s="98"/>
      <c r="H474" s="98"/>
      <c r="I474" s="98"/>
      <c r="J474" s="98"/>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row>
    <row r="475" spans="1:61" ht="15.75">
      <c r="A475" s="98"/>
      <c r="B475" s="98"/>
      <c r="C475" s="98"/>
      <c r="D475" s="98"/>
      <c r="E475" s="98"/>
      <c r="F475" s="98"/>
      <c r="G475" s="98"/>
      <c r="H475" s="98"/>
      <c r="I475" s="98"/>
      <c r="J475" s="98"/>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row>
    <row r="476" spans="1:61" ht="15.75">
      <c r="A476" s="98"/>
      <c r="B476" s="98"/>
      <c r="C476" s="98"/>
      <c r="D476" s="98"/>
      <c r="E476" s="98"/>
      <c r="F476" s="98"/>
      <c r="G476" s="98"/>
      <c r="H476" s="98"/>
      <c r="I476" s="98"/>
      <c r="J476" s="98"/>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row>
    <row r="477" spans="1:61" ht="15.75">
      <c r="A477" s="98"/>
      <c r="B477" s="98"/>
      <c r="C477" s="98"/>
      <c r="D477" s="98"/>
      <c r="E477" s="98"/>
      <c r="F477" s="98"/>
      <c r="G477" s="98"/>
      <c r="H477" s="98"/>
      <c r="I477" s="98"/>
      <c r="J477" s="98"/>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row>
    <row r="478" spans="1:61" ht="15.75">
      <c r="A478" s="98"/>
      <c r="B478" s="98"/>
      <c r="C478" s="98"/>
      <c r="D478" s="98"/>
      <c r="E478" s="98"/>
      <c r="F478" s="98"/>
      <c r="G478" s="98"/>
      <c r="H478" s="98"/>
      <c r="I478" s="98"/>
      <c r="J478" s="98"/>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row>
    <row r="479" spans="1:61" ht="15.75">
      <c r="A479" s="98"/>
      <c r="B479" s="98"/>
      <c r="C479" s="98"/>
      <c r="D479" s="98"/>
      <c r="E479" s="98"/>
      <c r="F479" s="98"/>
      <c r="G479" s="98"/>
      <c r="H479" s="98"/>
      <c r="I479" s="98"/>
      <c r="J479" s="98"/>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row>
    <row r="480" spans="1:61" ht="15.75">
      <c r="A480" s="98"/>
      <c r="B480" s="98"/>
      <c r="C480" s="98"/>
      <c r="D480" s="98"/>
      <c r="E480" s="98"/>
      <c r="F480" s="98"/>
      <c r="G480" s="98"/>
      <c r="H480" s="98"/>
      <c r="I480" s="98"/>
      <c r="J480" s="98"/>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row>
    <row r="481" spans="1:61" ht="15.75">
      <c r="A481" s="98"/>
      <c r="B481" s="98"/>
      <c r="C481" s="98"/>
      <c r="D481" s="98"/>
      <c r="E481" s="98"/>
      <c r="F481" s="98"/>
      <c r="G481" s="98"/>
      <c r="H481" s="98"/>
      <c r="I481" s="98"/>
      <c r="J481" s="98"/>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row>
    <row r="482" spans="1:61" ht="15.75">
      <c r="A482" s="98"/>
      <c r="B482" s="98"/>
      <c r="C482" s="98"/>
      <c r="D482" s="98"/>
      <c r="E482" s="98"/>
      <c r="F482" s="98"/>
      <c r="G482" s="98"/>
      <c r="H482" s="98"/>
      <c r="I482" s="98"/>
      <c r="J482" s="98"/>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row>
    <row r="483" spans="1:61" ht="15.75">
      <c r="A483" s="98"/>
      <c r="B483" s="98"/>
      <c r="C483" s="98"/>
      <c r="D483" s="98"/>
      <c r="E483" s="98"/>
      <c r="F483" s="98"/>
      <c r="G483" s="98"/>
      <c r="H483" s="98"/>
      <c r="I483" s="98"/>
      <c r="J483" s="98"/>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row>
    <row r="484" spans="1:61" ht="15.75">
      <c r="A484" s="98"/>
      <c r="B484" s="98"/>
      <c r="C484" s="98"/>
      <c r="D484" s="98"/>
      <c r="E484" s="98"/>
      <c r="F484" s="98"/>
      <c r="G484" s="98"/>
      <c r="H484" s="98"/>
      <c r="I484" s="98"/>
      <c r="J484" s="98"/>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row>
    <row r="485" spans="1:61" ht="15.75">
      <c r="A485" s="98"/>
      <c r="B485" s="98"/>
      <c r="C485" s="98"/>
      <c r="D485" s="98"/>
      <c r="E485" s="98"/>
      <c r="F485" s="98"/>
      <c r="G485" s="98"/>
      <c r="H485" s="98"/>
      <c r="I485" s="98"/>
      <c r="J485" s="98"/>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row>
    <row r="486" spans="1:61" ht="15.75">
      <c r="A486" s="98"/>
      <c r="B486" s="98"/>
      <c r="C486" s="98"/>
      <c r="D486" s="98"/>
      <c r="E486" s="98"/>
      <c r="F486" s="98"/>
      <c r="G486" s="98"/>
      <c r="H486" s="98"/>
      <c r="I486" s="98"/>
      <c r="J486" s="98"/>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row>
    <row r="487" spans="1:61" ht="15.75">
      <c r="A487" s="98"/>
      <c r="B487" s="98"/>
      <c r="C487" s="98"/>
      <c r="D487" s="98"/>
      <c r="E487" s="98"/>
      <c r="F487" s="98"/>
      <c r="G487" s="98"/>
      <c r="H487" s="98"/>
      <c r="I487" s="98"/>
      <c r="J487" s="98"/>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row>
    <row r="488" spans="1:61" ht="15.75">
      <c r="A488" s="98"/>
      <c r="B488" s="98"/>
      <c r="C488" s="98"/>
      <c r="D488" s="98"/>
      <c r="E488" s="98"/>
      <c r="F488" s="98"/>
      <c r="G488" s="98"/>
      <c r="H488" s="98"/>
      <c r="I488" s="98"/>
      <c r="J488" s="98"/>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row>
    <row r="489" spans="1:61" ht="15.75">
      <c r="A489" s="98"/>
      <c r="B489" s="98"/>
      <c r="C489" s="98"/>
      <c r="D489" s="98"/>
      <c r="E489" s="98"/>
      <c r="F489" s="98"/>
      <c r="G489" s="98"/>
      <c r="H489" s="98"/>
      <c r="I489" s="98"/>
      <c r="J489" s="98"/>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row>
    <row r="490" spans="1:61" ht="15.75">
      <c r="A490" s="98"/>
      <c r="B490" s="98"/>
      <c r="C490" s="98"/>
      <c r="D490" s="98"/>
      <c r="E490" s="98"/>
      <c r="F490" s="98"/>
      <c r="G490" s="98"/>
      <c r="H490" s="98"/>
      <c r="I490" s="98"/>
      <c r="J490" s="98"/>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row>
    <row r="491" spans="1:61" ht="15.75">
      <c r="A491" s="98"/>
      <c r="B491" s="98"/>
      <c r="C491" s="98"/>
      <c r="D491" s="98"/>
      <c r="E491" s="98"/>
      <c r="F491" s="98"/>
      <c r="G491" s="98"/>
      <c r="H491" s="98"/>
      <c r="I491" s="98"/>
      <c r="J491" s="98"/>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row>
    <row r="492" spans="1:61" ht="15.75">
      <c r="A492" s="98"/>
      <c r="B492" s="98"/>
      <c r="C492" s="98"/>
      <c r="D492" s="98"/>
      <c r="E492" s="98"/>
      <c r="F492" s="98"/>
      <c r="G492" s="98"/>
      <c r="H492" s="98"/>
      <c r="I492" s="98"/>
      <c r="J492" s="98"/>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row>
    <row r="493" spans="1:61" ht="15.75">
      <c r="A493" s="98"/>
      <c r="B493" s="98"/>
      <c r="C493" s="98"/>
      <c r="D493" s="98"/>
      <c r="E493" s="98"/>
      <c r="F493" s="98"/>
      <c r="G493" s="98"/>
      <c r="H493" s="98"/>
      <c r="I493" s="98"/>
      <c r="J493" s="98"/>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row>
    <row r="494" spans="1:61" ht="15.75">
      <c r="A494" s="98"/>
      <c r="B494" s="98"/>
      <c r="C494" s="98"/>
      <c r="D494" s="98"/>
      <c r="E494" s="98"/>
      <c r="F494" s="98"/>
      <c r="G494" s="98"/>
      <c r="H494" s="98"/>
      <c r="I494" s="98"/>
      <c r="J494" s="98"/>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row>
    <row r="495" spans="1:61" ht="15.75">
      <c r="A495" s="98"/>
      <c r="B495" s="98"/>
      <c r="C495" s="98"/>
      <c r="D495" s="98"/>
      <c r="E495" s="98"/>
      <c r="F495" s="98"/>
      <c r="G495" s="98"/>
      <c r="H495" s="98"/>
      <c r="I495" s="98"/>
      <c r="J495" s="98"/>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row>
    <row r="496" spans="1:61" ht="15.75">
      <c r="A496" s="98"/>
      <c r="B496" s="98"/>
      <c r="C496" s="98"/>
      <c r="D496" s="98"/>
      <c r="E496" s="98"/>
      <c r="F496" s="98"/>
      <c r="G496" s="98"/>
      <c r="H496" s="98"/>
      <c r="I496" s="98"/>
      <c r="J496" s="98"/>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row>
    <row r="497" spans="1:61" ht="15.75">
      <c r="A497" s="98"/>
      <c r="B497" s="98"/>
      <c r="C497" s="98"/>
      <c r="D497" s="98"/>
      <c r="E497" s="98"/>
      <c r="F497" s="98"/>
      <c r="G497" s="98"/>
      <c r="H497" s="98"/>
      <c r="I497" s="98"/>
      <c r="J497" s="98"/>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row>
    <row r="498" spans="1:61" ht="15.75">
      <c r="A498" s="98"/>
      <c r="B498" s="98"/>
      <c r="C498" s="98"/>
      <c r="D498" s="98"/>
      <c r="E498" s="98"/>
      <c r="F498" s="98"/>
      <c r="G498" s="98"/>
      <c r="H498" s="98"/>
      <c r="I498" s="98"/>
      <c r="J498" s="98"/>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row>
    <row r="499" spans="1:61" ht="15.75">
      <c r="A499" s="98"/>
      <c r="B499" s="98"/>
      <c r="C499" s="98"/>
      <c r="D499" s="98"/>
      <c r="E499" s="98"/>
      <c r="F499" s="98"/>
      <c r="G499" s="98"/>
      <c r="H499" s="98"/>
      <c r="I499" s="98"/>
      <c r="J499" s="98"/>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row>
    <row r="500" spans="1:61" ht="15.75">
      <c r="A500" s="98"/>
      <c r="B500" s="98"/>
      <c r="C500" s="98"/>
      <c r="D500" s="98"/>
      <c r="E500" s="98"/>
      <c r="F500" s="98"/>
      <c r="G500" s="98"/>
      <c r="H500" s="98"/>
      <c r="I500" s="98"/>
      <c r="J500" s="98"/>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row>
    <row r="501" spans="1:61" ht="15.75">
      <c r="A501" s="98"/>
      <c r="B501" s="98"/>
      <c r="C501" s="98"/>
      <c r="D501" s="98"/>
      <c r="E501" s="98"/>
      <c r="F501" s="98"/>
      <c r="G501" s="98"/>
      <c r="H501" s="98"/>
      <c r="I501" s="98"/>
      <c r="J501" s="98"/>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row>
    <row r="502" spans="1:61" ht="15.75">
      <c r="A502" s="98"/>
      <c r="B502" s="98"/>
      <c r="C502" s="98"/>
      <c r="D502" s="98"/>
      <c r="E502" s="98"/>
      <c r="F502" s="98"/>
      <c r="G502" s="98"/>
      <c r="H502" s="98"/>
      <c r="I502" s="98"/>
      <c r="J502" s="98"/>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row>
    <row r="503" spans="1:61" ht="15.75">
      <c r="A503" s="98"/>
      <c r="B503" s="98"/>
      <c r="C503" s="98"/>
      <c r="D503" s="98"/>
      <c r="E503" s="98"/>
      <c r="F503" s="98"/>
      <c r="G503" s="98"/>
      <c r="H503" s="98"/>
      <c r="I503" s="98"/>
      <c r="J503" s="98"/>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row>
    <row r="504" spans="1:61" ht="15.75">
      <c r="A504" s="98"/>
      <c r="B504" s="98"/>
      <c r="C504" s="98"/>
      <c r="D504" s="98"/>
      <c r="E504" s="98"/>
      <c r="F504" s="98"/>
      <c r="G504" s="98"/>
      <c r="H504" s="98"/>
      <c r="I504" s="98"/>
      <c r="J504" s="98"/>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row>
    <row r="505" spans="1:61" ht="15.75">
      <c r="A505" s="98"/>
      <c r="B505" s="98"/>
      <c r="C505" s="98"/>
      <c r="D505" s="98"/>
      <c r="E505" s="98"/>
      <c r="F505" s="98"/>
      <c r="G505" s="98"/>
      <c r="H505" s="98"/>
      <c r="I505" s="98"/>
      <c r="J505" s="98"/>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row>
    <row r="506" spans="1:61" ht="15.75">
      <c r="A506" s="98"/>
      <c r="B506" s="98"/>
      <c r="C506" s="98"/>
      <c r="D506" s="98"/>
      <c r="E506" s="98"/>
      <c r="F506" s="98"/>
      <c r="G506" s="98"/>
      <c r="H506" s="98"/>
      <c r="I506" s="98"/>
      <c r="J506" s="98"/>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row>
    <row r="507" spans="1:61" ht="15.75">
      <c r="A507" s="98"/>
      <c r="B507" s="98"/>
      <c r="C507" s="98"/>
      <c r="D507" s="98"/>
      <c r="E507" s="98"/>
      <c r="F507" s="98"/>
      <c r="G507" s="98"/>
      <c r="H507" s="98"/>
      <c r="I507" s="98"/>
      <c r="J507" s="98"/>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row>
    <row r="508" spans="1:61" ht="15.75">
      <c r="A508" s="98"/>
      <c r="B508" s="98"/>
      <c r="C508" s="98"/>
      <c r="D508" s="98"/>
      <c r="E508" s="98"/>
      <c r="F508" s="98"/>
      <c r="G508" s="98"/>
      <c r="H508" s="98"/>
      <c r="I508" s="98"/>
      <c r="J508" s="98"/>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row>
    <row r="509" spans="1:61" ht="15.75">
      <c r="A509" s="98"/>
      <c r="B509" s="98"/>
      <c r="C509" s="98"/>
      <c r="D509" s="98"/>
      <c r="E509" s="98"/>
      <c r="F509" s="98"/>
      <c r="G509" s="98"/>
      <c r="H509" s="98"/>
      <c r="I509" s="98"/>
      <c r="J509" s="98"/>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row>
    <row r="510" spans="1:61" ht="15.75">
      <c r="A510" s="98"/>
      <c r="B510" s="98"/>
      <c r="C510" s="98"/>
      <c r="D510" s="98"/>
      <c r="E510" s="98"/>
      <c r="F510" s="98"/>
      <c r="G510" s="98"/>
      <c r="H510" s="98"/>
      <c r="I510" s="98"/>
      <c r="J510" s="98"/>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row>
    <row r="511" spans="1:61" ht="15.75">
      <c r="A511" s="98"/>
      <c r="B511" s="98"/>
      <c r="C511" s="98"/>
      <c r="D511" s="98"/>
      <c r="E511" s="98"/>
      <c r="F511" s="98"/>
      <c r="G511" s="98"/>
      <c r="H511" s="98"/>
      <c r="I511" s="98"/>
      <c r="J511" s="98"/>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row>
    <row r="512" spans="1:61" ht="15.75">
      <c r="A512" s="98"/>
      <c r="B512" s="98"/>
      <c r="C512" s="98"/>
      <c r="D512" s="98"/>
      <c r="E512" s="98"/>
      <c r="F512" s="98"/>
      <c r="G512" s="98"/>
      <c r="H512" s="98"/>
      <c r="I512" s="98"/>
      <c r="J512" s="98"/>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row>
    <row r="513" spans="1:61" ht="15.75">
      <c r="A513" s="98"/>
      <c r="B513" s="98"/>
      <c r="C513" s="98"/>
      <c r="D513" s="98"/>
      <c r="E513" s="98"/>
      <c r="F513" s="98"/>
      <c r="G513" s="98"/>
      <c r="H513" s="98"/>
      <c r="I513" s="98"/>
      <c r="J513" s="98"/>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row>
    <row r="514" spans="1:61" ht="15.75">
      <c r="A514" s="98"/>
      <c r="B514" s="98"/>
      <c r="C514" s="98"/>
      <c r="D514" s="98"/>
      <c r="E514" s="98"/>
      <c r="F514" s="98"/>
      <c r="G514" s="98"/>
      <c r="H514" s="98"/>
      <c r="I514" s="98"/>
      <c r="J514" s="98"/>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row>
    <row r="515" spans="1:61" ht="15.75">
      <c r="A515" s="98"/>
      <c r="B515" s="98"/>
      <c r="C515" s="98"/>
      <c r="D515" s="98"/>
      <c r="E515" s="98"/>
      <c r="F515" s="98"/>
      <c r="G515" s="98"/>
      <c r="H515" s="98"/>
      <c r="I515" s="98"/>
      <c r="J515" s="98"/>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row>
    <row r="516" spans="1:61" ht="15.75">
      <c r="A516" s="98"/>
      <c r="B516" s="98"/>
      <c r="C516" s="98"/>
      <c r="D516" s="98"/>
      <c r="E516" s="98"/>
      <c r="F516" s="98"/>
      <c r="G516" s="98"/>
      <c r="H516" s="98"/>
      <c r="I516" s="98"/>
      <c r="J516" s="98"/>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row>
    <row r="517" spans="1:61" ht="15.75">
      <c r="A517" s="98"/>
      <c r="B517" s="98"/>
      <c r="C517" s="98"/>
      <c r="D517" s="98"/>
      <c r="E517" s="98"/>
      <c r="F517" s="98"/>
      <c r="G517" s="98"/>
      <c r="H517" s="98"/>
      <c r="I517" s="98"/>
      <c r="J517" s="98"/>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row>
    <row r="518" spans="1:61" ht="15.75">
      <c r="A518" s="98"/>
      <c r="B518" s="98"/>
      <c r="C518" s="98"/>
      <c r="D518" s="98"/>
      <c r="E518" s="98"/>
      <c r="F518" s="98"/>
      <c r="G518" s="98"/>
      <c r="H518" s="98"/>
      <c r="I518" s="98"/>
      <c r="J518" s="98"/>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row>
    <row r="519" spans="1:61" ht="15.75">
      <c r="A519" s="98"/>
      <c r="B519" s="98"/>
      <c r="C519" s="98"/>
      <c r="D519" s="98"/>
      <c r="E519" s="98"/>
      <c r="F519" s="98"/>
      <c r="G519" s="98"/>
      <c r="H519" s="98"/>
      <c r="I519" s="98"/>
      <c r="J519" s="98"/>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row>
    <row r="520" spans="1:61" ht="15.75">
      <c r="A520" s="98"/>
      <c r="B520" s="98"/>
      <c r="C520" s="98"/>
      <c r="D520" s="98"/>
      <c r="E520" s="98"/>
      <c r="F520" s="98"/>
      <c r="G520" s="98"/>
      <c r="H520" s="98"/>
      <c r="I520" s="98"/>
      <c r="J520" s="98"/>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row>
    <row r="521" spans="1:61" ht="15.75">
      <c r="A521" s="98"/>
      <c r="B521" s="98"/>
      <c r="C521" s="98"/>
      <c r="D521" s="98"/>
      <c r="E521" s="98"/>
      <c r="F521" s="98"/>
      <c r="G521" s="98"/>
      <c r="H521" s="98"/>
      <c r="I521" s="98"/>
      <c r="J521" s="98"/>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row>
    <row r="522" spans="1:61" ht="15.75">
      <c r="A522" s="98"/>
      <c r="B522" s="98"/>
      <c r="C522" s="98"/>
      <c r="D522" s="98"/>
      <c r="E522" s="98"/>
      <c r="F522" s="98"/>
      <c r="G522" s="98"/>
      <c r="H522" s="98"/>
      <c r="I522" s="98"/>
      <c r="J522" s="98"/>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row>
    <row r="523" spans="1:61" ht="15.75">
      <c r="A523" s="98"/>
      <c r="B523" s="98"/>
      <c r="C523" s="98"/>
      <c r="D523" s="98"/>
      <c r="E523" s="98"/>
      <c r="F523" s="98"/>
      <c r="G523" s="98"/>
      <c r="H523" s="98"/>
      <c r="I523" s="98"/>
      <c r="J523" s="98"/>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row>
    <row r="524" spans="1:61" ht="15.75">
      <c r="A524" s="98"/>
      <c r="B524" s="98"/>
      <c r="C524" s="98"/>
      <c r="D524" s="98"/>
      <c r="E524" s="98"/>
      <c r="F524" s="98"/>
      <c r="G524" s="98"/>
      <c r="H524" s="98"/>
      <c r="I524" s="98"/>
      <c r="J524" s="98"/>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row>
    <row r="525" spans="1:61" ht="15.75">
      <c r="A525" s="98"/>
      <c r="B525" s="98"/>
      <c r="C525" s="98"/>
      <c r="D525" s="98"/>
      <c r="E525" s="98"/>
      <c r="F525" s="98"/>
      <c r="G525" s="98"/>
      <c r="H525" s="98"/>
      <c r="I525" s="98"/>
      <c r="J525" s="98"/>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row>
    <row r="526" spans="1:61" ht="15.75">
      <c r="A526" s="98"/>
      <c r="B526" s="98"/>
      <c r="C526" s="98"/>
      <c r="D526" s="98"/>
      <c r="E526" s="98"/>
      <c r="F526" s="98"/>
      <c r="G526" s="98"/>
      <c r="H526" s="98"/>
      <c r="I526" s="98"/>
      <c r="J526" s="98"/>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row>
    <row r="527" spans="1:61" ht="15.75">
      <c r="A527" s="98"/>
      <c r="B527" s="98"/>
      <c r="C527" s="98"/>
      <c r="D527" s="98"/>
      <c r="E527" s="98"/>
      <c r="F527" s="98"/>
      <c r="G527" s="98"/>
      <c r="H527" s="98"/>
      <c r="I527" s="98"/>
      <c r="J527" s="98"/>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row>
    <row r="528" spans="1:61" ht="15.75">
      <c r="A528" s="98"/>
      <c r="B528" s="98"/>
      <c r="C528" s="98"/>
      <c r="D528" s="98"/>
      <c r="E528" s="98"/>
      <c r="F528" s="98"/>
      <c r="G528" s="98"/>
      <c r="H528" s="98"/>
      <c r="I528" s="98"/>
      <c r="J528" s="98"/>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row>
    <row r="529" spans="1:61" ht="15.75">
      <c r="A529" s="98"/>
      <c r="B529" s="98"/>
      <c r="C529" s="98"/>
      <c r="D529" s="98"/>
      <c r="E529" s="98"/>
      <c r="F529" s="98"/>
      <c r="G529" s="98"/>
      <c r="H529" s="98"/>
      <c r="I529" s="98"/>
      <c r="J529" s="98"/>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row>
    <row r="530" spans="1:61" ht="15.75">
      <c r="A530" s="98"/>
      <c r="B530" s="98"/>
      <c r="C530" s="98"/>
      <c r="D530" s="98"/>
      <c r="E530" s="98"/>
      <c r="F530" s="98"/>
      <c r="G530" s="98"/>
      <c r="H530" s="98"/>
      <c r="I530" s="98"/>
      <c r="J530" s="98"/>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row>
    <row r="531" spans="1:61" ht="15.75">
      <c r="A531" s="98"/>
      <c r="B531" s="98"/>
      <c r="C531" s="98"/>
      <c r="D531" s="98"/>
      <c r="E531" s="98"/>
      <c r="F531" s="98"/>
      <c r="G531" s="98"/>
      <c r="H531" s="98"/>
      <c r="I531" s="98"/>
      <c r="J531" s="98"/>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row>
    <row r="532" spans="1:61" ht="15.75">
      <c r="A532" s="98"/>
      <c r="B532" s="98"/>
      <c r="C532" s="98"/>
      <c r="D532" s="98"/>
      <c r="E532" s="98"/>
      <c r="F532" s="98"/>
      <c r="G532" s="98"/>
      <c r="H532" s="98"/>
      <c r="I532" s="98"/>
      <c r="J532" s="98"/>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row>
    <row r="533" spans="1:61" ht="15.75">
      <c r="A533" s="98"/>
      <c r="B533" s="98"/>
      <c r="C533" s="98"/>
      <c r="D533" s="98"/>
      <c r="E533" s="98"/>
      <c r="F533" s="98"/>
      <c r="G533" s="98"/>
      <c r="H533" s="98"/>
      <c r="I533" s="98"/>
      <c r="J533" s="98"/>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row>
    <row r="534" spans="1:61" ht="15.75">
      <c r="A534" s="98"/>
      <c r="B534" s="98"/>
      <c r="C534" s="98"/>
      <c r="D534" s="98"/>
      <c r="E534" s="98"/>
      <c r="F534" s="98"/>
      <c r="G534" s="98"/>
      <c r="H534" s="98"/>
      <c r="I534" s="98"/>
      <c r="J534" s="98"/>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row>
    <row r="535" spans="1:61" ht="15.75">
      <c r="A535" s="98"/>
      <c r="B535" s="98"/>
      <c r="C535" s="98"/>
      <c r="D535" s="98"/>
      <c r="E535" s="98"/>
      <c r="F535" s="98"/>
      <c r="G535" s="98"/>
      <c r="H535" s="98"/>
      <c r="I535" s="98"/>
      <c r="J535" s="98"/>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row>
    <row r="536" spans="1:61" ht="15.75">
      <c r="A536" s="98"/>
      <c r="B536" s="98"/>
      <c r="C536" s="98"/>
      <c r="D536" s="98"/>
      <c r="E536" s="98"/>
      <c r="F536" s="98"/>
      <c r="G536" s="98"/>
      <c r="H536" s="98"/>
      <c r="I536" s="98"/>
      <c r="J536" s="98"/>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row>
    <row r="537" spans="1:61" ht="15.75">
      <c r="A537" s="98"/>
      <c r="B537" s="98"/>
      <c r="C537" s="98"/>
      <c r="D537" s="98"/>
      <c r="E537" s="98"/>
      <c r="F537" s="98"/>
      <c r="G537" s="98"/>
      <c r="H537" s="98"/>
      <c r="I537" s="98"/>
      <c r="J537" s="98"/>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row>
    <row r="538" spans="1:61" ht="15.75">
      <c r="A538" s="98"/>
      <c r="B538" s="98"/>
      <c r="C538" s="98"/>
      <c r="D538" s="98"/>
      <c r="E538" s="98"/>
      <c r="F538" s="98"/>
      <c r="G538" s="98"/>
      <c r="H538" s="98"/>
      <c r="I538" s="98"/>
      <c r="J538" s="98"/>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row>
    <row r="539" spans="1:61" ht="15.75">
      <c r="A539" s="98"/>
      <c r="B539" s="98"/>
      <c r="C539" s="98"/>
      <c r="D539" s="98"/>
      <c r="E539" s="98"/>
      <c r="F539" s="98"/>
      <c r="G539" s="98"/>
      <c r="H539" s="98"/>
      <c r="I539" s="98"/>
      <c r="J539" s="98"/>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row>
    <row r="540" spans="1:61" ht="15.75">
      <c r="A540" s="98"/>
      <c r="B540" s="98"/>
      <c r="C540" s="98"/>
      <c r="D540" s="98"/>
      <c r="E540" s="98"/>
      <c r="F540" s="98"/>
      <c r="G540" s="98"/>
      <c r="H540" s="98"/>
      <c r="I540" s="98"/>
      <c r="J540" s="98"/>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row>
  </sheetData>
  <mergeCells count="3">
    <mergeCell ref="A1:J1"/>
    <mergeCell ref="A2:J2"/>
    <mergeCell ref="A4:J4"/>
  </mergeCells>
  <printOptions/>
  <pageMargins left="1" right="1" top="1" bottom="0" header="0" footer="0"/>
  <pageSetup fitToHeight="1" fitToWidth="1" horizontalDpi="600" verticalDpi="600" orientation="portrait" scale="77" r:id="rId1"/>
  <rowBreaks count="3" manualBreakCount="3">
    <brk id="46" max="255" man="1"/>
    <brk id="52" max="255" man="1"/>
    <brk id="81" max="255" man="1"/>
  </rowBreaks>
  <colBreaks count="2" manualBreakCount="2">
    <brk id="10" max="65535" man="1"/>
    <brk id="21" max="65535" man="1"/>
  </colBreaks>
</worksheet>
</file>

<file path=xl/worksheets/sheet11.xml><?xml version="1.0" encoding="utf-8"?>
<worksheet xmlns="http://schemas.openxmlformats.org/spreadsheetml/2006/main" xmlns:r="http://schemas.openxmlformats.org/officeDocument/2006/relationships">
  <sheetPr codeName="Sheet9" transitionEvaluation="1">
    <pageSetUpPr fitToPage="1"/>
  </sheetPr>
  <dimension ref="B1:M208"/>
  <sheetViews>
    <sheetView showGridLines="0" defaultGridColor="0" zoomScale="87" zoomScaleNormal="87" colorId="9" workbookViewId="0" topLeftCell="A1">
      <selection activeCell="A1" sqref="A1"/>
    </sheetView>
  </sheetViews>
  <sheetFormatPr defaultColWidth="9.77734375" defaultRowHeight="15"/>
  <cols>
    <col min="1" max="1" width="5.77734375" style="0" customWidth="1"/>
    <col min="2" max="2" width="30.3359375" style="0" customWidth="1"/>
    <col min="3" max="5" width="12.77734375" style="0" customWidth="1"/>
  </cols>
  <sheetData>
    <row r="1" spans="2:13" ht="18" customHeight="1">
      <c r="B1" s="686" t="s">
        <v>0</v>
      </c>
      <c r="C1" s="686"/>
      <c r="D1" s="686"/>
      <c r="E1" s="686"/>
      <c r="F1" s="296"/>
      <c r="G1" s="3"/>
      <c r="H1" s="3"/>
      <c r="I1" s="3"/>
      <c r="J1" s="3"/>
      <c r="K1" s="2"/>
      <c r="L1" s="2"/>
      <c r="M1" s="2"/>
    </row>
    <row r="2" spans="2:13" ht="18" customHeight="1">
      <c r="B2" s="686" t="str">
        <f>OBLIGATION!B2</f>
        <v>National Institute on Drug Abuse</v>
      </c>
      <c r="C2" s="686"/>
      <c r="D2" s="686"/>
      <c r="E2" s="686"/>
      <c r="F2" s="296"/>
      <c r="G2" s="3"/>
      <c r="H2" s="3"/>
      <c r="I2" s="3"/>
      <c r="J2" s="3"/>
      <c r="K2" s="2"/>
      <c r="L2" s="2"/>
      <c r="M2" s="2"/>
    </row>
    <row r="3" spans="6:13" ht="15" customHeight="1">
      <c r="F3" s="296"/>
      <c r="G3" s="3"/>
      <c r="H3" s="3"/>
      <c r="I3" s="3"/>
      <c r="J3" s="3"/>
      <c r="K3" s="2"/>
      <c r="L3" s="2"/>
      <c r="M3" s="2"/>
    </row>
    <row r="4" spans="2:13" ht="18" customHeight="1" thickBot="1">
      <c r="B4" s="686" t="s">
        <v>320</v>
      </c>
      <c r="C4" s="686"/>
      <c r="D4" s="686"/>
      <c r="E4" s="686"/>
      <c r="F4" s="297"/>
      <c r="G4" s="3"/>
      <c r="H4" s="3"/>
      <c r="I4" s="3"/>
      <c r="J4" s="3"/>
      <c r="K4" s="2"/>
      <c r="L4" s="2"/>
      <c r="M4" s="2"/>
    </row>
    <row r="5" spans="2:13" ht="16.5" customHeight="1">
      <c r="B5" s="293"/>
      <c r="C5" s="291"/>
      <c r="D5" s="570" t="s">
        <v>370</v>
      </c>
      <c r="E5" s="288"/>
      <c r="F5" s="199"/>
      <c r="G5" s="2"/>
      <c r="H5" s="2"/>
      <c r="I5" s="2"/>
      <c r="J5" s="2"/>
      <c r="K5" s="2"/>
      <c r="L5" s="2"/>
      <c r="M5" s="2"/>
    </row>
    <row r="6" spans="2:13" ht="16.5" customHeight="1">
      <c r="B6" s="280"/>
      <c r="C6" s="568" t="s">
        <v>369</v>
      </c>
      <c r="D6" s="308" t="s">
        <v>424</v>
      </c>
      <c r="E6" s="569" t="s">
        <v>413</v>
      </c>
      <c r="F6" s="199"/>
      <c r="G6" s="2"/>
      <c r="H6" s="2"/>
      <c r="I6" s="2"/>
      <c r="J6" s="2"/>
      <c r="K6" s="2"/>
      <c r="L6" s="2"/>
      <c r="M6" s="2"/>
    </row>
    <row r="7" spans="2:13" ht="16.5" customHeight="1" thickBot="1">
      <c r="B7" s="277" t="s">
        <v>235</v>
      </c>
      <c r="C7" s="292" t="s">
        <v>3</v>
      </c>
      <c r="D7" s="289" t="s">
        <v>425</v>
      </c>
      <c r="E7" s="277" t="s">
        <v>4</v>
      </c>
      <c r="F7" s="199"/>
      <c r="G7" s="2"/>
      <c r="H7" s="2"/>
      <c r="I7" s="2"/>
      <c r="J7" s="2"/>
      <c r="K7" s="2"/>
      <c r="L7" s="2"/>
      <c r="M7" s="2"/>
    </row>
    <row r="8" spans="2:13" ht="15">
      <c r="B8" s="280"/>
      <c r="C8" s="281"/>
      <c r="D8" s="280"/>
      <c r="E8" s="280"/>
      <c r="F8" s="199"/>
      <c r="G8" s="2"/>
      <c r="H8" s="2"/>
      <c r="I8" s="2"/>
      <c r="J8" s="2"/>
      <c r="K8" s="2"/>
      <c r="L8" s="2"/>
      <c r="M8" s="2"/>
    </row>
    <row r="9" spans="2:13" ht="15">
      <c r="B9" s="280" t="s">
        <v>439</v>
      </c>
      <c r="C9" s="281">
        <v>18</v>
      </c>
      <c r="D9" s="280">
        <v>18</v>
      </c>
      <c r="E9" s="280">
        <v>18</v>
      </c>
      <c r="F9" s="199"/>
      <c r="G9" s="2"/>
      <c r="H9" s="2"/>
      <c r="I9" s="2"/>
      <c r="J9" s="2"/>
      <c r="K9" s="2"/>
      <c r="L9" s="2"/>
      <c r="M9" s="2"/>
    </row>
    <row r="10" spans="2:13" ht="15">
      <c r="B10" s="280"/>
      <c r="C10" s="539"/>
      <c r="D10" s="540"/>
      <c r="E10" s="540"/>
      <c r="F10" s="199"/>
      <c r="G10" s="2"/>
      <c r="H10" s="2"/>
      <c r="I10" s="2"/>
      <c r="J10" s="2"/>
      <c r="K10" s="2"/>
      <c r="L10" s="2"/>
      <c r="M10" s="2"/>
    </row>
    <row r="11" spans="2:13" ht="15">
      <c r="B11" s="280" t="s">
        <v>464</v>
      </c>
      <c r="C11" s="539">
        <v>41</v>
      </c>
      <c r="D11" s="540">
        <v>40</v>
      </c>
      <c r="E11" s="540">
        <v>39</v>
      </c>
      <c r="F11" s="199"/>
      <c r="G11" s="2"/>
      <c r="H11" s="2"/>
      <c r="I11" s="2"/>
      <c r="J11" s="2"/>
      <c r="K11" s="2"/>
      <c r="L11" s="2"/>
      <c r="M11" s="2"/>
    </row>
    <row r="12" spans="2:13" ht="15">
      <c r="B12" s="280"/>
      <c r="C12" s="539"/>
      <c r="D12" s="540"/>
      <c r="E12" s="540"/>
      <c r="F12" s="199"/>
      <c r="G12" s="2"/>
      <c r="H12" s="2"/>
      <c r="I12" s="2"/>
      <c r="J12" s="2"/>
      <c r="K12" s="2"/>
      <c r="L12" s="2"/>
      <c r="M12" s="2"/>
    </row>
    <row r="13" spans="2:13" ht="15">
      <c r="B13" s="280" t="s">
        <v>440</v>
      </c>
      <c r="C13" s="539">
        <v>22</v>
      </c>
      <c r="D13" s="540">
        <v>20</v>
      </c>
      <c r="E13" s="540">
        <v>20</v>
      </c>
      <c r="F13" s="199"/>
      <c r="G13" s="2"/>
      <c r="H13" s="2"/>
      <c r="I13" s="2"/>
      <c r="J13" s="2"/>
      <c r="K13" s="2"/>
      <c r="L13" s="2"/>
      <c r="M13" s="2"/>
    </row>
    <row r="14" spans="2:13" ht="15">
      <c r="B14" s="280"/>
      <c r="C14" s="539"/>
      <c r="D14" s="540"/>
      <c r="E14" s="540"/>
      <c r="F14" s="199"/>
      <c r="G14" s="2"/>
      <c r="H14" s="2"/>
      <c r="I14" s="2"/>
      <c r="J14" s="2"/>
      <c r="K14" s="2"/>
      <c r="L14" s="2"/>
      <c r="M14" s="2"/>
    </row>
    <row r="15" spans="2:13" ht="15">
      <c r="B15" s="280" t="s">
        <v>441</v>
      </c>
      <c r="C15" s="539"/>
      <c r="D15" s="540"/>
      <c r="E15" s="540"/>
      <c r="F15" s="199"/>
      <c r="G15" s="2"/>
      <c r="H15" s="2"/>
      <c r="I15" s="2"/>
      <c r="J15" s="2"/>
      <c r="K15" s="2"/>
      <c r="L15" s="2"/>
      <c r="M15" s="2"/>
    </row>
    <row r="16" spans="2:13" ht="15">
      <c r="B16" s="280" t="s">
        <v>442</v>
      </c>
      <c r="C16" s="539">
        <v>18</v>
      </c>
      <c r="D16" s="540">
        <v>17</v>
      </c>
      <c r="E16" s="540">
        <v>17</v>
      </c>
      <c r="F16" s="199"/>
      <c r="G16" s="2"/>
      <c r="H16" s="2"/>
      <c r="I16" s="2"/>
      <c r="J16" s="2"/>
      <c r="K16" s="2"/>
      <c r="L16" s="2"/>
      <c r="M16" s="2"/>
    </row>
    <row r="17" spans="2:13" ht="15">
      <c r="B17" s="280"/>
      <c r="C17" s="539"/>
      <c r="D17" s="540"/>
      <c r="E17" s="540"/>
      <c r="F17" s="199"/>
      <c r="G17" s="2"/>
      <c r="H17" s="2"/>
      <c r="I17" s="2"/>
      <c r="J17" s="2"/>
      <c r="K17" s="2"/>
      <c r="L17" s="2"/>
      <c r="M17" s="2"/>
    </row>
    <row r="18" spans="2:13" ht="15">
      <c r="B18" s="280" t="s">
        <v>443</v>
      </c>
      <c r="C18" s="539"/>
      <c r="D18" s="540"/>
      <c r="E18" s="540"/>
      <c r="F18" s="199"/>
      <c r="G18" s="2"/>
      <c r="H18" s="2"/>
      <c r="I18" s="2"/>
      <c r="J18" s="2"/>
      <c r="K18" s="2"/>
      <c r="L18" s="2"/>
      <c r="M18" s="2"/>
    </row>
    <row r="19" spans="2:13" ht="15">
      <c r="B19" s="280" t="s">
        <v>444</v>
      </c>
      <c r="C19" s="539">
        <v>33</v>
      </c>
      <c r="D19" s="540">
        <v>31</v>
      </c>
      <c r="E19" s="540">
        <v>31</v>
      </c>
      <c r="F19" s="199"/>
      <c r="G19" s="2"/>
      <c r="H19" s="2"/>
      <c r="I19" s="2"/>
      <c r="J19" s="2"/>
      <c r="K19" s="2"/>
      <c r="L19" s="2"/>
      <c r="M19" s="2"/>
    </row>
    <row r="20" spans="2:13" ht="15">
      <c r="B20" s="280"/>
      <c r="C20" s="539"/>
      <c r="D20" s="540"/>
      <c r="E20" s="540"/>
      <c r="F20" s="199"/>
      <c r="G20" s="2"/>
      <c r="H20" s="2"/>
      <c r="I20" s="2"/>
      <c r="J20" s="2"/>
      <c r="K20" s="2"/>
      <c r="L20" s="2"/>
      <c r="M20" s="2"/>
    </row>
    <row r="21" spans="2:13" ht="15">
      <c r="B21" s="280" t="s">
        <v>445</v>
      </c>
      <c r="C21" s="539"/>
      <c r="D21" s="540"/>
      <c r="E21" s="540"/>
      <c r="F21" s="199"/>
      <c r="G21" s="2"/>
      <c r="H21" s="2"/>
      <c r="I21" s="2"/>
      <c r="J21" s="2"/>
      <c r="K21" s="2"/>
      <c r="L21" s="2"/>
      <c r="M21" s="2"/>
    </row>
    <row r="22" spans="2:13" ht="15">
      <c r="B22" s="280" t="s">
        <v>446</v>
      </c>
      <c r="C22" s="539">
        <v>34</v>
      </c>
      <c r="D22" s="540">
        <v>33</v>
      </c>
      <c r="E22" s="540">
        <v>33</v>
      </c>
      <c r="F22" s="199"/>
      <c r="G22" s="2"/>
      <c r="H22" s="2"/>
      <c r="I22" s="2"/>
      <c r="J22" s="2"/>
      <c r="K22" s="2"/>
      <c r="L22" s="2"/>
      <c r="M22" s="2"/>
    </row>
    <row r="23" spans="2:13" ht="15">
      <c r="B23" s="280"/>
      <c r="C23" s="539"/>
      <c r="D23" s="540"/>
      <c r="E23" s="540"/>
      <c r="F23" s="199"/>
      <c r="G23" s="2"/>
      <c r="H23" s="2"/>
      <c r="I23" s="2"/>
      <c r="J23" s="2"/>
      <c r="K23" s="2"/>
      <c r="L23" s="2"/>
      <c r="M23" s="2"/>
    </row>
    <row r="24" spans="2:13" ht="15">
      <c r="B24" s="280" t="s">
        <v>447</v>
      </c>
      <c r="C24" s="539"/>
      <c r="D24" s="540"/>
      <c r="E24" s="540"/>
      <c r="F24" s="199"/>
      <c r="G24" s="2"/>
      <c r="H24" s="2"/>
      <c r="I24" s="2"/>
      <c r="J24" s="2"/>
      <c r="K24" s="2"/>
      <c r="L24" s="2"/>
      <c r="M24" s="2"/>
    </row>
    <row r="25" spans="2:13" ht="15">
      <c r="B25" s="280" t="s">
        <v>448</v>
      </c>
      <c r="C25" s="539">
        <v>51</v>
      </c>
      <c r="D25" s="540">
        <v>49</v>
      </c>
      <c r="E25" s="540">
        <v>49</v>
      </c>
      <c r="F25" s="199"/>
      <c r="G25" s="2"/>
      <c r="H25" s="2"/>
      <c r="I25" s="2"/>
      <c r="J25" s="2"/>
      <c r="K25" s="2"/>
      <c r="L25" s="2"/>
      <c r="M25" s="2"/>
    </row>
    <row r="26" spans="2:13" ht="15">
      <c r="B26" s="280"/>
      <c r="C26" s="539"/>
      <c r="D26" s="540"/>
      <c r="E26" s="540"/>
      <c r="F26" s="290"/>
      <c r="G26" s="2"/>
      <c r="H26" s="2"/>
      <c r="I26" s="2"/>
      <c r="J26" s="2"/>
      <c r="K26" s="2"/>
      <c r="L26" s="2"/>
      <c r="M26" s="2"/>
    </row>
    <row r="27" spans="2:13" ht="15">
      <c r="B27" s="280" t="s">
        <v>449</v>
      </c>
      <c r="C27" s="539"/>
      <c r="D27" s="540"/>
      <c r="E27" s="540"/>
      <c r="F27" s="290"/>
      <c r="G27" s="2"/>
      <c r="H27" s="2"/>
      <c r="I27" s="2"/>
      <c r="J27" s="2"/>
      <c r="K27" s="2"/>
      <c r="L27" s="2"/>
      <c r="M27" s="2"/>
    </row>
    <row r="28" spans="2:13" ht="15">
      <c r="B28" s="280" t="s">
        <v>450</v>
      </c>
      <c r="C28" s="539">
        <v>34</v>
      </c>
      <c r="D28" s="540">
        <v>32</v>
      </c>
      <c r="E28" s="540">
        <v>32</v>
      </c>
      <c r="F28" s="290"/>
      <c r="G28" s="2"/>
      <c r="H28" s="2"/>
      <c r="I28" s="2"/>
      <c r="J28" s="2"/>
      <c r="K28" s="2"/>
      <c r="L28" s="2"/>
      <c r="M28" s="2"/>
    </row>
    <row r="29" spans="2:13" ht="15">
      <c r="B29" s="280"/>
      <c r="C29" s="539"/>
      <c r="D29" s="540"/>
      <c r="E29" s="540"/>
      <c r="F29" s="290"/>
      <c r="G29" s="2"/>
      <c r="H29" s="2"/>
      <c r="I29" s="2"/>
      <c r="J29" s="2"/>
      <c r="K29" s="2"/>
      <c r="L29" s="2"/>
      <c r="M29" s="2"/>
    </row>
    <row r="30" spans="2:13" ht="15">
      <c r="B30" s="280" t="s">
        <v>451</v>
      </c>
      <c r="C30" s="539">
        <v>14</v>
      </c>
      <c r="D30" s="540">
        <v>14</v>
      </c>
      <c r="E30" s="540">
        <v>14</v>
      </c>
      <c r="F30" s="290"/>
      <c r="G30" s="2"/>
      <c r="H30" s="2"/>
      <c r="I30" s="2"/>
      <c r="J30" s="2"/>
      <c r="K30" s="2"/>
      <c r="L30" s="2"/>
      <c r="M30" s="2"/>
    </row>
    <row r="31" spans="2:13" ht="15">
      <c r="B31" s="280"/>
      <c r="C31" s="539"/>
      <c r="D31" s="540"/>
      <c r="E31" s="540"/>
      <c r="F31" s="290"/>
      <c r="G31" s="2"/>
      <c r="H31" s="2"/>
      <c r="I31" s="2"/>
      <c r="J31" s="2"/>
      <c r="K31" s="2"/>
      <c r="L31" s="2"/>
      <c r="M31" s="2"/>
    </row>
    <row r="32" spans="2:13" ht="15.75" thickBot="1">
      <c r="B32" s="282" t="s">
        <v>452</v>
      </c>
      <c r="C32" s="541">
        <v>118</v>
      </c>
      <c r="D32" s="542">
        <v>119</v>
      </c>
      <c r="E32" s="542">
        <v>119</v>
      </c>
      <c r="F32" s="290"/>
      <c r="G32" s="2"/>
      <c r="H32" s="2"/>
      <c r="I32" s="2"/>
      <c r="J32" s="2"/>
      <c r="K32" s="2"/>
      <c r="L32" s="2"/>
      <c r="M32" s="2"/>
    </row>
    <row r="33" spans="2:13" ht="18" customHeight="1" thickBot="1">
      <c r="B33" s="283" t="s">
        <v>371</v>
      </c>
      <c r="C33" s="543">
        <f>SUM(C8:C32)</f>
        <v>383</v>
      </c>
      <c r="D33" s="544">
        <f>SUM(D8:D32)</f>
        <v>373</v>
      </c>
      <c r="E33" s="544">
        <f>SUM(E8:E32)</f>
        <v>372</v>
      </c>
      <c r="F33" s="179"/>
      <c r="G33" s="199"/>
      <c r="H33" s="2"/>
      <c r="I33" s="2"/>
      <c r="J33" s="2"/>
      <c r="K33" s="2"/>
      <c r="L33" s="2"/>
      <c r="M33" s="2"/>
    </row>
    <row r="34" spans="2:13" ht="15" customHeight="1">
      <c r="B34" s="279"/>
      <c r="C34" s="287"/>
      <c r="D34" s="287"/>
      <c r="E34" s="281"/>
      <c r="F34" s="241"/>
      <c r="G34" s="2"/>
      <c r="H34" s="2"/>
      <c r="I34" s="2"/>
      <c r="J34" s="2"/>
      <c r="K34" s="2"/>
      <c r="L34" s="2"/>
      <c r="M34" s="2"/>
    </row>
    <row r="35" spans="2:13" ht="48" customHeight="1" thickBot="1">
      <c r="B35" s="534" t="s">
        <v>367</v>
      </c>
      <c r="C35" s="535">
        <v>0</v>
      </c>
      <c r="D35" s="535">
        <v>0</v>
      </c>
      <c r="E35" s="536">
        <v>0</v>
      </c>
      <c r="F35" s="199"/>
      <c r="G35" s="2"/>
      <c r="H35" s="2"/>
      <c r="I35" s="2"/>
      <c r="J35" s="2"/>
      <c r="K35" s="2"/>
      <c r="L35" s="2"/>
      <c r="M35" s="2"/>
    </row>
    <row r="36" spans="2:13" ht="15">
      <c r="B36" s="293"/>
      <c r="C36" s="276"/>
      <c r="D36" s="295"/>
      <c r="E36" s="294"/>
      <c r="F36" s="199"/>
      <c r="G36" s="2"/>
      <c r="H36" s="2"/>
      <c r="I36" s="2"/>
      <c r="J36" s="2"/>
      <c r="K36" s="2"/>
      <c r="L36" s="2"/>
      <c r="M36" s="2"/>
    </row>
    <row r="37" spans="2:13" ht="18" customHeight="1" thickBot="1">
      <c r="B37" s="277" t="s">
        <v>236</v>
      </c>
      <c r="C37" s="285" t="s">
        <v>237</v>
      </c>
      <c r="D37" s="278"/>
      <c r="E37" s="286"/>
      <c r="F37" s="199"/>
      <c r="G37" s="2"/>
      <c r="H37" s="2"/>
      <c r="I37" s="2"/>
      <c r="J37" s="2"/>
      <c r="K37" s="2"/>
      <c r="L37" s="2"/>
      <c r="M37" s="2"/>
    </row>
    <row r="38" spans="2:13" ht="15">
      <c r="B38" s="280"/>
      <c r="C38" s="279"/>
      <c r="D38" s="287"/>
      <c r="E38" s="281"/>
      <c r="F38" s="199"/>
      <c r="G38" s="2"/>
      <c r="H38" s="2"/>
      <c r="I38" s="2"/>
      <c r="J38" s="2"/>
      <c r="K38" s="2"/>
      <c r="L38" s="2"/>
      <c r="M38" s="2"/>
    </row>
    <row r="39" spans="2:13" ht="16.5" customHeight="1">
      <c r="B39" s="308">
        <v>2001</v>
      </c>
      <c r="C39" s="690">
        <v>11.6</v>
      </c>
      <c r="D39" s="691"/>
      <c r="E39" s="692"/>
      <c r="F39" s="199"/>
      <c r="G39" s="2"/>
      <c r="H39" s="2"/>
      <c r="I39" s="2"/>
      <c r="J39" s="2"/>
      <c r="K39" s="2"/>
      <c r="L39" s="2"/>
      <c r="M39" s="2"/>
    </row>
    <row r="40" spans="2:13" ht="16.5" customHeight="1">
      <c r="B40" s="308">
        <v>2002</v>
      </c>
      <c r="C40" s="690">
        <v>11.8</v>
      </c>
      <c r="D40" s="691"/>
      <c r="E40" s="692"/>
      <c r="F40" s="199"/>
      <c r="G40" s="2"/>
      <c r="H40" s="2"/>
      <c r="I40" s="2"/>
      <c r="J40" s="2"/>
      <c r="K40" s="2"/>
      <c r="L40" s="2"/>
      <c r="M40" s="2"/>
    </row>
    <row r="41" spans="2:13" ht="16.5" customHeight="1">
      <c r="B41" s="308">
        <v>2003</v>
      </c>
      <c r="C41" s="690">
        <v>11.5</v>
      </c>
      <c r="D41" s="691"/>
      <c r="E41" s="692"/>
      <c r="F41" s="199"/>
      <c r="G41" s="2"/>
      <c r="H41" s="2"/>
      <c r="I41" s="2"/>
      <c r="J41" s="2"/>
      <c r="K41" s="2"/>
      <c r="L41" s="2"/>
      <c r="M41" s="2"/>
    </row>
    <row r="42" spans="2:13" ht="16.5" customHeight="1">
      <c r="B42" s="308">
        <v>2004</v>
      </c>
      <c r="C42" s="690">
        <v>11.5</v>
      </c>
      <c r="D42" s="691"/>
      <c r="E42" s="692"/>
      <c r="F42" s="199"/>
      <c r="G42" s="2"/>
      <c r="H42" s="2"/>
      <c r="I42" s="2"/>
      <c r="J42" s="2"/>
      <c r="K42" s="2"/>
      <c r="L42" s="2"/>
      <c r="M42" s="2"/>
    </row>
    <row r="43" spans="2:13" ht="16.5" customHeight="1" thickBot="1">
      <c r="B43" s="277">
        <v>2005</v>
      </c>
      <c r="C43" s="693">
        <v>11.5</v>
      </c>
      <c r="D43" s="694"/>
      <c r="E43" s="695"/>
      <c r="F43" s="290"/>
      <c r="G43" s="2"/>
      <c r="H43" s="2"/>
      <c r="I43" s="2"/>
      <c r="J43" s="2"/>
      <c r="K43" s="2"/>
      <c r="L43" s="2"/>
      <c r="M43" s="2"/>
    </row>
    <row r="44" spans="2:13" ht="15">
      <c r="B44" s="287"/>
      <c r="C44" s="287"/>
      <c r="D44" s="287"/>
      <c r="E44" s="287"/>
      <c r="F44" s="179"/>
      <c r="G44" s="199"/>
      <c r="H44" s="2"/>
      <c r="I44" s="2"/>
      <c r="J44" s="2"/>
      <c r="K44" s="2"/>
      <c r="L44" s="2"/>
      <c r="M44" s="2"/>
    </row>
    <row r="45" spans="2:13" ht="15">
      <c r="B45" s="287"/>
      <c r="C45" s="287"/>
      <c r="D45" s="287"/>
      <c r="E45" s="287"/>
      <c r="F45" s="179"/>
      <c r="G45" s="199"/>
      <c r="H45" s="2"/>
      <c r="I45" s="2"/>
      <c r="J45" s="2"/>
      <c r="K45" s="2"/>
      <c r="L45" s="2"/>
      <c r="M45" s="2"/>
    </row>
    <row r="46" spans="2:13" ht="13.5" customHeight="1">
      <c r="B46" s="687"/>
      <c r="C46" s="688"/>
      <c r="D46" s="688"/>
      <c r="E46" s="689"/>
      <c r="F46" s="201"/>
      <c r="G46" s="2"/>
      <c r="H46" s="2"/>
      <c r="I46" s="2"/>
      <c r="J46" s="2"/>
      <c r="K46" s="2"/>
      <c r="L46" s="2"/>
      <c r="M46" s="2"/>
    </row>
    <row r="47" spans="2:13" ht="15">
      <c r="B47" s="683"/>
      <c r="C47" s="684"/>
      <c r="D47" s="684"/>
      <c r="E47" s="685"/>
      <c r="F47" s="2"/>
      <c r="G47" s="2"/>
      <c r="H47" s="2"/>
      <c r="I47" s="2"/>
      <c r="J47" s="2"/>
      <c r="K47" s="2"/>
      <c r="L47" s="2"/>
      <c r="M47" s="2"/>
    </row>
    <row r="48" spans="2:13" ht="13.5" customHeight="1">
      <c r="B48" s="284"/>
      <c r="C48" s="284"/>
      <c r="D48" s="284"/>
      <c r="E48" s="284"/>
      <c r="F48" s="2"/>
      <c r="G48" s="2"/>
      <c r="H48" s="2"/>
      <c r="I48" s="2"/>
      <c r="J48" s="2"/>
      <c r="K48" s="2"/>
      <c r="L48" s="2"/>
      <c r="M48" s="2"/>
    </row>
    <row r="49" spans="2:13" ht="15">
      <c r="B49" s="2"/>
      <c r="C49" s="2"/>
      <c r="D49" s="2"/>
      <c r="E49" s="2"/>
      <c r="F49" s="2"/>
      <c r="G49" s="2"/>
      <c r="H49" s="2"/>
      <c r="I49" s="2"/>
      <c r="J49" s="2"/>
      <c r="K49" s="2"/>
      <c r="L49" s="2"/>
      <c r="M49" s="2"/>
    </row>
    <row r="50" spans="2:13" ht="15">
      <c r="B50" s="2"/>
      <c r="C50" s="2"/>
      <c r="D50" s="2"/>
      <c r="E50" s="2"/>
      <c r="F50" s="2"/>
      <c r="G50" s="2"/>
      <c r="H50" s="2"/>
      <c r="I50" s="2"/>
      <c r="J50" s="2"/>
      <c r="K50" s="2"/>
      <c r="L50" s="2"/>
      <c r="M50" s="2"/>
    </row>
    <row r="51" spans="2:13" ht="15">
      <c r="B51" s="2"/>
      <c r="C51" s="2"/>
      <c r="D51" s="2"/>
      <c r="E51" s="2"/>
      <c r="F51" s="2"/>
      <c r="G51" s="2"/>
      <c r="H51" s="2"/>
      <c r="I51" s="2"/>
      <c r="J51" s="2"/>
      <c r="K51" s="2"/>
      <c r="L51" s="2"/>
      <c r="M51" s="2"/>
    </row>
    <row r="52" spans="2:13" ht="15">
      <c r="B52" s="2"/>
      <c r="C52" s="2"/>
      <c r="D52" s="2"/>
      <c r="E52" s="2"/>
      <c r="F52" s="2"/>
      <c r="G52" s="2"/>
      <c r="H52" s="2"/>
      <c r="I52" s="2"/>
      <c r="J52" s="2"/>
      <c r="K52" s="2"/>
      <c r="L52" s="2"/>
      <c r="M52" s="2"/>
    </row>
    <row r="53" spans="2:13" ht="15">
      <c r="B53" s="2"/>
      <c r="C53" s="2"/>
      <c r="D53" s="2"/>
      <c r="E53" s="2"/>
      <c r="F53" s="2"/>
      <c r="G53" s="2"/>
      <c r="H53" s="2"/>
      <c r="I53" s="2"/>
      <c r="J53" s="2"/>
      <c r="K53" s="2"/>
      <c r="L53" s="2"/>
      <c r="M53" s="2"/>
    </row>
    <row r="54" spans="2:13" ht="15">
      <c r="B54" s="2"/>
      <c r="C54" s="2"/>
      <c r="D54" s="2"/>
      <c r="E54" s="2"/>
      <c r="F54" s="2"/>
      <c r="G54" s="2"/>
      <c r="H54" s="2"/>
      <c r="I54" s="2"/>
      <c r="J54" s="2"/>
      <c r="K54" s="2"/>
      <c r="L54" s="2"/>
      <c r="M54" s="2"/>
    </row>
    <row r="55" spans="2:13" ht="15">
      <c r="B55" s="2"/>
      <c r="C55" s="2"/>
      <c r="D55" s="2"/>
      <c r="E55" s="2"/>
      <c r="F55" s="2"/>
      <c r="G55" s="2"/>
      <c r="H55" s="2"/>
      <c r="I55" s="2"/>
      <c r="J55" s="2"/>
      <c r="K55" s="2"/>
      <c r="L55" s="2"/>
      <c r="M55" s="2"/>
    </row>
    <row r="56" spans="2:13" ht="15">
      <c r="B56" s="2"/>
      <c r="C56" s="2"/>
      <c r="D56" s="2"/>
      <c r="E56" s="2"/>
      <c r="F56" s="2"/>
      <c r="G56" s="2"/>
      <c r="H56" s="2"/>
      <c r="I56" s="2"/>
      <c r="J56" s="2"/>
      <c r="K56" s="2"/>
      <c r="L56" s="2"/>
      <c r="M56" s="2"/>
    </row>
    <row r="57" spans="2:13" ht="15">
      <c r="B57" s="2"/>
      <c r="C57" s="2"/>
      <c r="D57" s="2"/>
      <c r="E57" s="2"/>
      <c r="F57" s="2"/>
      <c r="G57" s="2"/>
      <c r="H57" s="2"/>
      <c r="I57" s="2"/>
      <c r="J57" s="2"/>
      <c r="K57" s="2"/>
      <c r="L57" s="2"/>
      <c r="M57" s="2"/>
    </row>
    <row r="58" spans="2:13" ht="15">
      <c r="B58" s="2"/>
      <c r="C58" s="2"/>
      <c r="D58" s="2"/>
      <c r="E58" s="2"/>
      <c r="F58" s="2"/>
      <c r="G58" s="2"/>
      <c r="H58" s="2"/>
      <c r="I58" s="2"/>
      <c r="J58" s="2"/>
      <c r="K58" s="2"/>
      <c r="L58" s="2"/>
      <c r="M58" s="2"/>
    </row>
    <row r="59" spans="2:13" ht="15">
      <c r="B59" s="2"/>
      <c r="C59" s="2"/>
      <c r="D59" s="2"/>
      <c r="E59" s="2"/>
      <c r="F59" s="2"/>
      <c r="G59" s="2"/>
      <c r="H59" s="2"/>
      <c r="I59" s="2"/>
      <c r="J59" s="2"/>
      <c r="K59" s="2"/>
      <c r="L59" s="2"/>
      <c r="M59" s="2"/>
    </row>
    <row r="60" spans="2:13" ht="15">
      <c r="B60" s="2"/>
      <c r="C60" s="2"/>
      <c r="D60" s="2"/>
      <c r="E60" s="2"/>
      <c r="F60" s="2"/>
      <c r="G60" s="2"/>
      <c r="H60" s="2"/>
      <c r="I60" s="2"/>
      <c r="J60" s="2"/>
      <c r="K60" s="2"/>
      <c r="L60" s="2"/>
      <c r="M60" s="2"/>
    </row>
    <row r="61" spans="2:13" ht="15">
      <c r="B61" s="2"/>
      <c r="C61" s="2"/>
      <c r="D61" s="2"/>
      <c r="E61" s="2"/>
      <c r="F61" s="2"/>
      <c r="G61" s="2"/>
      <c r="H61" s="2"/>
      <c r="I61" s="2"/>
      <c r="J61" s="2"/>
      <c r="K61" s="2"/>
      <c r="L61" s="2"/>
      <c r="M61" s="2"/>
    </row>
    <row r="62" spans="2:13" ht="15">
      <c r="B62" s="2"/>
      <c r="C62" s="2"/>
      <c r="D62" s="2"/>
      <c r="E62" s="2"/>
      <c r="F62" s="2"/>
      <c r="G62" s="2"/>
      <c r="H62" s="2"/>
      <c r="I62" s="2"/>
      <c r="J62" s="2"/>
      <c r="K62" s="2"/>
      <c r="L62" s="2"/>
      <c r="M62" s="2"/>
    </row>
    <row r="63" spans="2:13" ht="15">
      <c r="B63" s="2"/>
      <c r="C63" s="2"/>
      <c r="D63" s="2"/>
      <c r="E63" s="2"/>
      <c r="F63" s="2"/>
      <c r="G63" s="2"/>
      <c r="H63" s="2"/>
      <c r="I63" s="2"/>
      <c r="J63" s="2"/>
      <c r="K63" s="2"/>
      <c r="L63" s="2"/>
      <c r="M63" s="2"/>
    </row>
    <row r="64" spans="2:13" ht="15">
      <c r="B64" s="2"/>
      <c r="C64" s="2"/>
      <c r="D64" s="2"/>
      <c r="E64" s="2"/>
      <c r="F64" s="2"/>
      <c r="G64" s="2"/>
      <c r="H64" s="2"/>
      <c r="I64" s="2"/>
      <c r="J64" s="2"/>
      <c r="K64" s="2"/>
      <c r="L64" s="2"/>
      <c r="M64" s="2"/>
    </row>
    <row r="65" spans="2:13" ht="15">
      <c r="B65" s="2"/>
      <c r="C65" s="2"/>
      <c r="D65" s="2"/>
      <c r="E65" s="2"/>
      <c r="F65" s="2"/>
      <c r="G65" s="2"/>
      <c r="H65" s="2"/>
      <c r="I65" s="2"/>
      <c r="J65" s="2"/>
      <c r="K65" s="2"/>
      <c r="L65" s="2"/>
      <c r="M65" s="2"/>
    </row>
    <row r="66" spans="2:13" ht="15">
      <c r="B66" s="2"/>
      <c r="C66" s="2"/>
      <c r="D66" s="2"/>
      <c r="E66" s="2"/>
      <c r="F66" s="2"/>
      <c r="G66" s="2"/>
      <c r="H66" s="2"/>
      <c r="I66" s="2"/>
      <c r="J66" s="2"/>
      <c r="K66" s="2"/>
      <c r="L66" s="2"/>
      <c r="M66" s="2"/>
    </row>
    <row r="67" spans="2:13" ht="15">
      <c r="B67" s="2"/>
      <c r="C67" s="2"/>
      <c r="D67" s="2"/>
      <c r="E67" s="2"/>
      <c r="F67" s="2"/>
      <c r="G67" s="2"/>
      <c r="H67" s="2"/>
      <c r="I67" s="2"/>
      <c r="J67" s="2"/>
      <c r="K67" s="2"/>
      <c r="L67" s="2"/>
      <c r="M67" s="2"/>
    </row>
    <row r="68" spans="2:13" ht="15">
      <c r="B68" s="2"/>
      <c r="C68" s="2"/>
      <c r="D68" s="2"/>
      <c r="E68" s="2"/>
      <c r="F68" s="2"/>
      <c r="G68" s="2"/>
      <c r="H68" s="2"/>
      <c r="I68" s="2"/>
      <c r="J68" s="2"/>
      <c r="K68" s="2"/>
      <c r="L68" s="2"/>
      <c r="M68" s="2"/>
    </row>
    <row r="69" spans="2:13" ht="15">
      <c r="B69" s="2"/>
      <c r="C69" s="2"/>
      <c r="D69" s="2"/>
      <c r="E69" s="2"/>
      <c r="F69" s="2"/>
      <c r="G69" s="2"/>
      <c r="H69" s="2"/>
      <c r="I69" s="2"/>
      <c r="J69" s="2"/>
      <c r="K69" s="2"/>
      <c r="L69" s="2"/>
      <c r="M69" s="2"/>
    </row>
    <row r="70" spans="2:13" ht="15">
      <c r="B70" s="2"/>
      <c r="C70" s="2"/>
      <c r="D70" s="2"/>
      <c r="E70" s="2"/>
      <c r="F70" s="2"/>
      <c r="G70" s="2"/>
      <c r="H70" s="2"/>
      <c r="I70" s="2"/>
      <c r="J70" s="2"/>
      <c r="K70" s="2"/>
      <c r="L70" s="2"/>
      <c r="M70" s="2"/>
    </row>
    <row r="71" spans="2:13" ht="15">
      <c r="B71" s="2"/>
      <c r="C71" s="2"/>
      <c r="D71" s="2"/>
      <c r="E71" s="2"/>
      <c r="F71" s="2"/>
      <c r="G71" s="2"/>
      <c r="H71" s="2"/>
      <c r="I71" s="2"/>
      <c r="J71" s="2"/>
      <c r="K71" s="2"/>
      <c r="L71" s="2"/>
      <c r="M71" s="2"/>
    </row>
    <row r="72" spans="2:13" ht="15">
      <c r="B72" s="2"/>
      <c r="C72" s="2"/>
      <c r="D72" s="2"/>
      <c r="E72" s="2"/>
      <c r="F72" s="2"/>
      <c r="G72" s="2"/>
      <c r="H72" s="2"/>
      <c r="I72" s="2"/>
      <c r="J72" s="2"/>
      <c r="K72" s="2"/>
      <c r="L72" s="2"/>
      <c r="M72" s="2"/>
    </row>
    <row r="73" spans="2:13" ht="15">
      <c r="B73" s="2"/>
      <c r="C73" s="2"/>
      <c r="D73" s="2"/>
      <c r="E73" s="2"/>
      <c r="F73" s="2"/>
      <c r="G73" s="2"/>
      <c r="H73" s="2"/>
      <c r="I73" s="2"/>
      <c r="J73" s="2"/>
      <c r="K73" s="2"/>
      <c r="L73" s="2"/>
      <c r="M73" s="2"/>
    </row>
    <row r="74" spans="2:13" ht="15">
      <c r="B74" s="2"/>
      <c r="C74" s="2"/>
      <c r="D74" s="2"/>
      <c r="E74" s="2"/>
      <c r="F74" s="2"/>
      <c r="G74" s="2"/>
      <c r="H74" s="2"/>
      <c r="I74" s="2"/>
      <c r="J74" s="2"/>
      <c r="K74" s="2"/>
      <c r="L74" s="2"/>
      <c r="M74" s="2"/>
    </row>
    <row r="75" spans="2:13" ht="15">
      <c r="B75" s="2"/>
      <c r="C75" s="2"/>
      <c r="D75" s="2"/>
      <c r="E75" s="2"/>
      <c r="F75" s="2"/>
      <c r="G75" s="2"/>
      <c r="H75" s="2"/>
      <c r="I75" s="2"/>
      <c r="J75" s="2"/>
      <c r="K75" s="2"/>
      <c r="L75" s="2"/>
      <c r="M75" s="2"/>
    </row>
    <row r="76" spans="2:13" ht="15">
      <c r="B76" s="2"/>
      <c r="C76" s="2"/>
      <c r="D76" s="2"/>
      <c r="E76" s="2"/>
      <c r="F76" s="2"/>
      <c r="G76" s="2"/>
      <c r="H76" s="2"/>
      <c r="I76" s="2"/>
      <c r="J76" s="2"/>
      <c r="K76" s="2"/>
      <c r="L76" s="2"/>
      <c r="M76" s="2"/>
    </row>
    <row r="77" spans="2:13" ht="15">
      <c r="B77" s="2"/>
      <c r="C77" s="2"/>
      <c r="D77" s="2"/>
      <c r="E77" s="2"/>
      <c r="F77" s="2"/>
      <c r="G77" s="2"/>
      <c r="H77" s="2"/>
      <c r="I77" s="2"/>
      <c r="J77" s="2"/>
      <c r="K77" s="2"/>
      <c r="L77" s="2"/>
      <c r="M77" s="2"/>
    </row>
    <row r="78" spans="2:13" ht="15">
      <c r="B78" s="2"/>
      <c r="C78" s="2"/>
      <c r="D78" s="2"/>
      <c r="E78" s="2"/>
      <c r="F78" s="2"/>
      <c r="G78" s="2"/>
      <c r="H78" s="2"/>
      <c r="I78" s="2"/>
      <c r="J78" s="2"/>
      <c r="K78" s="2"/>
      <c r="L78" s="2"/>
      <c r="M78" s="2"/>
    </row>
    <row r="79" spans="2:13" ht="15">
      <c r="B79" s="2"/>
      <c r="C79" s="2"/>
      <c r="D79" s="2"/>
      <c r="E79" s="2"/>
      <c r="F79" s="2"/>
      <c r="G79" s="2"/>
      <c r="H79" s="2"/>
      <c r="I79" s="2"/>
      <c r="J79" s="2"/>
      <c r="K79" s="2"/>
      <c r="L79" s="2"/>
      <c r="M79" s="2"/>
    </row>
    <row r="80" spans="2:13" ht="15">
      <c r="B80" s="2"/>
      <c r="C80" s="2"/>
      <c r="D80" s="2"/>
      <c r="E80" s="2"/>
      <c r="F80" s="2"/>
      <c r="G80" s="2"/>
      <c r="H80" s="2"/>
      <c r="I80" s="2"/>
      <c r="J80" s="2"/>
      <c r="K80" s="2"/>
      <c r="L80" s="2"/>
      <c r="M80" s="2"/>
    </row>
    <row r="81" spans="2:13" ht="15">
      <c r="B81" s="2"/>
      <c r="C81" s="2"/>
      <c r="D81" s="2"/>
      <c r="E81" s="2"/>
      <c r="F81" s="2"/>
      <c r="G81" s="2"/>
      <c r="H81" s="2"/>
      <c r="I81" s="2"/>
      <c r="J81" s="2"/>
      <c r="K81" s="2"/>
      <c r="L81" s="2"/>
      <c r="M81" s="2"/>
    </row>
    <row r="82" spans="2:13" ht="15">
      <c r="B82" s="2"/>
      <c r="C82" s="2"/>
      <c r="D82" s="2"/>
      <c r="E82" s="2"/>
      <c r="F82" s="2"/>
      <c r="G82" s="2"/>
      <c r="H82" s="2"/>
      <c r="I82" s="2"/>
      <c r="J82" s="2"/>
      <c r="K82" s="2"/>
      <c r="L82" s="2"/>
      <c r="M82" s="2"/>
    </row>
    <row r="83" spans="2:13" ht="15">
      <c r="B83" s="2"/>
      <c r="C83" s="2"/>
      <c r="D83" s="2"/>
      <c r="E83" s="2"/>
      <c r="F83" s="2"/>
      <c r="G83" s="2"/>
      <c r="H83" s="2"/>
      <c r="I83" s="2"/>
      <c r="J83" s="2"/>
      <c r="K83" s="2"/>
      <c r="L83" s="2"/>
      <c r="M83" s="2"/>
    </row>
    <row r="84" spans="2:13" ht="15">
      <c r="B84" s="2"/>
      <c r="C84" s="2"/>
      <c r="D84" s="2"/>
      <c r="E84" s="2"/>
      <c r="F84" s="2"/>
      <c r="G84" s="2"/>
      <c r="H84" s="2"/>
      <c r="I84" s="2"/>
      <c r="J84" s="2"/>
      <c r="K84" s="2"/>
      <c r="L84" s="2"/>
      <c r="M84" s="2"/>
    </row>
    <row r="85" spans="2:13" ht="15">
      <c r="B85" s="2"/>
      <c r="C85" s="2"/>
      <c r="D85" s="2"/>
      <c r="E85" s="2"/>
      <c r="F85" s="2"/>
      <c r="G85" s="2"/>
      <c r="H85" s="2"/>
      <c r="I85" s="2"/>
      <c r="J85" s="2"/>
      <c r="K85" s="2"/>
      <c r="L85" s="2"/>
      <c r="M85" s="2"/>
    </row>
    <row r="86" spans="2:13" ht="15">
      <c r="B86" s="2"/>
      <c r="C86" s="2"/>
      <c r="D86" s="2"/>
      <c r="E86" s="2"/>
      <c r="F86" s="2"/>
      <c r="G86" s="2"/>
      <c r="H86" s="2"/>
      <c r="I86" s="2"/>
      <c r="J86" s="2"/>
      <c r="K86" s="2"/>
      <c r="L86" s="2"/>
      <c r="M86" s="2"/>
    </row>
    <row r="87" spans="2:13" ht="15">
      <c r="B87" s="2"/>
      <c r="C87" s="2"/>
      <c r="D87" s="2"/>
      <c r="E87" s="2"/>
      <c r="F87" s="2"/>
      <c r="G87" s="2"/>
      <c r="H87" s="2"/>
      <c r="I87" s="2"/>
      <c r="J87" s="2"/>
      <c r="K87" s="2"/>
      <c r="L87" s="2"/>
      <c r="M87" s="2"/>
    </row>
    <row r="88" spans="2:13" ht="15">
      <c r="B88" s="2"/>
      <c r="C88" s="2"/>
      <c r="D88" s="2"/>
      <c r="E88" s="2"/>
      <c r="F88" s="2"/>
      <c r="G88" s="2"/>
      <c r="H88" s="2"/>
      <c r="I88" s="2"/>
      <c r="J88" s="2"/>
      <c r="K88" s="2"/>
      <c r="L88" s="2"/>
      <c r="M88" s="2"/>
    </row>
    <row r="89" spans="2:13" ht="15">
      <c r="B89" s="2"/>
      <c r="C89" s="2"/>
      <c r="D89" s="2"/>
      <c r="E89" s="2"/>
      <c r="F89" s="2"/>
      <c r="G89" s="2"/>
      <c r="H89" s="2"/>
      <c r="I89" s="2"/>
      <c r="J89" s="2"/>
      <c r="K89" s="2"/>
      <c r="L89" s="2"/>
      <c r="M89" s="2"/>
    </row>
    <row r="90" spans="2:13" ht="15">
      <c r="B90" s="2"/>
      <c r="C90" s="2"/>
      <c r="D90" s="2"/>
      <c r="E90" s="2"/>
      <c r="F90" s="2"/>
      <c r="G90" s="2"/>
      <c r="H90" s="2"/>
      <c r="I90" s="2"/>
      <c r="J90" s="2"/>
      <c r="K90" s="2"/>
      <c r="L90" s="2"/>
      <c r="M90" s="2"/>
    </row>
    <row r="91" spans="2:13" ht="15">
      <c r="B91" s="2"/>
      <c r="C91" s="2"/>
      <c r="D91" s="2"/>
      <c r="E91" s="2"/>
      <c r="F91" s="2"/>
      <c r="G91" s="2"/>
      <c r="H91" s="2"/>
      <c r="I91" s="2"/>
      <c r="J91" s="2"/>
      <c r="K91" s="2"/>
      <c r="L91" s="2"/>
      <c r="M91" s="2"/>
    </row>
    <row r="92" spans="2:13" ht="15">
      <c r="B92" s="2"/>
      <c r="C92" s="2"/>
      <c r="D92" s="2"/>
      <c r="E92" s="2"/>
      <c r="F92" s="2"/>
      <c r="G92" s="2"/>
      <c r="H92" s="2"/>
      <c r="I92" s="2"/>
      <c r="J92" s="2"/>
      <c r="K92" s="2"/>
      <c r="L92" s="2"/>
      <c r="M92" s="2"/>
    </row>
    <row r="93" spans="2:13" ht="15">
      <c r="B93" s="2"/>
      <c r="C93" s="2"/>
      <c r="D93" s="2"/>
      <c r="E93" s="2"/>
      <c r="F93" s="2"/>
      <c r="G93" s="2"/>
      <c r="H93" s="2"/>
      <c r="I93" s="2"/>
      <c r="J93" s="2"/>
      <c r="K93" s="2"/>
      <c r="L93" s="2"/>
      <c r="M93" s="2"/>
    </row>
    <row r="94" spans="2:13" ht="15">
      <c r="B94" s="2"/>
      <c r="C94" s="2"/>
      <c r="D94" s="2"/>
      <c r="E94" s="2"/>
      <c r="F94" s="2"/>
      <c r="G94" s="2"/>
      <c r="H94" s="2"/>
      <c r="I94" s="2"/>
      <c r="J94" s="2"/>
      <c r="K94" s="2"/>
      <c r="L94" s="2"/>
      <c r="M94" s="2"/>
    </row>
    <row r="95" spans="2:13" ht="15">
      <c r="B95" s="2"/>
      <c r="C95" s="2"/>
      <c r="D95" s="2"/>
      <c r="E95" s="2"/>
      <c r="F95" s="2"/>
      <c r="G95" s="2"/>
      <c r="H95" s="2"/>
      <c r="I95" s="2"/>
      <c r="J95" s="2"/>
      <c r="K95" s="2"/>
      <c r="L95" s="2"/>
      <c r="M95" s="2"/>
    </row>
    <row r="96" spans="2:13" ht="15">
      <c r="B96" s="2"/>
      <c r="C96" s="2"/>
      <c r="D96" s="2"/>
      <c r="E96" s="2"/>
      <c r="F96" s="2"/>
      <c r="G96" s="2"/>
      <c r="H96" s="2"/>
      <c r="I96" s="2"/>
      <c r="J96" s="2"/>
      <c r="K96" s="2"/>
      <c r="L96" s="2"/>
      <c r="M96" s="2"/>
    </row>
    <row r="97" spans="2:13" ht="15">
      <c r="B97" s="2"/>
      <c r="C97" s="2"/>
      <c r="D97" s="2"/>
      <c r="E97" s="2"/>
      <c r="F97" s="2"/>
      <c r="G97" s="2"/>
      <c r="H97" s="2"/>
      <c r="I97" s="2"/>
      <c r="J97" s="2"/>
      <c r="K97" s="2"/>
      <c r="L97" s="2"/>
      <c r="M97" s="2"/>
    </row>
    <row r="98" spans="2:13" ht="15">
      <c r="B98" s="2"/>
      <c r="C98" s="2"/>
      <c r="D98" s="2"/>
      <c r="E98" s="2"/>
      <c r="F98" s="2"/>
      <c r="G98" s="2"/>
      <c r="H98" s="2"/>
      <c r="I98" s="2"/>
      <c r="J98" s="2"/>
      <c r="K98" s="2"/>
      <c r="L98" s="2"/>
      <c r="M98" s="2"/>
    </row>
    <row r="99" spans="2:13" ht="15">
      <c r="B99" s="2"/>
      <c r="C99" s="2"/>
      <c r="D99" s="2"/>
      <c r="E99" s="2"/>
      <c r="F99" s="2"/>
      <c r="G99" s="2"/>
      <c r="H99" s="2"/>
      <c r="I99" s="2"/>
      <c r="J99" s="2"/>
      <c r="K99" s="2"/>
      <c r="L99" s="2"/>
      <c r="M99" s="2"/>
    </row>
    <row r="100" spans="2:13" ht="15">
      <c r="B100" s="2"/>
      <c r="C100" s="2"/>
      <c r="D100" s="2"/>
      <c r="E100" s="2"/>
      <c r="F100" s="2"/>
      <c r="G100" s="2"/>
      <c r="H100" s="2"/>
      <c r="I100" s="2"/>
      <c r="J100" s="2"/>
      <c r="K100" s="2"/>
      <c r="L100" s="2"/>
      <c r="M100" s="2"/>
    </row>
    <row r="101" spans="2:13" ht="15">
      <c r="B101" s="2"/>
      <c r="C101" s="2"/>
      <c r="D101" s="2"/>
      <c r="E101" s="2"/>
      <c r="F101" s="2"/>
      <c r="G101" s="2"/>
      <c r="H101" s="2"/>
      <c r="I101" s="2"/>
      <c r="J101" s="2"/>
      <c r="K101" s="2"/>
      <c r="L101" s="2"/>
      <c r="M101" s="2"/>
    </row>
    <row r="102" spans="2:13" ht="15">
      <c r="B102" s="2"/>
      <c r="C102" s="2"/>
      <c r="D102" s="2"/>
      <c r="E102" s="2"/>
      <c r="F102" s="2"/>
      <c r="G102" s="2"/>
      <c r="H102" s="2"/>
      <c r="I102" s="2"/>
      <c r="J102" s="2"/>
      <c r="K102" s="2"/>
      <c r="L102" s="2"/>
      <c r="M102" s="2"/>
    </row>
    <row r="103" spans="2:13" ht="15">
      <c r="B103" s="2"/>
      <c r="C103" s="2"/>
      <c r="D103" s="2"/>
      <c r="E103" s="2"/>
      <c r="F103" s="2"/>
      <c r="G103" s="2"/>
      <c r="H103" s="2"/>
      <c r="I103" s="2"/>
      <c r="J103" s="2"/>
      <c r="K103" s="2"/>
      <c r="L103" s="2"/>
      <c r="M103" s="2"/>
    </row>
    <row r="104" spans="2:13" ht="15">
      <c r="B104" s="2"/>
      <c r="C104" s="2"/>
      <c r="D104" s="2"/>
      <c r="E104" s="2"/>
      <c r="F104" s="2"/>
      <c r="G104" s="2"/>
      <c r="H104" s="2"/>
      <c r="I104" s="2"/>
      <c r="J104" s="2"/>
      <c r="K104" s="2"/>
      <c r="L104" s="2"/>
      <c r="M104" s="2"/>
    </row>
    <row r="105" spans="2:13" ht="15">
      <c r="B105" s="2"/>
      <c r="C105" s="2"/>
      <c r="D105" s="2"/>
      <c r="E105" s="2"/>
      <c r="F105" s="2"/>
      <c r="G105" s="2"/>
      <c r="H105" s="2"/>
      <c r="I105" s="2"/>
      <c r="J105" s="2"/>
      <c r="K105" s="2"/>
      <c r="L105" s="2"/>
      <c r="M105" s="2"/>
    </row>
    <row r="106" spans="2:13" ht="15">
      <c r="B106" s="2"/>
      <c r="C106" s="2"/>
      <c r="D106" s="2"/>
      <c r="E106" s="2"/>
      <c r="F106" s="2"/>
      <c r="G106" s="2"/>
      <c r="H106" s="2"/>
      <c r="I106" s="2"/>
      <c r="J106" s="2"/>
      <c r="K106" s="2"/>
      <c r="L106" s="2"/>
      <c r="M106" s="2"/>
    </row>
    <row r="107" spans="2:13" ht="15">
      <c r="B107" s="2"/>
      <c r="C107" s="2"/>
      <c r="D107" s="2"/>
      <c r="E107" s="2"/>
      <c r="F107" s="2"/>
      <c r="G107" s="2"/>
      <c r="H107" s="2"/>
      <c r="I107" s="2"/>
      <c r="J107" s="2"/>
      <c r="K107" s="2"/>
      <c r="L107" s="2"/>
      <c r="M107" s="2"/>
    </row>
    <row r="108" spans="2:13" ht="15">
      <c r="B108" s="2"/>
      <c r="C108" s="2"/>
      <c r="D108" s="2"/>
      <c r="E108" s="2"/>
      <c r="F108" s="2"/>
      <c r="G108" s="2"/>
      <c r="H108" s="2"/>
      <c r="I108" s="2"/>
      <c r="J108" s="2"/>
      <c r="K108" s="2"/>
      <c r="L108" s="2"/>
      <c r="M108" s="2"/>
    </row>
    <row r="109" spans="2:13" ht="15">
      <c r="B109" s="2"/>
      <c r="C109" s="2"/>
      <c r="D109" s="2"/>
      <c r="E109" s="2"/>
      <c r="F109" s="2"/>
      <c r="G109" s="2"/>
      <c r="H109" s="2"/>
      <c r="I109" s="2"/>
      <c r="J109" s="2"/>
      <c r="K109" s="2"/>
      <c r="L109" s="2"/>
      <c r="M109" s="2"/>
    </row>
    <row r="110" spans="2:13" ht="15">
      <c r="B110" s="2"/>
      <c r="C110" s="2"/>
      <c r="D110" s="2"/>
      <c r="E110" s="2"/>
      <c r="F110" s="2"/>
      <c r="G110" s="2"/>
      <c r="H110" s="2"/>
      <c r="I110" s="2"/>
      <c r="J110" s="2"/>
      <c r="K110" s="2"/>
      <c r="L110" s="2"/>
      <c r="M110" s="2"/>
    </row>
    <row r="111" spans="2:13" ht="15">
      <c r="B111" s="2"/>
      <c r="C111" s="2"/>
      <c r="D111" s="2"/>
      <c r="E111" s="2"/>
      <c r="F111" s="2"/>
      <c r="G111" s="2"/>
      <c r="H111" s="2"/>
      <c r="I111" s="2"/>
      <c r="J111" s="2"/>
      <c r="K111" s="2"/>
      <c r="L111" s="2"/>
      <c r="M111" s="2"/>
    </row>
    <row r="112" spans="2:13" ht="15">
      <c r="B112" s="2"/>
      <c r="C112" s="2"/>
      <c r="D112" s="2"/>
      <c r="E112" s="2"/>
      <c r="F112" s="2"/>
      <c r="G112" s="2"/>
      <c r="H112" s="2"/>
      <c r="I112" s="2"/>
      <c r="J112" s="2"/>
      <c r="K112" s="2"/>
      <c r="L112" s="2"/>
      <c r="M112" s="2"/>
    </row>
    <row r="113" spans="2:13" ht="15">
      <c r="B113" s="2"/>
      <c r="C113" s="2"/>
      <c r="D113" s="2"/>
      <c r="E113" s="2"/>
      <c r="F113" s="2"/>
      <c r="G113" s="2"/>
      <c r="H113" s="2"/>
      <c r="I113" s="2"/>
      <c r="J113" s="2"/>
      <c r="K113" s="2"/>
      <c r="L113" s="2"/>
      <c r="M113" s="2"/>
    </row>
    <row r="114" spans="2:13" ht="15">
      <c r="B114" s="2"/>
      <c r="C114" s="2"/>
      <c r="D114" s="2"/>
      <c r="E114" s="2"/>
      <c r="F114" s="2"/>
      <c r="G114" s="2"/>
      <c r="H114" s="2"/>
      <c r="I114" s="2"/>
      <c r="J114" s="2"/>
      <c r="K114" s="2"/>
      <c r="L114" s="2"/>
      <c r="M114" s="2"/>
    </row>
    <row r="115" spans="2:13" ht="15">
      <c r="B115" s="2"/>
      <c r="C115" s="2"/>
      <c r="D115" s="2"/>
      <c r="E115" s="2"/>
      <c r="F115" s="2"/>
      <c r="G115" s="2"/>
      <c r="H115" s="2"/>
      <c r="I115" s="2"/>
      <c r="J115" s="2"/>
      <c r="K115" s="2"/>
      <c r="L115" s="2"/>
      <c r="M115" s="2"/>
    </row>
    <row r="116" spans="2:13" ht="15">
      <c r="B116" s="2"/>
      <c r="C116" s="2"/>
      <c r="D116" s="2"/>
      <c r="E116" s="2"/>
      <c r="F116" s="2"/>
      <c r="G116" s="2"/>
      <c r="H116" s="2"/>
      <c r="I116" s="2"/>
      <c r="J116" s="2"/>
      <c r="K116" s="2"/>
      <c r="L116" s="2"/>
      <c r="M116" s="2"/>
    </row>
    <row r="117" spans="2:13" ht="15">
      <c r="B117" s="2"/>
      <c r="C117" s="2"/>
      <c r="D117" s="2"/>
      <c r="E117" s="2"/>
      <c r="F117" s="2"/>
      <c r="G117" s="2"/>
      <c r="H117" s="2"/>
      <c r="I117" s="2"/>
      <c r="J117" s="2"/>
      <c r="K117" s="2"/>
      <c r="L117" s="2"/>
      <c r="M117" s="2"/>
    </row>
    <row r="118" spans="2:13" ht="15">
      <c r="B118" s="2"/>
      <c r="C118" s="2"/>
      <c r="D118" s="2"/>
      <c r="E118" s="2"/>
      <c r="F118" s="2"/>
      <c r="G118" s="2"/>
      <c r="H118" s="2"/>
      <c r="I118" s="2"/>
      <c r="J118" s="2"/>
      <c r="K118" s="2"/>
      <c r="L118" s="2"/>
      <c r="M118" s="2"/>
    </row>
    <row r="119" spans="2:13" ht="15">
      <c r="B119" s="2"/>
      <c r="C119" s="2"/>
      <c r="D119" s="2"/>
      <c r="E119" s="2"/>
      <c r="F119" s="2"/>
      <c r="G119" s="2"/>
      <c r="H119" s="2"/>
      <c r="I119" s="2"/>
      <c r="J119" s="2"/>
      <c r="K119" s="2"/>
      <c r="L119" s="2"/>
      <c r="M119" s="2"/>
    </row>
    <row r="120" spans="2:13" ht="15">
      <c r="B120" s="2"/>
      <c r="C120" s="2"/>
      <c r="D120" s="2"/>
      <c r="E120" s="2"/>
      <c r="F120" s="2"/>
      <c r="G120" s="2"/>
      <c r="H120" s="2"/>
      <c r="I120" s="2"/>
      <c r="J120" s="2"/>
      <c r="K120" s="2"/>
      <c r="L120" s="2"/>
      <c r="M120" s="2"/>
    </row>
    <row r="121" spans="2:13" ht="15">
      <c r="B121" s="2"/>
      <c r="C121" s="2"/>
      <c r="D121" s="2"/>
      <c r="E121" s="2"/>
      <c r="F121" s="2"/>
      <c r="G121" s="2"/>
      <c r="H121" s="2"/>
      <c r="I121" s="2"/>
      <c r="J121" s="2"/>
      <c r="K121" s="2"/>
      <c r="L121" s="2"/>
      <c r="M121" s="2"/>
    </row>
    <row r="122" spans="2:13" ht="15">
      <c r="B122" s="2"/>
      <c r="C122" s="2"/>
      <c r="D122" s="2"/>
      <c r="E122" s="2"/>
      <c r="F122" s="2"/>
      <c r="G122" s="2"/>
      <c r="H122" s="2"/>
      <c r="I122" s="2"/>
      <c r="J122" s="2"/>
      <c r="K122" s="2"/>
      <c r="L122" s="2"/>
      <c r="M122" s="2"/>
    </row>
    <row r="123" spans="2:13" ht="15">
      <c r="B123" s="2"/>
      <c r="C123" s="2"/>
      <c r="D123" s="2"/>
      <c r="E123" s="2"/>
      <c r="F123" s="2"/>
      <c r="G123" s="2"/>
      <c r="H123" s="2"/>
      <c r="I123" s="2"/>
      <c r="J123" s="2"/>
      <c r="K123" s="2"/>
      <c r="L123" s="2"/>
      <c r="M123" s="2"/>
    </row>
    <row r="124" spans="2:13" ht="15">
      <c r="B124" s="2"/>
      <c r="C124" s="2"/>
      <c r="D124" s="2"/>
      <c r="E124" s="2"/>
      <c r="F124" s="2"/>
      <c r="G124" s="2"/>
      <c r="H124" s="2"/>
      <c r="I124" s="2"/>
      <c r="J124" s="2"/>
      <c r="K124" s="2"/>
      <c r="L124" s="2"/>
      <c r="M124" s="2"/>
    </row>
    <row r="125" spans="2:13" ht="15">
      <c r="B125" s="2"/>
      <c r="C125" s="2"/>
      <c r="D125" s="2"/>
      <c r="E125" s="2"/>
      <c r="F125" s="2"/>
      <c r="G125" s="2"/>
      <c r="H125" s="2"/>
      <c r="I125" s="2"/>
      <c r="J125" s="2"/>
      <c r="K125" s="2"/>
      <c r="L125" s="2"/>
      <c r="M125" s="2"/>
    </row>
    <row r="126" spans="2:13" ht="15">
      <c r="B126" s="2"/>
      <c r="C126" s="2"/>
      <c r="D126" s="2"/>
      <c r="E126" s="2"/>
      <c r="F126" s="2"/>
      <c r="G126" s="2"/>
      <c r="H126" s="2"/>
      <c r="I126" s="2"/>
      <c r="J126" s="2"/>
      <c r="K126" s="2"/>
      <c r="L126" s="2"/>
      <c r="M126" s="2"/>
    </row>
    <row r="127" spans="2:13" ht="15">
      <c r="B127" s="2"/>
      <c r="C127" s="2"/>
      <c r="D127" s="2"/>
      <c r="E127" s="2"/>
      <c r="F127" s="2"/>
      <c r="G127" s="2"/>
      <c r="H127" s="2"/>
      <c r="I127" s="2"/>
      <c r="J127" s="2"/>
      <c r="K127" s="2"/>
      <c r="L127" s="2"/>
      <c r="M127" s="2"/>
    </row>
    <row r="128" spans="2:13" ht="15">
      <c r="B128" s="2"/>
      <c r="C128" s="2"/>
      <c r="D128" s="2"/>
      <c r="E128" s="2"/>
      <c r="F128" s="2"/>
      <c r="G128" s="2"/>
      <c r="H128" s="2"/>
      <c r="I128" s="2"/>
      <c r="J128" s="2"/>
      <c r="K128" s="2"/>
      <c r="L128" s="2"/>
      <c r="M128" s="2"/>
    </row>
    <row r="129" spans="2:13" ht="15">
      <c r="B129" s="2"/>
      <c r="C129" s="2"/>
      <c r="D129" s="2"/>
      <c r="E129" s="2"/>
      <c r="F129" s="2"/>
      <c r="G129" s="2"/>
      <c r="H129" s="2"/>
      <c r="I129" s="2"/>
      <c r="J129" s="2"/>
      <c r="K129" s="2"/>
      <c r="L129" s="2"/>
      <c r="M129" s="2"/>
    </row>
    <row r="130" spans="2:13" ht="15">
      <c r="B130" s="2"/>
      <c r="C130" s="2"/>
      <c r="D130" s="2"/>
      <c r="E130" s="2"/>
      <c r="F130" s="2"/>
      <c r="G130" s="2"/>
      <c r="H130" s="2"/>
      <c r="I130" s="2"/>
      <c r="J130" s="2"/>
      <c r="K130" s="2"/>
      <c r="L130" s="2"/>
      <c r="M130" s="2"/>
    </row>
    <row r="131" spans="2:13" ht="15">
      <c r="B131" s="2"/>
      <c r="C131" s="2"/>
      <c r="D131" s="2"/>
      <c r="E131" s="2"/>
      <c r="F131" s="2"/>
      <c r="G131" s="2"/>
      <c r="H131" s="2"/>
      <c r="I131" s="2"/>
      <c r="J131" s="2"/>
      <c r="K131" s="2"/>
      <c r="L131" s="2"/>
      <c r="M131" s="2"/>
    </row>
    <row r="132" spans="2:13" ht="15">
      <c r="B132" s="2"/>
      <c r="C132" s="2"/>
      <c r="D132" s="2"/>
      <c r="E132" s="2"/>
      <c r="F132" s="2"/>
      <c r="G132" s="2"/>
      <c r="H132" s="2"/>
      <c r="I132" s="2"/>
      <c r="J132" s="2"/>
      <c r="K132" s="2"/>
      <c r="L132" s="2"/>
      <c r="M132" s="2"/>
    </row>
    <row r="133" spans="2:13" ht="15">
      <c r="B133" s="2"/>
      <c r="C133" s="2"/>
      <c r="D133" s="2"/>
      <c r="E133" s="2"/>
      <c r="F133" s="2"/>
      <c r="G133" s="2"/>
      <c r="H133" s="2"/>
      <c r="I133" s="2"/>
      <c r="J133" s="2"/>
      <c r="K133" s="2"/>
      <c r="L133" s="2"/>
      <c r="M133" s="2"/>
    </row>
    <row r="134" spans="2:13" ht="15">
      <c r="B134" s="2"/>
      <c r="C134" s="2"/>
      <c r="D134" s="2"/>
      <c r="E134" s="2"/>
      <c r="F134" s="2"/>
      <c r="G134" s="2"/>
      <c r="H134" s="2"/>
      <c r="I134" s="2"/>
      <c r="J134" s="2"/>
      <c r="K134" s="2"/>
      <c r="L134" s="2"/>
      <c r="M134" s="2"/>
    </row>
    <row r="135" spans="2:13" ht="15">
      <c r="B135" s="2"/>
      <c r="C135" s="2"/>
      <c r="D135" s="2"/>
      <c r="E135" s="2"/>
      <c r="F135" s="2"/>
      <c r="G135" s="2"/>
      <c r="H135" s="2"/>
      <c r="I135" s="2"/>
      <c r="J135" s="2"/>
      <c r="K135" s="2"/>
      <c r="L135" s="2"/>
      <c r="M135" s="2"/>
    </row>
    <row r="136" spans="2:13" ht="15">
      <c r="B136" s="2"/>
      <c r="C136" s="2"/>
      <c r="D136" s="2"/>
      <c r="E136" s="2"/>
      <c r="F136" s="2"/>
      <c r="G136" s="2"/>
      <c r="H136" s="2"/>
      <c r="I136" s="2"/>
      <c r="J136" s="2"/>
      <c r="K136" s="2"/>
      <c r="L136" s="2"/>
      <c r="M136" s="2"/>
    </row>
    <row r="137" spans="2:13" ht="15">
      <c r="B137" s="2"/>
      <c r="C137" s="2"/>
      <c r="D137" s="2"/>
      <c r="E137" s="2"/>
      <c r="F137" s="2"/>
      <c r="G137" s="2"/>
      <c r="H137" s="2"/>
      <c r="I137" s="2"/>
      <c r="J137" s="2"/>
      <c r="K137" s="2"/>
      <c r="L137" s="2"/>
      <c r="M137" s="2"/>
    </row>
    <row r="138" spans="2:13" ht="15">
      <c r="B138" s="2"/>
      <c r="C138" s="2"/>
      <c r="D138" s="2"/>
      <c r="E138" s="2"/>
      <c r="F138" s="2"/>
      <c r="G138" s="2"/>
      <c r="H138" s="2"/>
      <c r="I138" s="2"/>
      <c r="J138" s="2"/>
      <c r="K138" s="2"/>
      <c r="L138" s="2"/>
      <c r="M138" s="2"/>
    </row>
    <row r="139" spans="2:13" ht="15">
      <c r="B139" s="2"/>
      <c r="C139" s="2"/>
      <c r="D139" s="2"/>
      <c r="E139" s="2"/>
      <c r="F139" s="2"/>
      <c r="G139" s="2"/>
      <c r="H139" s="2"/>
      <c r="I139" s="2"/>
      <c r="J139" s="2"/>
      <c r="K139" s="2"/>
      <c r="L139" s="2"/>
      <c r="M139" s="2"/>
    </row>
    <row r="140" spans="2:13" ht="15">
      <c r="B140" s="2"/>
      <c r="C140" s="2"/>
      <c r="D140" s="2"/>
      <c r="E140" s="2"/>
      <c r="F140" s="2"/>
      <c r="G140" s="2"/>
      <c r="H140" s="2"/>
      <c r="I140" s="2"/>
      <c r="J140" s="2"/>
      <c r="K140" s="2"/>
      <c r="L140" s="2"/>
      <c r="M140" s="2"/>
    </row>
    <row r="141" spans="2:13" ht="15">
      <c r="B141" s="2"/>
      <c r="C141" s="2"/>
      <c r="D141" s="2"/>
      <c r="E141" s="2"/>
      <c r="F141" s="2"/>
      <c r="G141" s="2"/>
      <c r="H141" s="2"/>
      <c r="I141" s="2"/>
      <c r="J141" s="2"/>
      <c r="K141" s="2"/>
      <c r="L141" s="2"/>
      <c r="M141" s="2"/>
    </row>
    <row r="142" spans="2:13" ht="15">
      <c r="B142" s="2"/>
      <c r="C142" s="2"/>
      <c r="D142" s="2"/>
      <c r="E142" s="2"/>
      <c r="F142" s="2"/>
      <c r="G142" s="2"/>
      <c r="H142" s="2"/>
      <c r="I142" s="2"/>
      <c r="J142" s="2"/>
      <c r="K142" s="2"/>
      <c r="L142" s="2"/>
      <c r="M142" s="2"/>
    </row>
    <row r="143" spans="2:13" ht="15">
      <c r="B143" s="2"/>
      <c r="C143" s="2"/>
      <c r="D143" s="2"/>
      <c r="E143" s="2"/>
      <c r="F143" s="2"/>
      <c r="G143" s="2"/>
      <c r="H143" s="2"/>
      <c r="I143" s="2"/>
      <c r="J143" s="2"/>
      <c r="K143" s="2"/>
      <c r="L143" s="2"/>
      <c r="M143" s="2"/>
    </row>
    <row r="144" spans="2:13" ht="15">
      <c r="B144" s="2"/>
      <c r="C144" s="2"/>
      <c r="D144" s="2"/>
      <c r="E144" s="2"/>
      <c r="F144" s="2"/>
      <c r="G144" s="2"/>
      <c r="H144" s="2"/>
      <c r="I144" s="2"/>
      <c r="J144" s="2"/>
      <c r="K144" s="2"/>
      <c r="L144" s="2"/>
      <c r="M144" s="2"/>
    </row>
    <row r="145" spans="2:13" ht="15">
      <c r="B145" s="2"/>
      <c r="C145" s="2"/>
      <c r="D145" s="2"/>
      <c r="E145" s="2"/>
      <c r="F145" s="2"/>
      <c r="G145" s="2"/>
      <c r="H145" s="2"/>
      <c r="I145" s="2"/>
      <c r="J145" s="2"/>
      <c r="K145" s="2"/>
      <c r="L145" s="2"/>
      <c r="M145" s="2"/>
    </row>
    <row r="146" spans="2:13" ht="15">
      <c r="B146" s="2"/>
      <c r="C146" s="2"/>
      <c r="D146" s="2"/>
      <c r="E146" s="2"/>
      <c r="F146" s="2"/>
      <c r="G146" s="2"/>
      <c r="H146" s="2"/>
      <c r="I146" s="2"/>
      <c r="J146" s="2"/>
      <c r="K146" s="2"/>
      <c r="L146" s="2"/>
      <c r="M146" s="2"/>
    </row>
    <row r="147" spans="2:13" ht="15">
      <c r="B147" s="2"/>
      <c r="C147" s="2"/>
      <c r="D147" s="2"/>
      <c r="E147" s="2"/>
      <c r="F147" s="2"/>
      <c r="G147" s="2"/>
      <c r="H147" s="2"/>
      <c r="I147" s="2"/>
      <c r="J147" s="2"/>
      <c r="K147" s="2"/>
      <c r="L147" s="2"/>
      <c r="M147" s="2"/>
    </row>
    <row r="148" spans="2:13" ht="15">
      <c r="B148" s="2"/>
      <c r="C148" s="2"/>
      <c r="D148" s="2"/>
      <c r="E148" s="2"/>
      <c r="F148" s="2"/>
      <c r="G148" s="2"/>
      <c r="H148" s="2"/>
      <c r="I148" s="2"/>
      <c r="J148" s="2"/>
      <c r="K148" s="2"/>
      <c r="L148" s="2"/>
      <c r="M148" s="2"/>
    </row>
    <row r="149" spans="2:13" ht="15">
      <c r="B149" s="2"/>
      <c r="C149" s="2"/>
      <c r="D149" s="2"/>
      <c r="E149" s="2"/>
      <c r="F149" s="2"/>
      <c r="G149" s="2"/>
      <c r="H149" s="2"/>
      <c r="I149" s="2"/>
      <c r="J149" s="2"/>
      <c r="K149" s="2"/>
      <c r="L149" s="2"/>
      <c r="M149" s="2"/>
    </row>
    <row r="150" spans="2:13" ht="15">
      <c r="B150" s="2"/>
      <c r="C150" s="2"/>
      <c r="D150" s="2"/>
      <c r="E150" s="2"/>
      <c r="F150" s="2"/>
      <c r="G150" s="2"/>
      <c r="H150" s="2"/>
      <c r="I150" s="2"/>
      <c r="J150" s="2"/>
      <c r="K150" s="2"/>
      <c r="L150" s="2"/>
      <c r="M150" s="2"/>
    </row>
    <row r="151" spans="2:13" ht="15">
      <c r="B151" s="2"/>
      <c r="C151" s="2"/>
      <c r="D151" s="2"/>
      <c r="E151" s="2"/>
      <c r="F151" s="2"/>
      <c r="G151" s="2"/>
      <c r="H151" s="2"/>
      <c r="I151" s="2"/>
      <c r="J151" s="2"/>
      <c r="K151" s="2"/>
      <c r="L151" s="2"/>
      <c r="M151" s="2"/>
    </row>
    <row r="152" spans="2:13" ht="15">
      <c r="B152" s="2"/>
      <c r="C152" s="2"/>
      <c r="D152" s="2"/>
      <c r="E152" s="2"/>
      <c r="F152" s="2"/>
      <c r="G152" s="2"/>
      <c r="H152" s="2"/>
      <c r="I152" s="2"/>
      <c r="J152" s="2"/>
      <c r="K152" s="2"/>
      <c r="L152" s="2"/>
      <c r="M152" s="2"/>
    </row>
    <row r="153" spans="2:13" ht="15">
      <c r="B153" s="2"/>
      <c r="C153" s="2"/>
      <c r="D153" s="2"/>
      <c r="E153" s="2"/>
      <c r="F153" s="2"/>
      <c r="G153" s="2"/>
      <c r="H153" s="2"/>
      <c r="I153" s="2"/>
      <c r="J153" s="2"/>
      <c r="K153" s="2"/>
      <c r="L153" s="2"/>
      <c r="M153" s="2"/>
    </row>
    <row r="154" spans="2:13" ht="15">
      <c r="B154" s="2"/>
      <c r="C154" s="2"/>
      <c r="D154" s="2"/>
      <c r="E154" s="2"/>
      <c r="F154" s="2"/>
      <c r="G154" s="2"/>
      <c r="H154" s="2"/>
      <c r="I154" s="2"/>
      <c r="J154" s="2"/>
      <c r="K154" s="2"/>
      <c r="L154" s="2"/>
      <c r="M154" s="2"/>
    </row>
    <row r="155" spans="2:13" ht="15">
      <c r="B155" s="2"/>
      <c r="C155" s="2"/>
      <c r="D155" s="2"/>
      <c r="E155" s="2"/>
      <c r="F155" s="2"/>
      <c r="G155" s="2"/>
      <c r="H155" s="2"/>
      <c r="I155" s="2"/>
      <c r="J155" s="2"/>
      <c r="K155" s="2"/>
      <c r="L155" s="2"/>
      <c r="M155" s="2"/>
    </row>
    <row r="156" spans="2:13" ht="15">
      <c r="B156" s="2"/>
      <c r="C156" s="2"/>
      <c r="D156" s="2"/>
      <c r="E156" s="2"/>
      <c r="F156" s="2"/>
      <c r="G156" s="2"/>
      <c r="H156" s="2"/>
      <c r="I156" s="2"/>
      <c r="J156" s="2"/>
      <c r="K156" s="2"/>
      <c r="L156" s="2"/>
      <c r="M156" s="2"/>
    </row>
    <row r="157" spans="2:13" ht="15">
      <c r="B157" s="2"/>
      <c r="C157" s="2"/>
      <c r="D157" s="2"/>
      <c r="E157" s="2"/>
      <c r="F157" s="2"/>
      <c r="G157" s="2"/>
      <c r="H157" s="2"/>
      <c r="I157" s="2"/>
      <c r="J157" s="2"/>
      <c r="K157" s="2"/>
      <c r="L157" s="2"/>
      <c r="M157" s="2"/>
    </row>
    <row r="158" spans="2:13" ht="15">
      <c r="B158" s="2"/>
      <c r="C158" s="2"/>
      <c r="D158" s="2"/>
      <c r="E158" s="2"/>
      <c r="F158" s="2"/>
      <c r="G158" s="2"/>
      <c r="H158" s="2"/>
      <c r="I158" s="2"/>
      <c r="J158" s="2"/>
      <c r="K158" s="2"/>
      <c r="L158" s="2"/>
      <c r="M158" s="2"/>
    </row>
    <row r="159" spans="2:13" ht="15">
      <c r="B159" s="2"/>
      <c r="C159" s="2"/>
      <c r="D159" s="2"/>
      <c r="E159" s="2"/>
      <c r="F159" s="2"/>
      <c r="G159" s="2"/>
      <c r="H159" s="2"/>
      <c r="I159" s="2"/>
      <c r="J159" s="2"/>
      <c r="K159" s="2"/>
      <c r="L159" s="2"/>
      <c r="M159" s="2"/>
    </row>
    <row r="160" spans="2:13" ht="15">
      <c r="B160" s="2"/>
      <c r="C160" s="2"/>
      <c r="D160" s="2"/>
      <c r="E160" s="2"/>
      <c r="F160" s="2"/>
      <c r="G160" s="2"/>
      <c r="H160" s="2"/>
      <c r="I160" s="2"/>
      <c r="J160" s="2"/>
      <c r="K160" s="2"/>
      <c r="L160" s="2"/>
      <c r="M160" s="2"/>
    </row>
    <row r="161" spans="2:13" ht="15">
      <c r="B161" s="2"/>
      <c r="C161" s="2"/>
      <c r="D161" s="2"/>
      <c r="E161" s="2"/>
      <c r="F161" s="2"/>
      <c r="G161" s="2"/>
      <c r="H161" s="2"/>
      <c r="I161" s="2"/>
      <c r="J161" s="2"/>
      <c r="K161" s="2"/>
      <c r="L161" s="2"/>
      <c r="M161" s="2"/>
    </row>
    <row r="162" spans="2:13" ht="15">
      <c r="B162" s="2"/>
      <c r="C162" s="2"/>
      <c r="D162" s="2"/>
      <c r="E162" s="2"/>
      <c r="F162" s="2"/>
      <c r="G162" s="2"/>
      <c r="H162" s="2"/>
      <c r="I162" s="2"/>
      <c r="J162" s="2"/>
      <c r="K162" s="2"/>
      <c r="L162" s="2"/>
      <c r="M162" s="2"/>
    </row>
    <row r="163" spans="2:13" ht="15">
      <c r="B163" s="2"/>
      <c r="C163" s="2"/>
      <c r="D163" s="2"/>
      <c r="E163" s="2"/>
      <c r="F163" s="2"/>
      <c r="G163" s="2"/>
      <c r="H163" s="2"/>
      <c r="I163" s="2"/>
      <c r="J163" s="2"/>
      <c r="K163" s="2"/>
      <c r="L163" s="2"/>
      <c r="M163" s="2"/>
    </row>
    <row r="164" spans="2:13" ht="15">
      <c r="B164" s="2"/>
      <c r="C164" s="2"/>
      <c r="D164" s="2"/>
      <c r="E164" s="2"/>
      <c r="F164" s="2"/>
      <c r="G164" s="2"/>
      <c r="H164" s="2"/>
      <c r="I164" s="2"/>
      <c r="J164" s="2"/>
      <c r="K164" s="2"/>
      <c r="L164" s="2"/>
      <c r="M164" s="2"/>
    </row>
    <row r="165" spans="2:13" ht="15">
      <c r="B165" s="2"/>
      <c r="C165" s="2"/>
      <c r="D165" s="2"/>
      <c r="E165" s="2"/>
      <c r="F165" s="2"/>
      <c r="G165" s="2"/>
      <c r="H165" s="2"/>
      <c r="I165" s="2"/>
      <c r="J165" s="2"/>
      <c r="K165" s="2"/>
      <c r="L165" s="2"/>
      <c r="M165" s="2"/>
    </row>
    <row r="166" spans="2:13" ht="15">
      <c r="B166" s="2"/>
      <c r="C166" s="2"/>
      <c r="D166" s="2"/>
      <c r="E166" s="2"/>
      <c r="F166" s="2"/>
      <c r="G166" s="2"/>
      <c r="H166" s="2"/>
      <c r="I166" s="2"/>
      <c r="J166" s="2"/>
      <c r="K166" s="2"/>
      <c r="L166" s="2"/>
      <c r="M166" s="2"/>
    </row>
    <row r="167" spans="2:13" ht="15">
      <c r="B167" s="2"/>
      <c r="C167" s="2"/>
      <c r="D167" s="2"/>
      <c r="E167" s="2"/>
      <c r="F167" s="2"/>
      <c r="G167" s="2"/>
      <c r="H167" s="2"/>
      <c r="I167" s="2"/>
      <c r="J167" s="2"/>
      <c r="K167" s="2"/>
      <c r="L167" s="2"/>
      <c r="M167" s="2"/>
    </row>
    <row r="168" spans="2:13" ht="15">
      <c r="B168" s="2"/>
      <c r="C168" s="2"/>
      <c r="D168" s="2"/>
      <c r="E168" s="2"/>
      <c r="F168" s="2"/>
      <c r="G168" s="2"/>
      <c r="H168" s="2"/>
      <c r="I168" s="2"/>
      <c r="J168" s="2"/>
      <c r="K168" s="2"/>
      <c r="L168" s="2"/>
      <c r="M168" s="2"/>
    </row>
    <row r="169" spans="2:13" ht="15">
      <c r="B169" s="2"/>
      <c r="C169" s="2"/>
      <c r="D169" s="2"/>
      <c r="E169" s="2"/>
      <c r="F169" s="2"/>
      <c r="G169" s="2"/>
      <c r="H169" s="2"/>
      <c r="I169" s="2"/>
      <c r="J169" s="2"/>
      <c r="K169" s="2"/>
      <c r="L169" s="2"/>
      <c r="M169" s="2"/>
    </row>
    <row r="170" spans="2:13" ht="15">
      <c r="B170" s="2"/>
      <c r="C170" s="2"/>
      <c r="D170" s="2"/>
      <c r="E170" s="2"/>
      <c r="F170" s="2"/>
      <c r="G170" s="2"/>
      <c r="H170" s="2"/>
      <c r="I170" s="2"/>
      <c r="J170" s="2"/>
      <c r="K170" s="2"/>
      <c r="L170" s="2"/>
      <c r="M170" s="2"/>
    </row>
    <row r="171" spans="2:13" ht="15">
      <c r="B171" s="2"/>
      <c r="C171" s="2"/>
      <c r="D171" s="2"/>
      <c r="E171" s="2"/>
      <c r="F171" s="2"/>
      <c r="G171" s="2"/>
      <c r="H171" s="2"/>
      <c r="I171" s="2"/>
      <c r="J171" s="2"/>
      <c r="K171" s="2"/>
      <c r="L171" s="2"/>
      <c r="M171" s="2"/>
    </row>
    <row r="172" spans="2:13" ht="15">
      <c r="B172" s="2"/>
      <c r="C172" s="2"/>
      <c r="D172" s="2"/>
      <c r="E172" s="2"/>
      <c r="F172" s="2"/>
      <c r="G172" s="2"/>
      <c r="H172" s="2"/>
      <c r="I172" s="2"/>
      <c r="J172" s="2"/>
      <c r="K172" s="2"/>
      <c r="L172" s="2"/>
      <c r="M172" s="2"/>
    </row>
    <row r="173" spans="2:13" ht="15">
      <c r="B173" s="2"/>
      <c r="C173" s="2"/>
      <c r="D173" s="2"/>
      <c r="E173" s="2"/>
      <c r="F173" s="2"/>
      <c r="G173" s="2"/>
      <c r="H173" s="2"/>
      <c r="I173" s="2"/>
      <c r="J173" s="2"/>
      <c r="K173" s="2"/>
      <c r="L173" s="2"/>
      <c r="M173" s="2"/>
    </row>
    <row r="174" spans="2:13" ht="15">
      <c r="B174" s="2"/>
      <c r="C174" s="2"/>
      <c r="D174" s="2"/>
      <c r="E174" s="2"/>
      <c r="F174" s="2"/>
      <c r="G174" s="2"/>
      <c r="H174" s="2"/>
      <c r="I174" s="2"/>
      <c r="J174" s="2"/>
      <c r="K174" s="2"/>
      <c r="L174" s="2"/>
      <c r="M174" s="2"/>
    </row>
    <row r="175" spans="2:13" ht="15">
      <c r="B175" s="2"/>
      <c r="C175" s="2"/>
      <c r="D175" s="2"/>
      <c r="E175" s="2"/>
      <c r="F175" s="2"/>
      <c r="G175" s="2"/>
      <c r="H175" s="2"/>
      <c r="I175" s="2"/>
      <c r="J175" s="2"/>
      <c r="K175" s="2"/>
      <c r="L175" s="2"/>
      <c r="M175" s="2"/>
    </row>
    <row r="176" spans="2:13" ht="15">
      <c r="B176" s="2"/>
      <c r="C176" s="2"/>
      <c r="D176" s="2"/>
      <c r="E176" s="2"/>
      <c r="F176" s="2"/>
      <c r="G176" s="2"/>
      <c r="H176" s="2"/>
      <c r="I176" s="2"/>
      <c r="J176" s="2"/>
      <c r="K176" s="2"/>
      <c r="L176" s="2"/>
      <c r="M176" s="2"/>
    </row>
    <row r="177" spans="2:13" ht="15">
      <c r="B177" s="2"/>
      <c r="C177" s="2"/>
      <c r="D177" s="2"/>
      <c r="E177" s="2"/>
      <c r="F177" s="2"/>
      <c r="G177" s="2"/>
      <c r="H177" s="2"/>
      <c r="I177" s="2"/>
      <c r="J177" s="2"/>
      <c r="K177" s="2"/>
      <c r="L177" s="2"/>
      <c r="M177" s="2"/>
    </row>
    <row r="178" spans="2:13" ht="15">
      <c r="B178" s="2"/>
      <c r="C178" s="2"/>
      <c r="D178" s="2"/>
      <c r="E178" s="2"/>
      <c r="F178" s="2"/>
      <c r="G178" s="2"/>
      <c r="H178" s="2"/>
      <c r="I178" s="2"/>
      <c r="J178" s="2"/>
      <c r="K178" s="2"/>
      <c r="L178" s="2"/>
      <c r="M178" s="2"/>
    </row>
    <row r="179" spans="2:13" ht="15">
      <c r="B179" s="2"/>
      <c r="C179" s="2"/>
      <c r="D179" s="2"/>
      <c r="E179" s="2"/>
      <c r="F179" s="2"/>
      <c r="G179" s="2"/>
      <c r="H179" s="2"/>
      <c r="I179" s="2"/>
      <c r="J179" s="2"/>
      <c r="K179" s="2"/>
      <c r="L179" s="2"/>
      <c r="M179" s="2"/>
    </row>
    <row r="180" spans="2:13" ht="15">
      <c r="B180" s="2"/>
      <c r="C180" s="2"/>
      <c r="D180" s="2"/>
      <c r="E180" s="2"/>
      <c r="F180" s="2"/>
      <c r="G180" s="2"/>
      <c r="H180" s="2"/>
      <c r="I180" s="2"/>
      <c r="J180" s="2"/>
      <c r="K180" s="2"/>
      <c r="L180" s="2"/>
      <c r="M180" s="2"/>
    </row>
    <row r="181" spans="2:13" ht="15">
      <c r="B181" s="2"/>
      <c r="C181" s="2"/>
      <c r="D181" s="2"/>
      <c r="E181" s="2"/>
      <c r="F181" s="2"/>
      <c r="G181" s="2"/>
      <c r="H181" s="2"/>
      <c r="I181" s="2"/>
      <c r="J181" s="2"/>
      <c r="K181" s="2"/>
      <c r="L181" s="2"/>
      <c r="M181" s="2"/>
    </row>
    <row r="182" spans="2:13" ht="15">
      <c r="B182" s="2"/>
      <c r="C182" s="2"/>
      <c r="D182" s="2"/>
      <c r="E182" s="2"/>
      <c r="F182" s="2"/>
      <c r="G182" s="2"/>
      <c r="H182" s="2"/>
      <c r="I182" s="2"/>
      <c r="J182" s="2"/>
      <c r="K182" s="2"/>
      <c r="L182" s="2"/>
      <c r="M182" s="2"/>
    </row>
    <row r="183" spans="2:13" ht="15">
      <c r="B183" s="2"/>
      <c r="C183" s="2"/>
      <c r="D183" s="2"/>
      <c r="E183" s="2"/>
      <c r="F183" s="2"/>
      <c r="G183" s="2"/>
      <c r="H183" s="2"/>
      <c r="I183" s="2"/>
      <c r="J183" s="2"/>
      <c r="K183" s="2"/>
      <c r="L183" s="2"/>
      <c r="M183" s="2"/>
    </row>
    <row r="184" spans="2:13" ht="15">
      <c r="B184" s="2"/>
      <c r="C184" s="2"/>
      <c r="D184" s="2"/>
      <c r="E184" s="2"/>
      <c r="F184" s="2"/>
      <c r="G184" s="2"/>
      <c r="H184" s="2"/>
      <c r="I184" s="2"/>
      <c r="J184" s="2"/>
      <c r="K184" s="2"/>
      <c r="L184" s="2"/>
      <c r="M184" s="2"/>
    </row>
    <row r="185" spans="2:13" ht="15">
      <c r="B185" s="2"/>
      <c r="C185" s="2"/>
      <c r="D185" s="2"/>
      <c r="E185" s="2"/>
      <c r="F185" s="2"/>
      <c r="G185" s="2"/>
      <c r="H185" s="2"/>
      <c r="I185" s="2"/>
      <c r="J185" s="2"/>
      <c r="K185" s="2"/>
      <c r="L185" s="2"/>
      <c r="M185" s="2"/>
    </row>
    <row r="186" spans="2:13" ht="15">
      <c r="B186" s="2"/>
      <c r="C186" s="2"/>
      <c r="D186" s="2"/>
      <c r="E186" s="2"/>
      <c r="F186" s="2"/>
      <c r="G186" s="2"/>
      <c r="H186" s="2"/>
      <c r="I186" s="2"/>
      <c r="J186" s="2"/>
      <c r="K186" s="2"/>
      <c r="L186" s="2"/>
      <c r="M186" s="2"/>
    </row>
    <row r="187" spans="2:13" ht="15">
      <c r="B187" s="2"/>
      <c r="C187" s="2"/>
      <c r="D187" s="2"/>
      <c r="E187" s="2"/>
      <c r="F187" s="2"/>
      <c r="G187" s="2"/>
      <c r="H187" s="2"/>
      <c r="I187" s="2"/>
      <c r="J187" s="2"/>
      <c r="K187" s="2"/>
      <c r="L187" s="2"/>
      <c r="M187" s="2"/>
    </row>
    <row r="188" spans="2:13" ht="15">
      <c r="B188" s="2"/>
      <c r="C188" s="2"/>
      <c r="D188" s="2"/>
      <c r="E188" s="2"/>
      <c r="F188" s="2"/>
      <c r="G188" s="2"/>
      <c r="H188" s="2"/>
      <c r="I188" s="2"/>
      <c r="J188" s="2"/>
      <c r="K188" s="2"/>
      <c r="L188" s="2"/>
      <c r="M188" s="2"/>
    </row>
    <row r="189" spans="2:13" ht="15">
      <c r="B189" s="2"/>
      <c r="C189" s="2"/>
      <c r="D189" s="2"/>
      <c r="E189" s="2"/>
      <c r="F189" s="2"/>
      <c r="G189" s="2"/>
      <c r="H189" s="2"/>
      <c r="I189" s="2"/>
      <c r="J189" s="2"/>
      <c r="K189" s="2"/>
      <c r="L189" s="2"/>
      <c r="M189" s="2"/>
    </row>
    <row r="190" spans="2:13" ht="15">
      <c r="B190" s="2"/>
      <c r="C190" s="2"/>
      <c r="D190" s="2"/>
      <c r="E190" s="2"/>
      <c r="F190" s="2"/>
      <c r="G190" s="2"/>
      <c r="H190" s="2"/>
      <c r="I190" s="2"/>
      <c r="J190" s="2"/>
      <c r="K190" s="2"/>
      <c r="L190" s="2"/>
      <c r="M190" s="2"/>
    </row>
    <row r="191" spans="2:13" ht="15">
      <c r="B191" s="2"/>
      <c r="C191" s="2"/>
      <c r="D191" s="2"/>
      <c r="E191" s="2"/>
      <c r="F191" s="2"/>
      <c r="G191" s="2"/>
      <c r="H191" s="2"/>
      <c r="I191" s="2"/>
      <c r="J191" s="2"/>
      <c r="K191" s="2"/>
      <c r="L191" s="2"/>
      <c r="M191" s="2"/>
    </row>
    <row r="192" spans="2:13" ht="15">
      <c r="B192" s="2"/>
      <c r="C192" s="2"/>
      <c r="D192" s="2"/>
      <c r="E192" s="2"/>
      <c r="F192" s="2"/>
      <c r="G192" s="2"/>
      <c r="H192" s="2"/>
      <c r="I192" s="2"/>
      <c r="J192" s="2"/>
      <c r="K192" s="2"/>
      <c r="L192" s="2"/>
      <c r="M192" s="2"/>
    </row>
    <row r="193" spans="2:13" ht="15">
      <c r="B193" s="2"/>
      <c r="C193" s="2"/>
      <c r="D193" s="2"/>
      <c r="E193" s="2"/>
      <c r="F193" s="2"/>
      <c r="G193" s="2"/>
      <c r="H193" s="2"/>
      <c r="I193" s="2"/>
      <c r="J193" s="2"/>
      <c r="K193" s="2"/>
      <c r="L193" s="2"/>
      <c r="M193" s="2"/>
    </row>
    <row r="194" spans="2:13" ht="15">
      <c r="B194" s="2"/>
      <c r="C194" s="2"/>
      <c r="D194" s="2"/>
      <c r="E194" s="2"/>
      <c r="F194" s="2"/>
      <c r="G194" s="2"/>
      <c r="H194" s="2"/>
      <c r="I194" s="2"/>
      <c r="J194" s="2"/>
      <c r="K194" s="2"/>
      <c r="L194" s="2"/>
      <c r="M194" s="2"/>
    </row>
    <row r="195" spans="2:13" ht="15">
      <c r="B195" s="2"/>
      <c r="C195" s="2"/>
      <c r="D195" s="2"/>
      <c r="E195" s="2"/>
      <c r="F195" s="2"/>
      <c r="G195" s="2"/>
      <c r="H195" s="2"/>
      <c r="I195" s="2"/>
      <c r="J195" s="2"/>
      <c r="K195" s="2"/>
      <c r="L195" s="2"/>
      <c r="M195" s="2"/>
    </row>
    <row r="196" spans="2:13" ht="15">
      <c r="B196" s="2"/>
      <c r="C196" s="2"/>
      <c r="D196" s="2"/>
      <c r="E196" s="2"/>
      <c r="F196" s="2"/>
      <c r="G196" s="2"/>
      <c r="H196" s="2"/>
      <c r="I196" s="2"/>
      <c r="J196" s="2"/>
      <c r="K196" s="2"/>
      <c r="L196" s="2"/>
      <c r="M196" s="2"/>
    </row>
    <row r="197" spans="2:13" ht="15">
      <c r="B197" s="2"/>
      <c r="C197" s="2"/>
      <c r="D197" s="2"/>
      <c r="E197" s="2"/>
      <c r="F197" s="2"/>
      <c r="G197" s="2"/>
      <c r="H197" s="2"/>
      <c r="I197" s="2"/>
      <c r="J197" s="2"/>
      <c r="K197" s="2"/>
      <c r="L197" s="2"/>
      <c r="M197" s="2"/>
    </row>
    <row r="198" spans="2:13" ht="15">
      <c r="B198" s="2"/>
      <c r="C198" s="2"/>
      <c r="D198" s="2"/>
      <c r="E198" s="2"/>
      <c r="F198" s="2"/>
      <c r="G198" s="2"/>
      <c r="H198" s="2"/>
      <c r="I198" s="2"/>
      <c r="J198" s="2"/>
      <c r="K198" s="2"/>
      <c r="L198" s="2"/>
      <c r="M198" s="2"/>
    </row>
    <row r="199" spans="2:13" ht="15">
      <c r="B199" s="2"/>
      <c r="C199" s="2"/>
      <c r="D199" s="2"/>
      <c r="E199" s="2"/>
      <c r="F199" s="2"/>
      <c r="G199" s="2"/>
      <c r="H199" s="2"/>
      <c r="I199" s="2"/>
      <c r="J199" s="2"/>
      <c r="K199" s="2"/>
      <c r="L199" s="2"/>
      <c r="M199" s="2"/>
    </row>
    <row r="200" spans="2:13" ht="15">
      <c r="B200" s="2"/>
      <c r="C200" s="2"/>
      <c r="D200" s="2"/>
      <c r="E200" s="2"/>
      <c r="F200" s="2"/>
      <c r="G200" s="2"/>
      <c r="H200" s="2"/>
      <c r="I200" s="2"/>
      <c r="J200" s="2"/>
      <c r="K200" s="2"/>
      <c r="L200" s="2"/>
      <c r="M200" s="2"/>
    </row>
    <row r="201" spans="2:13" ht="15">
      <c r="B201" s="2"/>
      <c r="C201" s="2"/>
      <c r="D201" s="2"/>
      <c r="E201" s="2"/>
      <c r="F201" s="2"/>
      <c r="G201" s="2"/>
      <c r="H201" s="2"/>
      <c r="I201" s="2"/>
      <c r="J201" s="2"/>
      <c r="K201" s="2"/>
      <c r="L201" s="2"/>
      <c r="M201" s="2"/>
    </row>
    <row r="202" spans="2:13" ht="15">
      <c r="B202" s="2"/>
      <c r="C202" s="2"/>
      <c r="D202" s="2"/>
      <c r="E202" s="2"/>
      <c r="F202" s="2"/>
      <c r="G202" s="2"/>
      <c r="H202" s="2"/>
      <c r="I202" s="2"/>
      <c r="J202" s="2"/>
      <c r="K202" s="2"/>
      <c r="L202" s="2"/>
      <c r="M202" s="2"/>
    </row>
    <row r="203" spans="2:13" ht="15">
      <c r="B203" s="2"/>
      <c r="C203" s="2"/>
      <c r="D203" s="2"/>
      <c r="E203" s="2"/>
      <c r="F203" s="2"/>
      <c r="G203" s="2"/>
      <c r="H203" s="2"/>
      <c r="I203" s="2"/>
      <c r="J203" s="2"/>
      <c r="K203" s="2"/>
      <c r="L203" s="2"/>
      <c r="M203" s="2"/>
    </row>
    <row r="204" spans="2:13" ht="15">
      <c r="B204" s="2"/>
      <c r="C204" s="2"/>
      <c r="D204" s="2"/>
      <c r="E204" s="2"/>
      <c r="F204" s="2"/>
      <c r="G204" s="2"/>
      <c r="H204" s="2"/>
      <c r="I204" s="2"/>
      <c r="J204" s="2"/>
      <c r="K204" s="2"/>
      <c r="L204" s="2"/>
      <c r="M204" s="2"/>
    </row>
    <row r="205" spans="2:13" ht="15">
      <c r="B205" s="2"/>
      <c r="C205" s="2"/>
      <c r="D205" s="2"/>
      <c r="E205" s="2"/>
      <c r="F205" s="2"/>
      <c r="G205" s="2"/>
      <c r="H205" s="2"/>
      <c r="I205" s="2"/>
      <c r="J205" s="2"/>
      <c r="K205" s="2"/>
      <c r="L205" s="2"/>
      <c r="M205" s="2"/>
    </row>
    <row r="206" spans="2:13" ht="15">
      <c r="B206" s="2"/>
      <c r="C206" s="2"/>
      <c r="D206" s="2"/>
      <c r="E206" s="2"/>
      <c r="F206" s="2"/>
      <c r="G206" s="2"/>
      <c r="H206" s="2"/>
      <c r="I206" s="2"/>
      <c r="J206" s="2"/>
      <c r="K206" s="2"/>
      <c r="L206" s="2"/>
      <c r="M206" s="2"/>
    </row>
    <row r="207" spans="2:13" ht="15">
      <c r="B207" s="2"/>
      <c r="C207" s="2"/>
      <c r="D207" s="2"/>
      <c r="E207" s="2"/>
      <c r="F207" s="2"/>
      <c r="G207" s="2"/>
      <c r="H207" s="2"/>
      <c r="I207" s="2"/>
      <c r="J207" s="2"/>
      <c r="K207" s="2"/>
      <c r="L207" s="2"/>
      <c r="M207" s="2"/>
    </row>
    <row r="208" spans="2:13" ht="15">
      <c r="B208" s="2"/>
      <c r="C208" s="2"/>
      <c r="D208" s="2"/>
      <c r="E208" s="2"/>
      <c r="F208" s="2"/>
      <c r="G208" s="2"/>
      <c r="H208" s="2"/>
      <c r="I208" s="2"/>
      <c r="J208" s="2"/>
      <c r="K208" s="2"/>
      <c r="L208" s="2"/>
      <c r="M208" s="2"/>
    </row>
  </sheetData>
  <mergeCells count="10">
    <mergeCell ref="B47:E47"/>
    <mergeCell ref="B1:E1"/>
    <mergeCell ref="B2:E2"/>
    <mergeCell ref="B46:E46"/>
    <mergeCell ref="C39:E39"/>
    <mergeCell ref="C40:E40"/>
    <mergeCell ref="C41:E41"/>
    <mergeCell ref="C43:E43"/>
    <mergeCell ref="C42:E42"/>
    <mergeCell ref="B4:E4"/>
  </mergeCells>
  <printOptions/>
  <pageMargins left="1" right="1" top="1" bottom="1" header="0" footer="0"/>
  <pageSetup cellComments="asDisplayed" fitToHeight="1" fitToWidth="1" horizontalDpi="600" verticalDpi="600" orientation="portrait" scale="90" r:id="rId1"/>
  <rowBreaks count="1" manualBreakCount="1">
    <brk id="70" max="255" man="1"/>
  </rowBreaks>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codeName="Sheet10" transitionEvaluation="1">
    <pageSetUpPr fitToPage="1"/>
  </sheetPr>
  <dimension ref="A1:BG230"/>
  <sheetViews>
    <sheetView showGridLines="0" defaultGridColor="0" zoomScale="87" zoomScaleNormal="87" colorId="9" workbookViewId="0" topLeftCell="A1">
      <selection activeCell="B1" sqref="B1:E1"/>
    </sheetView>
  </sheetViews>
  <sheetFormatPr defaultColWidth="9.77734375" defaultRowHeight="15"/>
  <cols>
    <col min="1" max="1" width="9.3359375" style="0" customWidth="1"/>
    <col min="2" max="2" width="28.77734375" style="0" customWidth="1"/>
    <col min="3" max="5" width="12.77734375" style="0" customWidth="1"/>
  </cols>
  <sheetData>
    <row r="1" spans="1:59" s="215" customFormat="1" ht="16.5" customHeight="1">
      <c r="A1" s="444"/>
      <c r="B1" s="644" t="s">
        <v>0</v>
      </c>
      <c r="C1" s="644"/>
      <c r="D1" s="644"/>
      <c r="E1" s="644"/>
      <c r="F1" s="269"/>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row>
    <row r="2" spans="2:59" ht="15.75">
      <c r="B2" s="608" t="str">
        <f>OBLIGATION!B2</f>
        <v>National Institute on Drug Abuse</v>
      </c>
      <c r="C2" s="609"/>
      <c r="D2" s="609"/>
      <c r="E2" s="62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2:59" ht="15">
      <c r="B3" s="383"/>
      <c r="C3" s="443"/>
      <c r="D3" s="443"/>
      <c r="E3" s="35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2:59" ht="16.5" thickBot="1">
      <c r="B4" s="608" t="s">
        <v>238</v>
      </c>
      <c r="C4" s="609"/>
      <c r="D4" s="609"/>
      <c r="E4" s="628"/>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2:59" ht="16.5" customHeight="1">
      <c r="B5" s="72"/>
      <c r="C5" s="36"/>
      <c r="D5" s="36" t="s">
        <v>370</v>
      </c>
      <c r="E5" s="3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2:59" ht="16.5" customHeight="1">
      <c r="B6" s="20"/>
      <c r="C6" s="48" t="s">
        <v>369</v>
      </c>
      <c r="D6" s="48" t="s">
        <v>424</v>
      </c>
      <c r="E6" s="378" t="s">
        <v>413</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2:59" ht="16.5" customHeight="1" thickBot="1">
      <c r="B7" s="41" t="s">
        <v>239</v>
      </c>
      <c r="C7" s="41" t="s">
        <v>3</v>
      </c>
      <c r="D7" s="41" t="s">
        <v>425</v>
      </c>
      <c r="E7" s="38" t="s">
        <v>4</v>
      </c>
      <c r="F7" s="168"/>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ht="15">
      <c r="B8" s="20"/>
      <c r="C8" s="20"/>
      <c r="D8" s="20"/>
      <c r="E8" s="4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2:59" ht="15.75" customHeight="1">
      <c r="B9" s="20" t="s">
        <v>240</v>
      </c>
      <c r="C9" s="51"/>
      <c r="D9" s="51"/>
      <c r="E9" s="101"/>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2:59" ht="15.75" customHeight="1">
      <c r="B10" s="20" t="s">
        <v>241</v>
      </c>
      <c r="C10" s="51">
        <v>2</v>
      </c>
      <c r="D10" s="51">
        <v>2</v>
      </c>
      <c r="E10" s="101">
        <v>2</v>
      </c>
      <c r="F10" s="19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ht="15.75" customHeight="1">
      <c r="B11" s="20" t="s">
        <v>242</v>
      </c>
      <c r="C11" s="51">
        <v>2</v>
      </c>
      <c r="D11" s="51">
        <v>2</v>
      </c>
      <c r="E11" s="101">
        <v>2</v>
      </c>
      <c r="F11" s="199"/>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2:59" ht="15.75" customHeight="1">
      <c r="B12" s="20" t="s">
        <v>243</v>
      </c>
      <c r="C12" s="51"/>
      <c r="D12" s="51"/>
      <c r="E12" s="101"/>
      <c r="F12" s="199"/>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2:59" ht="15.75" customHeight="1">
      <c r="B13" s="20" t="s">
        <v>244</v>
      </c>
      <c r="C13" s="51"/>
      <c r="D13" s="51"/>
      <c r="E13" s="101"/>
      <c r="F13" s="199"/>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2:59" ht="15.75" customHeight="1" thickBot="1">
      <c r="B14" s="17" t="s">
        <v>245</v>
      </c>
      <c r="C14" s="55"/>
      <c r="D14" s="55"/>
      <c r="E14" s="125"/>
      <c r="F14" s="199"/>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2:59" ht="15">
      <c r="B15" s="20" t="s">
        <v>246</v>
      </c>
      <c r="C15" s="51">
        <f>SUM(C9:C14)</f>
        <v>4</v>
      </c>
      <c r="D15" s="51">
        <f>SUM(D9:D14)</f>
        <v>4</v>
      </c>
      <c r="E15" s="101">
        <f>SUM(E9:E14)</f>
        <v>4</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2:59" ht="18" customHeight="1" thickBot="1">
      <c r="B16" s="17" t="s">
        <v>247</v>
      </c>
      <c r="C16" s="452">
        <v>570000</v>
      </c>
      <c r="D16" s="453">
        <v>587000</v>
      </c>
      <c r="E16" s="107">
        <v>604713</v>
      </c>
      <c r="F16" s="14"/>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2:59" ht="15.75" customHeight="1">
      <c r="B17" s="20" t="s">
        <v>248</v>
      </c>
      <c r="C17" s="51">
        <v>64</v>
      </c>
      <c r="D17" s="51">
        <v>63</v>
      </c>
      <c r="E17" s="376">
        <v>63</v>
      </c>
      <c r="F17" s="199"/>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2:59" ht="15.75" customHeight="1">
      <c r="B18" s="20" t="s">
        <v>249</v>
      </c>
      <c r="C18" s="51">
        <v>85</v>
      </c>
      <c r="D18" s="51">
        <v>84</v>
      </c>
      <c r="E18" s="101">
        <v>84</v>
      </c>
      <c r="F18" s="19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2:59" ht="15.75" customHeight="1">
      <c r="B19" s="20" t="s">
        <v>250</v>
      </c>
      <c r="C19" s="51">
        <v>35</v>
      </c>
      <c r="D19" s="51">
        <v>34</v>
      </c>
      <c r="E19" s="101">
        <v>33</v>
      </c>
      <c r="F19" s="19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2:59" ht="15.75" customHeight="1">
      <c r="B20" s="20" t="s">
        <v>251</v>
      </c>
      <c r="C20" s="51">
        <v>39</v>
      </c>
      <c r="D20" s="51">
        <v>38</v>
      </c>
      <c r="E20" s="101">
        <v>38</v>
      </c>
      <c r="F20" s="19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2:59" ht="15.75" customHeight="1">
      <c r="B21" s="20" t="s">
        <v>252</v>
      </c>
      <c r="C21" s="51">
        <v>13</v>
      </c>
      <c r="D21" s="51">
        <v>12</v>
      </c>
      <c r="E21" s="101">
        <v>12</v>
      </c>
      <c r="F21" s="19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2:59" ht="15.75" customHeight="1">
      <c r="B22" s="20" t="s">
        <v>253</v>
      </c>
      <c r="C22" s="51">
        <v>1</v>
      </c>
      <c r="D22" s="51">
        <v>1</v>
      </c>
      <c r="E22" s="101">
        <v>1</v>
      </c>
      <c r="F22" s="19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2:59" ht="15.75" customHeight="1">
      <c r="B23" s="20" t="s">
        <v>254</v>
      </c>
      <c r="C23" s="51">
        <v>12</v>
      </c>
      <c r="D23" s="51">
        <v>12</v>
      </c>
      <c r="E23" s="101">
        <v>12</v>
      </c>
      <c r="F23" s="19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2:59" ht="15.75" customHeight="1">
      <c r="B24" s="20" t="s">
        <v>255</v>
      </c>
      <c r="C24" s="51">
        <v>22</v>
      </c>
      <c r="D24" s="51">
        <v>20</v>
      </c>
      <c r="E24" s="101">
        <v>20</v>
      </c>
      <c r="F24" s="19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2:59" ht="15.75" customHeight="1">
      <c r="B25" s="20" t="s">
        <v>256</v>
      </c>
      <c r="C25" s="51">
        <v>13</v>
      </c>
      <c r="D25" s="51">
        <v>13</v>
      </c>
      <c r="E25" s="101">
        <v>13</v>
      </c>
      <c r="F25" s="19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2:59" ht="15.75" customHeight="1">
      <c r="B26" s="20" t="s">
        <v>257</v>
      </c>
      <c r="C26" s="51">
        <v>10</v>
      </c>
      <c r="D26" s="51">
        <v>10</v>
      </c>
      <c r="E26" s="101">
        <v>10</v>
      </c>
      <c r="F26" s="19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2:59" ht="15.75" customHeight="1">
      <c r="B27" s="20" t="s">
        <v>258</v>
      </c>
      <c r="C27" s="51">
        <v>6</v>
      </c>
      <c r="D27" s="51">
        <v>6</v>
      </c>
      <c r="E27" s="101">
        <v>6</v>
      </c>
      <c r="F27" s="19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2:59" ht="15.75" customHeight="1">
      <c r="B28" s="20" t="s">
        <v>259</v>
      </c>
      <c r="C28" s="51">
        <v>5</v>
      </c>
      <c r="D28" s="51">
        <v>4</v>
      </c>
      <c r="E28" s="101">
        <v>4</v>
      </c>
      <c r="F28" s="19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2:59" ht="15.75" customHeight="1">
      <c r="B29" s="20" t="s">
        <v>260</v>
      </c>
      <c r="C29" s="51">
        <v>5</v>
      </c>
      <c r="D29" s="51">
        <v>4</v>
      </c>
      <c r="E29" s="101">
        <v>4</v>
      </c>
      <c r="F29" s="199"/>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2:59" ht="15.75" customHeight="1">
      <c r="B30" s="20" t="s">
        <v>261</v>
      </c>
      <c r="C30" s="51">
        <v>1</v>
      </c>
      <c r="D30" s="51">
        <v>0</v>
      </c>
      <c r="E30" s="101">
        <v>0</v>
      </c>
      <c r="F30" s="199"/>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2:59" ht="15.75" customHeight="1" thickBot="1">
      <c r="B31" s="17" t="s">
        <v>262</v>
      </c>
      <c r="C31" s="55">
        <v>1</v>
      </c>
      <c r="D31" s="55">
        <v>0</v>
      </c>
      <c r="E31" s="125">
        <v>0</v>
      </c>
      <c r="F31" s="199"/>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2:59" ht="18" customHeight="1" thickBot="1">
      <c r="B32" s="60" t="s">
        <v>263</v>
      </c>
      <c r="C32" s="61">
        <f>SUM(C17:C31)</f>
        <v>312</v>
      </c>
      <c r="D32" s="61">
        <f>SUM(D17:D31)</f>
        <v>301</v>
      </c>
      <c r="E32" s="142">
        <f>SUM(E17:E31)</f>
        <v>300</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2:59" ht="15.75" customHeight="1">
      <c r="B33" s="20" t="s">
        <v>264</v>
      </c>
      <c r="C33" s="20"/>
      <c r="D33" s="20"/>
      <c r="E33" s="4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2:59" ht="15.75" customHeight="1">
      <c r="B34" s="20" t="s">
        <v>265</v>
      </c>
      <c r="C34" s="20"/>
      <c r="D34" s="20"/>
      <c r="E34" s="4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2:59" ht="15">
      <c r="B35" s="20"/>
      <c r="C35" s="20"/>
      <c r="D35" s="20"/>
      <c r="E35" s="4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2:59" ht="15.75" customHeight="1">
      <c r="B36" s="20" t="s">
        <v>266</v>
      </c>
      <c r="C36" s="51"/>
      <c r="D36" s="51"/>
      <c r="E36" s="101"/>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2:59" ht="15.75" customHeight="1">
      <c r="B37" s="20" t="s">
        <v>267</v>
      </c>
      <c r="C37" s="51">
        <v>14</v>
      </c>
      <c r="D37" s="51">
        <v>13</v>
      </c>
      <c r="E37" s="101">
        <v>13</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2:59" ht="15.75" customHeight="1">
      <c r="B38" s="20" t="s">
        <v>268</v>
      </c>
      <c r="C38" s="51">
        <v>3</v>
      </c>
      <c r="D38" s="51">
        <v>3</v>
      </c>
      <c r="E38" s="101">
        <v>3</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2:59" ht="15.75" customHeight="1">
      <c r="B39" s="20" t="s">
        <v>269</v>
      </c>
      <c r="C39" s="51">
        <v>2</v>
      </c>
      <c r="D39" s="51">
        <v>2</v>
      </c>
      <c r="E39" s="101">
        <v>2</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2:59" ht="15.75" customHeight="1">
      <c r="B40" s="20" t="s">
        <v>270</v>
      </c>
      <c r="C40" s="51"/>
      <c r="D40" s="51"/>
      <c r="E40" s="101"/>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2:59" ht="15.75" customHeight="1" thickBot="1">
      <c r="B41" s="20" t="s">
        <v>271</v>
      </c>
      <c r="C41" s="51"/>
      <c r="D41" s="51"/>
      <c r="E41" s="101"/>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2:59" ht="18" customHeight="1" thickBot="1">
      <c r="B42" s="60" t="s">
        <v>263</v>
      </c>
      <c r="C42" s="61">
        <f>SUM(C36:C41)</f>
        <v>19</v>
      </c>
      <c r="D42" s="61">
        <f>SUM(D36:D41)</f>
        <v>18</v>
      </c>
      <c r="E42" s="142">
        <f>SUM(E36:E41)</f>
        <v>18</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2:59" ht="15">
      <c r="B43" s="72" t="s">
        <v>272</v>
      </c>
      <c r="C43" s="337">
        <v>51</v>
      </c>
      <c r="D43" s="337">
        <v>51</v>
      </c>
      <c r="E43" s="376">
        <v>51</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2:59" ht="15">
      <c r="B44" s="20"/>
      <c r="C44" s="51"/>
      <c r="D44" s="51"/>
      <c r="E44" s="101"/>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2:59" ht="15">
      <c r="B45" s="20" t="s">
        <v>273</v>
      </c>
      <c r="C45" s="51">
        <v>325</v>
      </c>
      <c r="D45" s="51">
        <v>320</v>
      </c>
      <c r="E45" s="101">
        <v>319</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2:59" ht="15">
      <c r="B46" s="20"/>
      <c r="C46" s="51"/>
      <c r="D46" s="51"/>
      <c r="E46" s="101"/>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2:59" ht="15">
      <c r="B47" s="20" t="s">
        <v>274</v>
      </c>
      <c r="C47" s="51">
        <v>386</v>
      </c>
      <c r="D47" s="51">
        <v>376</v>
      </c>
      <c r="E47" s="101">
        <v>375</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2:59" ht="15">
      <c r="B48" s="20"/>
      <c r="C48" s="51"/>
      <c r="D48" s="51"/>
      <c r="E48" s="10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2:59" ht="15">
      <c r="B49" s="20" t="s">
        <v>275</v>
      </c>
      <c r="C49" s="51">
        <v>383</v>
      </c>
      <c r="D49" s="51">
        <v>373</v>
      </c>
      <c r="E49" s="101">
        <v>372</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2:59" ht="15">
      <c r="B50" s="20" t="s">
        <v>276</v>
      </c>
      <c r="C50" s="51"/>
      <c r="D50" s="51"/>
      <c r="E50" s="101"/>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2:59" ht="15.75" thickBot="1">
      <c r="B51" s="169"/>
      <c r="C51" s="169"/>
      <c r="D51" s="169"/>
      <c r="E51" s="170"/>
      <c r="F51" s="171"/>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2:59" ht="16.5" customHeight="1">
      <c r="B52" s="20" t="s">
        <v>277</v>
      </c>
      <c r="C52" s="164" t="s">
        <v>242</v>
      </c>
      <c r="D52" s="164" t="s">
        <v>242</v>
      </c>
      <c r="E52" s="404" t="s">
        <v>242</v>
      </c>
      <c r="F52" s="403"/>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2:59" ht="16.5" customHeight="1">
      <c r="B53" s="20" t="s">
        <v>96</v>
      </c>
      <c r="C53" s="172">
        <v>142500</v>
      </c>
      <c r="D53" s="172">
        <f>'BA by Object'!D13</f>
        <v>146775</v>
      </c>
      <c r="E53" s="173">
        <v>151178</v>
      </c>
      <c r="F53" s="584"/>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2:59" ht="16.5" customHeight="1">
      <c r="B54" s="20" t="s">
        <v>98</v>
      </c>
      <c r="C54" s="174">
        <v>11.5</v>
      </c>
      <c r="D54" s="174">
        <f>'BA by Object'!D14</f>
        <v>11.5</v>
      </c>
      <c r="E54" s="175">
        <f>'BA by Object'!E14</f>
        <v>11.5</v>
      </c>
      <c r="F54" s="403"/>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2:59" ht="16.5" customHeight="1" thickBot="1">
      <c r="B55" s="17" t="s">
        <v>101</v>
      </c>
      <c r="C55" s="176">
        <v>84420</v>
      </c>
      <c r="D55" s="176">
        <f>'BA by Object'!D16</f>
        <v>86952</v>
      </c>
      <c r="E55" s="177">
        <f>'BA by Object'!E16</f>
        <v>89561</v>
      </c>
      <c r="F55" s="584"/>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ht="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2:59" ht="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59" ht="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59" ht="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59" ht="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59" ht="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59" ht="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59" ht="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59" ht="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2:59" ht="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2:59" ht="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2:59" ht="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2:59" ht="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2:59" ht="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2:59" ht="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2:59" ht="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2:59" ht="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2:59" ht="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2:59" ht="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2:59" ht="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2:59" ht="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2:59" ht="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2:59" ht="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2:59" ht="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2:59" ht="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2:59" ht="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2:59" ht="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2:59" ht="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2:59" ht="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2:59" ht="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2:59" ht="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2:59" ht="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2:59" ht="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2:59" ht="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2:59" ht="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2:59" ht="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2:59" ht="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2:59" ht="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2:59" ht="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2:59" ht="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2:59" ht="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2:59" ht="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2:59" ht="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2:59" ht="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2:59" ht="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2:59" ht="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2:59" ht="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2:59" ht="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2:59" ht="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2:59" ht="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2:59" ht="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2:59" ht="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2:59" ht="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2:59"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2:59"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2:59"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2:59"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2:59"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2:59"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2:59"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2:59"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2:59"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2:59"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2:59"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2:59"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2:59"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2:59"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2:59"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2:59"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2:59"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2:59"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2:59"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2:59"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2:59"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2:59"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2:59"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2:59"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2:59"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2:59"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2:59"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2:59"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2:59"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2:59"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2:59"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2:59"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2:59"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2:59"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2:59"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2:59"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2:59"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2:59"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2:59"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2:59"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2:59"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2:59"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2:59"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2:59"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2:59"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2:59"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2:59"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2:59"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2:59"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2:59"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2:59"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2:59"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2:59"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2:59"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2:59"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2:59"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2:59"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2:59"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2:59"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2:59"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2:59"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2:59"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2:59"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2:59"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2:59"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2:59"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2:59"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2:59"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2:59"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2:59"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2:59"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2:59"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2:59"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2:59"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2:59"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2:59"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2:59"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2:59"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2:59" ht="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2:59" ht="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2:59" ht="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2:59" ht="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2:59" ht="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2:59" ht="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2:59" ht="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2:59" ht="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2:59" ht="15">
      <c r="B196" s="31"/>
      <c r="C196" s="31"/>
      <c r="D196" s="31"/>
      <c r="E196" s="31"/>
      <c r="F196" s="31"/>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row>
    <row r="197" spans="2:59" ht="15">
      <c r="B197" s="31"/>
      <c r="C197" s="31"/>
      <c r="D197" s="31"/>
      <c r="E197" s="31"/>
      <c r="F197" s="31"/>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row>
    <row r="198" spans="2:59" ht="15">
      <c r="B198" s="31"/>
      <c r="C198" s="31"/>
      <c r="D198" s="31"/>
      <c r="E198" s="31"/>
      <c r="F198" s="31"/>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row>
    <row r="199" spans="2:59" ht="15">
      <c r="B199" s="31"/>
      <c r="C199" s="31"/>
      <c r="D199" s="31"/>
      <c r="E199" s="31"/>
      <c r="F199" s="31"/>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row>
    <row r="200" spans="2:59" ht="15">
      <c r="B200" s="31"/>
      <c r="C200" s="31"/>
      <c r="D200" s="31"/>
      <c r="E200" s="31"/>
      <c r="F200" s="31"/>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row>
    <row r="201" spans="2:59" ht="15">
      <c r="B201" s="31"/>
      <c r="C201" s="31"/>
      <c r="D201" s="31"/>
      <c r="E201" s="31"/>
      <c r="F201" s="31"/>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row>
    <row r="202" spans="2:59" ht="15">
      <c r="B202" s="31"/>
      <c r="C202" s="31"/>
      <c r="D202" s="31"/>
      <c r="E202" s="31"/>
      <c r="F202" s="31"/>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row>
    <row r="203" spans="2:59" ht="15">
      <c r="B203" s="31"/>
      <c r="C203" s="31"/>
      <c r="D203" s="31"/>
      <c r="E203" s="31"/>
      <c r="F203" s="31"/>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row>
    <row r="204" spans="2:59" ht="15">
      <c r="B204" s="31"/>
      <c r="C204" s="31"/>
      <c r="D204" s="31"/>
      <c r="E204" s="31"/>
      <c r="F204" s="31"/>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row>
    <row r="205" spans="2:59" ht="15">
      <c r="B205" s="31"/>
      <c r="C205" s="31"/>
      <c r="D205" s="31"/>
      <c r="E205" s="31"/>
      <c r="F205" s="31"/>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row>
    <row r="206" spans="2:59" ht="15">
      <c r="B206" s="31"/>
      <c r="C206" s="31"/>
      <c r="D206" s="31"/>
      <c r="E206" s="31"/>
      <c r="F206" s="31"/>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row>
    <row r="207" spans="2:59" ht="15">
      <c r="B207" s="31"/>
      <c r="C207" s="31"/>
      <c r="D207" s="31"/>
      <c r="E207" s="31"/>
      <c r="F207" s="31"/>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row>
    <row r="208" spans="2:59" ht="15">
      <c r="B208" s="31"/>
      <c r="C208" s="31"/>
      <c r="D208" s="31"/>
      <c r="E208" s="31"/>
      <c r="F208" s="31"/>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row>
    <row r="209" spans="2:59" ht="15">
      <c r="B209" s="31"/>
      <c r="C209" s="31"/>
      <c r="D209" s="31"/>
      <c r="E209" s="31"/>
      <c r="F209" s="31"/>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row>
    <row r="210" spans="2:59" ht="15">
      <c r="B210" s="31"/>
      <c r="C210" s="31"/>
      <c r="D210" s="31"/>
      <c r="E210" s="31"/>
      <c r="F210" s="31"/>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row>
    <row r="211" spans="2:59" ht="15">
      <c r="B211" s="31"/>
      <c r="C211" s="31"/>
      <c r="D211" s="31"/>
      <c r="E211" s="31"/>
      <c r="F211" s="31"/>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row>
    <row r="212" spans="2:59" ht="15">
      <c r="B212" s="31"/>
      <c r="C212" s="31"/>
      <c r="D212" s="31"/>
      <c r="E212" s="31"/>
      <c r="F212" s="31"/>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row>
    <row r="213" spans="2:59" ht="15">
      <c r="B213" s="31"/>
      <c r="C213" s="31"/>
      <c r="D213" s="31"/>
      <c r="E213" s="31"/>
      <c r="F213" s="31"/>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row>
    <row r="214" spans="2:59" ht="15">
      <c r="B214" s="31"/>
      <c r="C214" s="31"/>
      <c r="D214" s="31"/>
      <c r="E214" s="31"/>
      <c r="F214" s="31"/>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row>
    <row r="215" spans="2:59" ht="15">
      <c r="B215" s="31"/>
      <c r="C215" s="31"/>
      <c r="D215" s="31"/>
      <c r="E215" s="31"/>
      <c r="F215" s="31"/>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row>
    <row r="216" spans="2:59" ht="15">
      <c r="B216" s="31"/>
      <c r="C216" s="31"/>
      <c r="D216" s="31"/>
      <c r="E216" s="31"/>
      <c r="F216" s="31"/>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row>
    <row r="217" spans="2:59" ht="15">
      <c r="B217" s="31"/>
      <c r="C217" s="31"/>
      <c r="D217" s="31"/>
      <c r="E217" s="31"/>
      <c r="F217" s="31"/>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row>
    <row r="218" spans="2:59" ht="15">
      <c r="B218" s="31"/>
      <c r="C218" s="31"/>
      <c r="D218" s="31"/>
      <c r="E218" s="31"/>
      <c r="F218" s="31"/>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row>
    <row r="219" spans="2:59" ht="15">
      <c r="B219" s="31"/>
      <c r="C219" s="31"/>
      <c r="D219" s="31"/>
      <c r="E219" s="31"/>
      <c r="F219" s="31"/>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row>
    <row r="220" spans="2:59" ht="15">
      <c r="B220" s="31"/>
      <c r="C220" s="31"/>
      <c r="D220" s="31"/>
      <c r="E220" s="31"/>
      <c r="F220" s="31"/>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row>
    <row r="221" spans="2:59" ht="15">
      <c r="B221" s="31"/>
      <c r="C221" s="31"/>
      <c r="D221" s="31"/>
      <c r="E221" s="31"/>
      <c r="F221" s="31"/>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row>
    <row r="222" spans="2:59" ht="15">
      <c r="B222" s="31"/>
      <c r="C222" s="31"/>
      <c r="D222" s="31"/>
      <c r="E222" s="31"/>
      <c r="F222" s="31"/>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row>
    <row r="223" spans="2:59" ht="15">
      <c r="B223" s="31"/>
      <c r="C223" s="31"/>
      <c r="D223" s="31"/>
      <c r="E223" s="31"/>
      <c r="F223" s="31"/>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row>
    <row r="224" spans="2:59" ht="15">
      <c r="B224" s="31"/>
      <c r="C224" s="31"/>
      <c r="D224" s="31"/>
      <c r="E224" s="31"/>
      <c r="F224" s="31"/>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row>
    <row r="225" spans="2:59" ht="15">
      <c r="B225" s="31"/>
      <c r="C225" s="31"/>
      <c r="D225" s="31"/>
      <c r="E225" s="31"/>
      <c r="F225" s="31"/>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row>
    <row r="226" spans="2:59" ht="15">
      <c r="B226" s="31"/>
      <c r="C226" s="31"/>
      <c r="D226" s="31"/>
      <c r="E226" s="31"/>
      <c r="F226" s="31"/>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row>
    <row r="227" spans="2:59" ht="15">
      <c r="B227" s="31"/>
      <c r="C227" s="31"/>
      <c r="D227" s="31"/>
      <c r="E227" s="31"/>
      <c r="F227" s="31"/>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row>
    <row r="228" spans="2:59" ht="15">
      <c r="B228" s="31"/>
      <c r="C228" s="31"/>
      <c r="D228" s="31"/>
      <c r="E228" s="31"/>
      <c r="F228" s="31"/>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row>
    <row r="229" spans="2:59" ht="15">
      <c r="B229" s="31"/>
      <c r="C229" s="31"/>
      <c r="D229" s="31"/>
      <c r="E229" s="31"/>
      <c r="F229" s="31"/>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row>
    <row r="230" spans="2:59" ht="15">
      <c r="B230" s="31"/>
      <c r="C230" s="31"/>
      <c r="D230" s="31"/>
      <c r="E230" s="31"/>
      <c r="F230" s="31"/>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row>
  </sheetData>
  <mergeCells count="3">
    <mergeCell ref="B1:E1"/>
    <mergeCell ref="B2:E2"/>
    <mergeCell ref="B4:E4"/>
  </mergeCells>
  <printOptions horizontalCentered="1"/>
  <pageMargins left="1" right="1" top="1" bottom="1" header="0.5" footer="0.5"/>
  <pageSetup fitToHeight="1" fitToWidth="1" horizontalDpi="600" verticalDpi="600" orientation="portrait" scale="72" r:id="rId1"/>
  <rowBreaks count="2" manualBreakCount="2">
    <brk id="55" max="255" man="1"/>
    <brk id="82" max="255" man="1"/>
  </rowBreaks>
  <colBreaks count="2" manualBreakCount="2">
    <brk id="7" max="65535" man="1"/>
    <brk id="16" max="65535" man="1"/>
  </colBreaks>
</worksheet>
</file>

<file path=xl/worksheets/sheet13.xml><?xml version="1.0" encoding="utf-8"?>
<worksheet xmlns="http://schemas.openxmlformats.org/spreadsheetml/2006/main" xmlns:r="http://schemas.openxmlformats.org/officeDocument/2006/relationships">
  <sheetPr codeName="Sheet11" transitionEvaluation="1">
    <pageSetUpPr fitToPage="1"/>
  </sheetPr>
  <dimension ref="A1:H32"/>
  <sheetViews>
    <sheetView showGridLines="0" defaultGridColor="0" zoomScale="87" zoomScaleNormal="87" colorId="9" workbookViewId="0" topLeftCell="A1">
      <selection activeCell="A1" sqref="A1:D1"/>
    </sheetView>
  </sheetViews>
  <sheetFormatPr defaultColWidth="9.77734375" defaultRowHeight="15"/>
  <cols>
    <col min="1" max="1" width="26.77734375" style="0" customWidth="1"/>
    <col min="2" max="4" width="11.77734375" style="0" customWidth="1"/>
  </cols>
  <sheetData>
    <row r="1" spans="1:5" ht="15.75" customHeight="1">
      <c r="A1" s="696" t="s">
        <v>0</v>
      </c>
      <c r="B1" s="696"/>
      <c r="C1" s="696"/>
      <c r="D1" s="696"/>
      <c r="E1" s="290"/>
    </row>
    <row r="2" spans="1:5" ht="15.75">
      <c r="A2" s="697" t="str">
        <f>OBLIGATION!B2</f>
        <v>National Institute on Drug Abuse</v>
      </c>
      <c r="B2" s="697"/>
      <c r="C2" s="697"/>
      <c r="D2" s="697"/>
      <c r="E2" s="199"/>
    </row>
    <row r="3" spans="1:8" ht="15.75" customHeight="1">
      <c r="A3" s="698"/>
      <c r="B3" s="698"/>
      <c r="C3" s="698"/>
      <c r="D3" s="698"/>
      <c r="E3" s="194"/>
      <c r="F3" s="193"/>
      <c r="G3" s="193"/>
      <c r="H3" s="193"/>
    </row>
    <row r="4" spans="1:8" ht="15.75">
      <c r="A4" s="697" t="s">
        <v>278</v>
      </c>
      <c r="B4" s="697"/>
      <c r="C4" s="697"/>
      <c r="D4" s="697"/>
      <c r="E4" s="194"/>
      <c r="F4" s="193"/>
      <c r="G4" s="193"/>
      <c r="H4" s="193"/>
    </row>
    <row r="5" spans="1:8" ht="15.75" thickBot="1">
      <c r="A5" s="698"/>
      <c r="B5" s="698"/>
      <c r="C5" s="698"/>
      <c r="D5" s="698"/>
      <c r="E5" s="194"/>
      <c r="F5" s="193"/>
      <c r="G5" s="193"/>
      <c r="H5" s="193"/>
    </row>
    <row r="6" spans="1:8" ht="18" customHeight="1" thickBot="1">
      <c r="A6" s="359"/>
      <c r="B6" s="519"/>
      <c r="C6" s="520" t="s">
        <v>413</v>
      </c>
      <c r="D6" s="521"/>
      <c r="E6" s="199"/>
      <c r="F6" s="193"/>
      <c r="G6" s="193"/>
      <c r="H6" s="193"/>
    </row>
    <row r="7" spans="1:8" ht="18" customHeight="1">
      <c r="A7" s="360"/>
      <c r="B7" s="365"/>
      <c r="C7" s="366"/>
      <c r="D7" s="373" t="s">
        <v>279</v>
      </c>
      <c r="E7" s="199"/>
      <c r="F7" s="193"/>
      <c r="G7" s="193"/>
      <c r="H7" s="193"/>
    </row>
    <row r="8" spans="1:8" ht="18" customHeight="1" thickBot="1">
      <c r="A8" s="361"/>
      <c r="B8" s="362" t="s">
        <v>280</v>
      </c>
      <c r="C8" s="363" t="s">
        <v>281</v>
      </c>
      <c r="D8" s="364" t="s">
        <v>282</v>
      </c>
      <c r="E8" s="199"/>
      <c r="F8" s="193"/>
      <c r="G8" s="193"/>
      <c r="H8" s="193"/>
    </row>
    <row r="9" spans="1:8" ht="15">
      <c r="A9" s="365"/>
      <c r="B9" s="366"/>
      <c r="C9" s="367"/>
      <c r="D9" s="367"/>
      <c r="E9" s="199"/>
      <c r="F9" s="193"/>
      <c r="G9" s="193"/>
      <c r="H9" s="193"/>
    </row>
    <row r="10" spans="1:8" ht="15">
      <c r="A10" s="365"/>
      <c r="B10" s="366"/>
      <c r="C10" s="367"/>
      <c r="D10" s="396">
        <v>0</v>
      </c>
      <c r="E10" s="199"/>
      <c r="F10" s="193"/>
      <c r="G10" s="193"/>
      <c r="H10" s="193"/>
    </row>
    <row r="11" spans="1:8" ht="15">
      <c r="A11" s="365"/>
      <c r="B11" s="366"/>
      <c r="C11" s="367"/>
      <c r="D11" s="396"/>
      <c r="E11" s="199"/>
      <c r="F11" s="193"/>
      <c r="G11" s="193"/>
      <c r="H11" s="193"/>
    </row>
    <row r="12" spans="1:8" ht="15">
      <c r="A12" s="365"/>
      <c r="B12" s="366"/>
      <c r="C12" s="367"/>
      <c r="D12" s="397"/>
      <c r="E12" s="199"/>
      <c r="F12" s="193"/>
      <c r="G12" s="193"/>
      <c r="H12" s="193"/>
    </row>
    <row r="13" spans="1:5" ht="15">
      <c r="A13" s="365"/>
      <c r="B13" s="366"/>
      <c r="C13" s="367"/>
      <c r="D13" s="397"/>
      <c r="E13" s="2"/>
    </row>
    <row r="14" spans="1:5" ht="15">
      <c r="A14" s="365"/>
      <c r="B14" s="366"/>
      <c r="C14" s="367"/>
      <c r="D14" s="397"/>
      <c r="E14" s="2"/>
    </row>
    <row r="15" spans="1:5" ht="15">
      <c r="A15" s="365"/>
      <c r="B15" s="366"/>
      <c r="C15" s="367"/>
      <c r="D15" s="397"/>
      <c r="E15" s="2"/>
    </row>
    <row r="16" spans="1:5" ht="15">
      <c r="A16" s="365"/>
      <c r="B16" s="366"/>
      <c r="C16" s="367"/>
      <c r="D16" s="397"/>
      <c r="E16" s="2"/>
    </row>
    <row r="17" spans="1:5" ht="15">
      <c r="A17" s="365"/>
      <c r="B17" s="366"/>
      <c r="C17" s="367"/>
      <c r="D17" s="397"/>
      <c r="E17" s="2"/>
    </row>
    <row r="18" spans="1:5" ht="15">
      <c r="A18" s="365"/>
      <c r="B18" s="366"/>
      <c r="C18" s="367"/>
      <c r="D18" s="397"/>
      <c r="E18" s="2"/>
    </row>
    <row r="19" spans="1:5" ht="15">
      <c r="A19" s="365"/>
      <c r="B19" s="366"/>
      <c r="C19" s="367"/>
      <c r="D19" s="397"/>
      <c r="E19" s="2"/>
    </row>
    <row r="20" spans="1:5" ht="15">
      <c r="A20" s="365"/>
      <c r="B20" s="366"/>
      <c r="C20" s="367"/>
      <c r="D20" s="397"/>
      <c r="E20" s="2"/>
    </row>
    <row r="21" spans="1:5" ht="15">
      <c r="A21" s="365"/>
      <c r="B21" s="366"/>
      <c r="C21" s="367"/>
      <c r="D21" s="367"/>
      <c r="E21" s="2"/>
    </row>
    <row r="22" spans="1:5" ht="15">
      <c r="A22" s="365"/>
      <c r="B22" s="366"/>
      <c r="C22" s="367"/>
      <c r="D22" s="367"/>
      <c r="E22" s="2"/>
    </row>
    <row r="23" spans="1:6" ht="15">
      <c r="A23" s="365"/>
      <c r="B23" s="366"/>
      <c r="C23" s="367"/>
      <c r="D23" s="367"/>
      <c r="E23" s="2"/>
      <c r="F23" s="181"/>
    </row>
    <row r="24" spans="1:5" ht="15">
      <c r="A24" s="365"/>
      <c r="B24" s="366"/>
      <c r="C24" s="367"/>
      <c r="D24" s="367"/>
      <c r="E24" s="2"/>
    </row>
    <row r="25" spans="1:5" ht="15">
      <c r="A25" s="365"/>
      <c r="B25" s="366"/>
      <c r="C25" s="367"/>
      <c r="D25" s="367"/>
      <c r="E25" s="2"/>
    </row>
    <row r="26" spans="1:5" ht="15.75" thickBot="1">
      <c r="A26" s="361"/>
      <c r="B26" s="368"/>
      <c r="C26" s="369"/>
      <c r="D26" s="369"/>
      <c r="E26" s="2"/>
    </row>
    <row r="27" spans="1:6" ht="18" customHeight="1" thickBot="1">
      <c r="A27" s="370" t="s">
        <v>283</v>
      </c>
      <c r="B27" s="371"/>
      <c r="C27" s="372">
        <f>SUM(C10:C26)</f>
        <v>0</v>
      </c>
      <c r="D27" s="372"/>
      <c r="E27" s="200"/>
      <c r="F27" s="358"/>
    </row>
    <row r="28" spans="1:7" ht="15">
      <c r="A28" s="699"/>
      <c r="B28" s="699"/>
      <c r="C28" s="699"/>
      <c r="D28" s="699"/>
      <c r="E28" s="333"/>
      <c r="F28" s="336"/>
      <c r="G28" s="357"/>
    </row>
    <row r="29" spans="1:7" ht="15">
      <c r="A29" s="649"/>
      <c r="B29" s="649"/>
      <c r="C29" s="649"/>
      <c r="D29" s="649"/>
      <c r="E29" s="333"/>
      <c r="F29" s="336"/>
      <c r="G29" s="357"/>
    </row>
    <row r="30" spans="1:7" ht="15">
      <c r="A30" s="649"/>
      <c r="B30" s="649"/>
      <c r="C30" s="649"/>
      <c r="D30" s="649"/>
      <c r="E30" s="333"/>
      <c r="F30" s="336"/>
      <c r="G30" s="357"/>
    </row>
    <row r="31" spans="1:7" ht="15">
      <c r="A31" s="649"/>
      <c r="B31" s="649"/>
      <c r="C31" s="649"/>
      <c r="D31" s="649"/>
      <c r="E31" s="333"/>
      <c r="F31" s="336"/>
      <c r="G31" s="357"/>
    </row>
    <row r="32" spans="1:7" ht="15">
      <c r="A32" s="271"/>
      <c r="B32" s="271"/>
      <c r="C32" s="271"/>
      <c r="D32" s="271"/>
      <c r="E32" s="271"/>
      <c r="F32" s="336"/>
      <c r="G32" s="357"/>
    </row>
  </sheetData>
  <mergeCells count="6">
    <mergeCell ref="A1:D1"/>
    <mergeCell ref="A2:D2"/>
    <mergeCell ref="A3:D3"/>
    <mergeCell ref="A28:D31"/>
    <mergeCell ref="A4:D4"/>
    <mergeCell ref="A5:D5"/>
  </mergeCells>
  <printOptions/>
  <pageMargins left="1" right="1" top="1" bottom="1" header="0" footer="0"/>
  <pageSetup blackAndWhite="1" fitToHeight="1" fitToWidth="1" horizontalDpi="600" verticalDpi="600" orientation="portrait" r:id="rId1"/>
  <rowBreaks count="2" manualBreakCount="2">
    <brk id="30" max="255" man="1"/>
    <brk id="59" max="255" man="1"/>
  </rowBreaks>
  <colBreaks count="2" manualBreakCount="2">
    <brk id="7" max="65535" man="1"/>
    <brk id="16" max="65535" man="1"/>
  </colBreaks>
</worksheet>
</file>

<file path=xl/worksheets/sheet14.xml><?xml version="1.0" encoding="utf-8"?>
<worksheet xmlns="http://schemas.openxmlformats.org/spreadsheetml/2006/main" xmlns:r="http://schemas.openxmlformats.org/officeDocument/2006/relationships">
  <sheetPr codeName="Sheet13"/>
  <dimension ref="A3:P37"/>
  <sheetViews>
    <sheetView showGridLines="0" defaultGridColor="0" zoomScale="75" zoomScaleNormal="75" colorId="9" workbookViewId="0" topLeftCell="A23">
      <selection activeCell="B18" sqref="B18"/>
    </sheetView>
  </sheetViews>
  <sheetFormatPr defaultColWidth="8.88671875" defaultRowHeight="15"/>
  <cols>
    <col min="4" max="5" width="9.77734375" style="0" bestFit="1" customWidth="1"/>
  </cols>
  <sheetData>
    <row r="3" spans="2:6" ht="15">
      <c r="B3" s="457" t="s">
        <v>374</v>
      </c>
      <c r="C3" s="457"/>
      <c r="D3" s="458"/>
      <c r="E3" s="589">
        <f>ROUND('BUD MECH'!G20,-3)/1000</f>
        <v>607250</v>
      </c>
      <c r="F3" s="457"/>
    </row>
    <row r="4" spans="2:6" ht="15">
      <c r="B4" s="457" t="s">
        <v>375</v>
      </c>
      <c r="C4" s="457"/>
      <c r="D4" s="458"/>
      <c r="E4" s="589">
        <f>ROUND('BUD MECH'!G27,-3)/1000</f>
        <v>69425</v>
      </c>
      <c r="F4" s="457"/>
    </row>
    <row r="5" spans="2:6" ht="15">
      <c r="B5" s="457" t="s">
        <v>28</v>
      </c>
      <c r="C5" s="457"/>
      <c r="D5" s="458"/>
      <c r="E5" s="589">
        <f>ROUND('BUD MECH'!G35,-3)/1000</f>
        <v>88034</v>
      </c>
      <c r="F5" s="457"/>
    </row>
    <row r="6" spans="2:6" ht="15">
      <c r="B6" s="457" t="s">
        <v>352</v>
      </c>
      <c r="C6" s="457"/>
      <c r="D6" s="458"/>
      <c r="E6" s="589">
        <f>ROUND('BUD MECH'!G41,-3)/1000</f>
        <v>21784</v>
      </c>
      <c r="F6" s="457"/>
    </row>
    <row r="7" spans="2:6" ht="15">
      <c r="B7" s="457" t="s">
        <v>297</v>
      </c>
      <c r="C7" s="457"/>
      <c r="D7" s="458"/>
      <c r="E7" s="589">
        <f>ROUND('BUD MECH'!G43,-3)/1000</f>
        <v>101492</v>
      </c>
      <c r="F7" s="457"/>
    </row>
    <row r="8" spans="2:6" ht="15">
      <c r="B8" s="457" t="s">
        <v>373</v>
      </c>
      <c r="C8" s="457"/>
      <c r="D8" s="458"/>
      <c r="E8" s="589">
        <f>ROUND('BUD MECH'!G47,-3)/1000</f>
        <v>79210</v>
      </c>
      <c r="F8" s="457"/>
    </row>
    <row r="9" spans="2:6" ht="15">
      <c r="B9" s="457" t="s">
        <v>376</v>
      </c>
      <c r="C9" s="457"/>
      <c r="D9" s="458"/>
      <c r="E9" s="589">
        <f>ROUND('BUD MECH'!G48,-3)/1000</f>
        <v>51865</v>
      </c>
      <c r="F9" s="457"/>
    </row>
    <row r="10" spans="2:6" ht="15">
      <c r="B10" s="457" t="s">
        <v>300</v>
      </c>
      <c r="C10" s="457"/>
      <c r="D10" s="457"/>
      <c r="E10" s="589">
        <f>ROUND('BUD MECH'!G49,-3)/1000</f>
        <v>0</v>
      </c>
      <c r="F10" s="457"/>
    </row>
    <row r="11" spans="2:6" ht="15">
      <c r="B11" s="457" t="s">
        <v>48</v>
      </c>
      <c r="C11" s="457"/>
      <c r="D11" s="457"/>
      <c r="E11" s="589">
        <f>ROUND('BUD MECH'!G50,-3)/1000</f>
        <v>0</v>
      </c>
      <c r="F11" s="457"/>
    </row>
    <row r="14" ht="15">
      <c r="P14" s="424"/>
    </row>
    <row r="20" spans="1:6" ht="15.75">
      <c r="A20" s="399"/>
      <c r="B20" s="399"/>
      <c r="C20" s="399"/>
      <c r="D20" s="399"/>
      <c r="E20" s="399"/>
      <c r="F20" s="399"/>
    </row>
    <row r="21" spans="1:6" ht="15.75">
      <c r="A21" s="425"/>
      <c r="B21" s="399"/>
      <c r="C21" s="399"/>
      <c r="D21" s="399"/>
      <c r="E21" s="399"/>
      <c r="F21" s="399"/>
    </row>
    <row r="22" spans="1:5" ht="15.75">
      <c r="A22" s="399"/>
      <c r="B22" s="399"/>
      <c r="C22" s="399"/>
      <c r="D22" s="399"/>
      <c r="E22" s="399"/>
    </row>
    <row r="23" spans="1:5" ht="15.75">
      <c r="A23" s="399"/>
      <c r="B23" s="399"/>
      <c r="C23" s="399"/>
      <c r="D23" s="399"/>
      <c r="E23" s="399"/>
    </row>
    <row r="24" spans="1:5" ht="15.75">
      <c r="A24" s="399"/>
      <c r="B24" s="399"/>
      <c r="C24" s="399"/>
      <c r="D24" s="399"/>
      <c r="E24" s="399"/>
    </row>
    <row r="25" spans="1:5" ht="15.75">
      <c r="A25" s="399"/>
      <c r="B25" s="399"/>
      <c r="C25" s="399"/>
      <c r="D25" s="399"/>
      <c r="E25" s="399"/>
    </row>
    <row r="26" spans="1:5" ht="15.75">
      <c r="A26" s="399"/>
      <c r="B26" s="399"/>
      <c r="C26" s="399"/>
      <c r="D26" s="399"/>
      <c r="E26" s="399"/>
    </row>
    <row r="27" spans="1:5" ht="15.75">
      <c r="A27" s="399"/>
      <c r="B27" s="399"/>
      <c r="C27" s="399"/>
      <c r="D27" s="399"/>
      <c r="E27" s="399"/>
    </row>
    <row r="28" spans="1:5" ht="15.75">
      <c r="A28" s="399"/>
      <c r="B28" s="399"/>
      <c r="C28" s="399"/>
      <c r="D28" s="399"/>
      <c r="E28" s="399"/>
    </row>
    <row r="29" spans="1:5" ht="15.75">
      <c r="A29" s="399"/>
      <c r="B29" s="399"/>
      <c r="C29" s="399"/>
      <c r="D29" s="399"/>
      <c r="E29" s="399"/>
    </row>
    <row r="30" spans="1:5" ht="15.75">
      <c r="A30" s="399"/>
      <c r="B30" s="399"/>
      <c r="C30" s="399"/>
      <c r="D30" s="399"/>
      <c r="E30" s="399"/>
    </row>
    <row r="31" spans="1:5" ht="15.75">
      <c r="A31" s="399"/>
      <c r="B31" s="399"/>
      <c r="C31" s="399"/>
      <c r="D31" s="399"/>
      <c r="E31" s="399"/>
    </row>
    <row r="32" spans="1:5" ht="15.75">
      <c r="A32" s="399"/>
      <c r="B32" s="399"/>
      <c r="C32" s="399"/>
      <c r="D32" s="399"/>
      <c r="E32" s="399"/>
    </row>
    <row r="33" spans="1:5" ht="15.75">
      <c r="A33" s="399"/>
      <c r="B33" s="399"/>
      <c r="C33" s="399"/>
      <c r="D33" s="399"/>
      <c r="E33" s="399"/>
    </row>
    <row r="34" spans="1:5" ht="15.75">
      <c r="A34" s="399"/>
      <c r="B34" s="399"/>
      <c r="C34" s="399"/>
      <c r="D34" s="399"/>
      <c r="E34" s="399"/>
    </row>
    <row r="35" spans="1:5" ht="15.75">
      <c r="A35" s="399"/>
      <c r="B35" s="399"/>
      <c r="C35" s="399"/>
      <c r="D35" s="399"/>
      <c r="E35" s="399"/>
    </row>
    <row r="36" spans="1:5" ht="15.75">
      <c r="A36" s="399"/>
      <c r="B36" s="399"/>
      <c r="C36" s="399"/>
      <c r="D36" s="399"/>
      <c r="E36" s="399"/>
    </row>
    <row r="37" spans="1:5" ht="15.75">
      <c r="A37" s="399"/>
      <c r="B37" s="399"/>
      <c r="C37" s="399"/>
      <c r="D37" s="399"/>
      <c r="E37" s="399"/>
    </row>
  </sheetData>
  <printOptions/>
  <pageMargins left="1" right="1" top="1" bottom="1" header="0.5" footer="0.5"/>
  <pageSetup cellComments="asDisplayed" horizontalDpi="600" verticalDpi="600" orientation="portrait" r:id="rId4"/>
  <drawing r:id="rId3"/>
  <legacyDrawing r:id="rId2"/>
</worksheet>
</file>

<file path=xl/worksheets/sheet15.xml><?xml version="1.0" encoding="utf-8"?>
<worksheet xmlns="http://schemas.openxmlformats.org/spreadsheetml/2006/main" xmlns:r="http://schemas.openxmlformats.org/officeDocument/2006/relationships">
  <sheetPr codeName="Sheet14"/>
  <dimension ref="A2:L56"/>
  <sheetViews>
    <sheetView showGridLines="0" defaultGridColor="0" zoomScale="75" zoomScaleNormal="75" colorId="9" workbookViewId="0" topLeftCell="A1">
      <selection activeCell="I23" sqref="I23"/>
    </sheetView>
  </sheetViews>
  <sheetFormatPr defaultColWidth="8.88671875" defaultRowHeight="15"/>
  <cols>
    <col min="4" max="4" width="12.77734375" style="0" customWidth="1"/>
  </cols>
  <sheetData>
    <row r="2" spans="2:5" ht="15">
      <c r="B2" t="s">
        <v>335</v>
      </c>
      <c r="E2" s="382">
        <f>'BUD MECH'!H20</f>
        <v>3.0115505252783303</v>
      </c>
    </row>
    <row r="3" spans="2:12" ht="15">
      <c r="B3" t="s">
        <v>21</v>
      </c>
      <c r="E3" s="382">
        <f>'BUD MECH'!H27</f>
        <v>4.440900816873016</v>
      </c>
      <c r="K3" s="335"/>
      <c r="L3" s="193"/>
    </row>
    <row r="4" spans="2:12" ht="15">
      <c r="B4" t="s">
        <v>28</v>
      </c>
      <c r="E4" s="382">
        <f>'BUD MECH'!H35</f>
        <v>1.6746743047214265</v>
      </c>
      <c r="K4" s="335"/>
      <c r="L4" s="193"/>
    </row>
    <row r="5" spans="2:5" ht="15">
      <c r="B5" t="s">
        <v>336</v>
      </c>
      <c r="E5" s="382">
        <f>'BUD MECH'!H41</f>
        <v>3.334756415729804</v>
      </c>
    </row>
    <row r="6" spans="2:5" ht="15">
      <c r="B6" t="s">
        <v>297</v>
      </c>
      <c r="E6" s="382">
        <f>'BUD MECH'!H43</f>
        <v>2.1046277665995974</v>
      </c>
    </row>
    <row r="7" spans="2:5" ht="15">
      <c r="B7" t="s">
        <v>337</v>
      </c>
      <c r="E7" s="382">
        <f>'BUD MECH'!H47</f>
        <v>2.5637705554836203</v>
      </c>
    </row>
    <row r="8" spans="2:5" ht="15">
      <c r="B8" t="s">
        <v>338</v>
      </c>
      <c r="E8" s="382">
        <f>'BUD MECH'!H48</f>
        <v>2.6582478920074424</v>
      </c>
    </row>
    <row r="9" spans="2:5" ht="15">
      <c r="B9" t="s">
        <v>300</v>
      </c>
      <c r="E9" s="382">
        <f>'BUD MECH'!H49</f>
        <v>0</v>
      </c>
    </row>
    <row r="10" spans="2:5" ht="15">
      <c r="B10" t="s">
        <v>48</v>
      </c>
      <c r="E10" s="382">
        <f>'BUD MECH'!H50</f>
        <v>0</v>
      </c>
    </row>
    <row r="25" ht="15.75">
      <c r="A25" s="434" t="s">
        <v>356</v>
      </c>
    </row>
    <row r="36" ht="15.75">
      <c r="A36" s="423" t="s">
        <v>357</v>
      </c>
    </row>
    <row r="38" spans="1:9" ht="15.75">
      <c r="A38" s="399" t="s">
        <v>342</v>
      </c>
      <c r="B38" s="399"/>
      <c r="C38" s="399"/>
      <c r="D38" s="399"/>
      <c r="E38" s="399"/>
      <c r="F38" s="399"/>
      <c r="G38" s="399"/>
      <c r="H38" s="399"/>
      <c r="I38" s="399"/>
    </row>
    <row r="39" spans="1:9" ht="15.75">
      <c r="A39" s="399" t="s">
        <v>343</v>
      </c>
      <c r="B39" s="399"/>
      <c r="C39" s="399"/>
      <c r="D39" s="399"/>
      <c r="E39" s="399"/>
      <c r="F39" s="399"/>
      <c r="G39" s="399"/>
      <c r="H39" s="399"/>
      <c r="I39" s="399"/>
    </row>
    <row r="40" spans="1:9" ht="15.75">
      <c r="A40" s="399" t="s">
        <v>344</v>
      </c>
      <c r="B40" s="399"/>
      <c r="C40" s="399"/>
      <c r="D40" s="399"/>
      <c r="E40" s="399"/>
      <c r="F40" s="399"/>
      <c r="G40" s="399"/>
      <c r="H40" s="399"/>
      <c r="I40" s="399"/>
    </row>
    <row r="41" spans="1:9" ht="15.75">
      <c r="A41" s="399" t="s">
        <v>345</v>
      </c>
      <c r="B41" s="399"/>
      <c r="C41" s="399"/>
      <c r="D41" s="399"/>
      <c r="E41" s="399"/>
      <c r="F41" s="399"/>
      <c r="G41" s="399"/>
      <c r="H41" s="399"/>
      <c r="I41" s="399"/>
    </row>
    <row r="42" spans="1:9" ht="15.75">
      <c r="A42" s="399" t="s">
        <v>346</v>
      </c>
      <c r="B42" s="399"/>
      <c r="C42" s="399"/>
      <c r="D42" s="399"/>
      <c r="E42" s="399"/>
      <c r="F42" s="399"/>
      <c r="G42" s="399"/>
      <c r="H42" s="399"/>
      <c r="I42" s="399"/>
    </row>
    <row r="43" spans="1:9" ht="15.75">
      <c r="A43" s="399" t="s">
        <v>361</v>
      </c>
      <c r="B43" s="399"/>
      <c r="C43" s="399"/>
      <c r="D43" s="399"/>
      <c r="E43" s="399"/>
      <c r="F43" s="399"/>
      <c r="G43" s="399"/>
      <c r="H43" s="399"/>
      <c r="I43" s="399"/>
    </row>
    <row r="44" spans="1:9" ht="15.75">
      <c r="A44" s="399" t="s">
        <v>362</v>
      </c>
      <c r="B44" s="399"/>
      <c r="C44" s="399"/>
      <c r="D44" s="399"/>
      <c r="E44" s="399"/>
      <c r="F44" s="399"/>
      <c r="G44" s="399"/>
      <c r="H44" s="399"/>
      <c r="I44" s="399"/>
    </row>
    <row r="45" spans="1:9" ht="15.75">
      <c r="A45" s="399" t="s">
        <v>347</v>
      </c>
      <c r="B45" s="399"/>
      <c r="C45" s="399"/>
      <c r="D45" s="399"/>
      <c r="E45" s="399"/>
      <c r="F45" s="399"/>
      <c r="G45" s="399"/>
      <c r="H45" s="399"/>
      <c r="I45" s="399"/>
    </row>
    <row r="46" spans="1:9" ht="15.75">
      <c r="A46" s="399" t="s">
        <v>348</v>
      </c>
      <c r="B46" s="399"/>
      <c r="C46" s="399"/>
      <c r="D46" s="399"/>
      <c r="E46" s="399"/>
      <c r="F46" s="399"/>
      <c r="G46" s="399"/>
      <c r="H46" s="399"/>
      <c r="I46" s="399"/>
    </row>
    <row r="47" spans="1:9" ht="15.75">
      <c r="A47" s="399"/>
      <c r="B47" s="399"/>
      <c r="C47" s="399"/>
      <c r="D47" s="399"/>
      <c r="E47" s="399"/>
      <c r="F47" s="399"/>
      <c r="G47" s="399"/>
      <c r="H47" s="399"/>
      <c r="I47" s="399"/>
    </row>
    <row r="48" spans="1:9" ht="15.75">
      <c r="A48" s="399" t="s">
        <v>358</v>
      </c>
      <c r="B48" s="399"/>
      <c r="C48" s="399"/>
      <c r="D48" s="399"/>
      <c r="E48" s="399"/>
      <c r="F48" s="399"/>
      <c r="G48" s="399"/>
      <c r="H48" s="399"/>
      <c r="I48" s="399"/>
    </row>
    <row r="49" spans="1:9" ht="15.75">
      <c r="A49" s="399" t="s">
        <v>360</v>
      </c>
      <c r="B49" s="399"/>
      <c r="C49" s="399"/>
      <c r="D49" s="399"/>
      <c r="E49" s="399"/>
      <c r="F49" s="399"/>
      <c r="G49" s="399"/>
      <c r="H49" s="399"/>
      <c r="I49" s="399"/>
    </row>
    <row r="50" spans="1:9" ht="15.75">
      <c r="A50" s="399" t="s">
        <v>359</v>
      </c>
      <c r="B50" s="399"/>
      <c r="C50" s="399"/>
      <c r="D50" s="399"/>
      <c r="E50" s="399"/>
      <c r="F50" s="399"/>
      <c r="G50" s="399"/>
      <c r="H50" s="399"/>
      <c r="I50" s="399"/>
    </row>
    <row r="51" spans="1:9" ht="15.75">
      <c r="A51" s="399"/>
      <c r="B51" s="399"/>
      <c r="C51" s="399"/>
      <c r="D51" s="399"/>
      <c r="E51" s="399"/>
      <c r="F51" s="399"/>
      <c r="G51" s="399"/>
      <c r="H51" s="399"/>
      <c r="I51" s="399"/>
    </row>
    <row r="52" spans="1:9" ht="15.75">
      <c r="A52" s="399" t="s">
        <v>363</v>
      </c>
      <c r="B52" s="399"/>
      <c r="C52" s="399"/>
      <c r="D52" s="399"/>
      <c r="E52" s="399"/>
      <c r="F52" s="399"/>
      <c r="G52" s="399"/>
      <c r="H52" s="399"/>
      <c r="I52" s="399"/>
    </row>
    <row r="53" spans="1:9" ht="15.75">
      <c r="A53" s="399" t="s">
        <v>349</v>
      </c>
      <c r="B53" s="399"/>
      <c r="C53" s="399"/>
      <c r="D53" s="399"/>
      <c r="E53" s="399"/>
      <c r="F53" s="399"/>
      <c r="G53" s="399"/>
      <c r="H53" s="399"/>
      <c r="I53" s="399"/>
    </row>
    <row r="54" spans="1:9" ht="15.75">
      <c r="A54" s="399"/>
      <c r="B54" s="399"/>
      <c r="C54" s="399"/>
      <c r="D54" s="399"/>
      <c r="E54" s="399"/>
      <c r="F54" s="399"/>
      <c r="G54" s="399"/>
      <c r="H54" s="399"/>
      <c r="I54" s="399"/>
    </row>
    <row r="55" spans="1:9" ht="15.75">
      <c r="A55" s="399" t="s">
        <v>350</v>
      </c>
      <c r="B55" s="399"/>
      <c r="C55" s="399"/>
      <c r="D55" s="399"/>
      <c r="E55" s="399"/>
      <c r="F55" s="399"/>
      <c r="G55" s="399"/>
      <c r="H55" s="399"/>
      <c r="I55" s="399"/>
    </row>
    <row r="56" spans="1:9" ht="15.75">
      <c r="A56" s="399" t="s">
        <v>351</v>
      </c>
      <c r="B56" s="399"/>
      <c r="C56" s="399"/>
      <c r="D56" s="399"/>
      <c r="E56" s="399"/>
      <c r="F56" s="399"/>
      <c r="G56" s="399"/>
      <c r="H56" s="399"/>
      <c r="I56" s="399"/>
    </row>
  </sheetData>
  <printOptions/>
  <pageMargins left="1" right="1"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2:Q79"/>
  <sheetViews>
    <sheetView showGridLines="0" defaultGridColor="0" zoomScale="65" zoomScaleNormal="65" colorId="9" workbookViewId="0" topLeftCell="B4">
      <selection activeCell="D13" sqref="D13"/>
    </sheetView>
  </sheetViews>
  <sheetFormatPr defaultColWidth="8.88671875" defaultRowHeight="15"/>
  <cols>
    <col min="13" max="13" width="10.77734375" style="0" customWidth="1"/>
  </cols>
  <sheetData>
    <row r="2" ht="15">
      <c r="F2" s="424"/>
    </row>
    <row r="3" spans="3:4" ht="15">
      <c r="C3" s="343" t="s">
        <v>339</v>
      </c>
      <c r="D3" s="385" t="s">
        <v>44</v>
      </c>
    </row>
    <row r="4" spans="4:8" ht="18">
      <c r="D4" s="358"/>
      <c r="H4" s="384"/>
    </row>
    <row r="5" spans="3:12" ht="15.75">
      <c r="C5" s="383">
        <v>2001</v>
      </c>
      <c r="D5" s="426">
        <v>370</v>
      </c>
      <c r="E5" s="357"/>
      <c r="J5" s="343"/>
      <c r="L5" s="387"/>
    </row>
    <row r="6" spans="3:13" ht="15.75">
      <c r="C6" s="383">
        <v>2002</v>
      </c>
      <c r="D6" s="427">
        <v>379</v>
      </c>
      <c r="E6" s="357"/>
      <c r="K6" s="335"/>
      <c r="L6" s="436"/>
      <c r="M6" s="357"/>
    </row>
    <row r="7" spans="3:13" ht="15.75">
      <c r="C7" s="383">
        <v>2003</v>
      </c>
      <c r="D7" s="427">
        <v>383</v>
      </c>
      <c r="E7" s="357"/>
      <c r="J7" s="383"/>
      <c r="K7" s="335"/>
      <c r="L7" s="435"/>
      <c r="M7" s="357"/>
    </row>
    <row r="8" spans="3:13" ht="15.75">
      <c r="C8" s="383">
        <v>2004</v>
      </c>
      <c r="D8" s="427">
        <v>373</v>
      </c>
      <c r="E8" s="357"/>
      <c r="J8" s="383"/>
      <c r="K8" s="335"/>
      <c r="L8" s="388"/>
      <c r="M8" s="357"/>
    </row>
    <row r="9" spans="3:13" ht="15.75">
      <c r="C9" s="383">
        <v>2005</v>
      </c>
      <c r="D9" s="428">
        <v>372</v>
      </c>
      <c r="E9" s="357"/>
      <c r="J9" s="383"/>
      <c r="K9" s="335"/>
      <c r="L9" s="388"/>
      <c r="M9" s="357"/>
    </row>
    <row r="10" spans="4:13" ht="15">
      <c r="D10" s="334"/>
      <c r="J10" s="383"/>
      <c r="K10" s="335"/>
      <c r="L10" s="388"/>
      <c r="M10" s="357"/>
    </row>
    <row r="11" spans="4:13" ht="15">
      <c r="D11" s="334"/>
      <c r="J11" s="383"/>
      <c r="K11" s="335"/>
      <c r="L11" s="388"/>
      <c r="M11" s="357"/>
    </row>
    <row r="12" spans="4:13" ht="15">
      <c r="D12" s="334"/>
      <c r="K12" s="335"/>
      <c r="L12" s="336"/>
      <c r="M12" s="357"/>
    </row>
    <row r="13" spans="4:12" ht="15">
      <c r="D13" s="334"/>
      <c r="L13" s="334"/>
    </row>
    <row r="14" ht="15.75">
      <c r="D14" s="442"/>
    </row>
    <row r="15" spans="4:6" ht="15">
      <c r="D15" s="334"/>
      <c r="F15" s="424"/>
    </row>
    <row r="16" spans="6:14" ht="15">
      <c r="F16" s="424"/>
      <c r="I16" s="335"/>
      <c r="J16" s="357"/>
      <c r="N16" s="193"/>
    </row>
    <row r="17" ht="15">
      <c r="N17" s="193"/>
    </row>
    <row r="18" ht="15">
      <c r="J18" t="s">
        <v>340</v>
      </c>
    </row>
    <row r="31" ht="15">
      <c r="Q31" s="424"/>
    </row>
    <row r="37" ht="15" customHeight="1"/>
    <row r="39" ht="18.75">
      <c r="A39" s="386"/>
    </row>
    <row r="77" ht="15">
      <c r="B77">
        <f>+D7</f>
        <v>383</v>
      </c>
    </row>
    <row r="78" ht="15">
      <c r="B78">
        <f>+D8</f>
        <v>373</v>
      </c>
    </row>
    <row r="79" ht="15">
      <c r="B79">
        <f>+D9</f>
        <v>372</v>
      </c>
    </row>
  </sheetData>
  <printOptions/>
  <pageMargins left="1" right="1" top="1" bottom="1" header="0.5" footer="0.5"/>
  <pageSetup cellComments="asDisplayed" fitToHeight="1" fitToWidth="1" horizontalDpi="300" verticalDpi="300" orientation="portrait" scale="51" r:id="rId2"/>
  <drawing r:id="rId1"/>
</worksheet>
</file>

<file path=xl/worksheets/sheet17.xml><?xml version="1.0" encoding="utf-8"?>
<worksheet xmlns="http://schemas.openxmlformats.org/spreadsheetml/2006/main" xmlns:r="http://schemas.openxmlformats.org/officeDocument/2006/relationships">
  <sheetPr codeName="Sheet17"/>
  <dimension ref="C9:G20"/>
  <sheetViews>
    <sheetView showGridLines="0" defaultGridColor="0" zoomScale="70" zoomScaleNormal="70" colorId="9" workbookViewId="0" topLeftCell="A7">
      <selection activeCell="E15" sqref="E15"/>
    </sheetView>
  </sheetViews>
  <sheetFormatPr defaultColWidth="8.88671875" defaultRowHeight="15"/>
  <sheetData>
    <row r="9" ht="15">
      <c r="E9" s="358"/>
    </row>
    <row r="10" spans="3:6" ht="15.75">
      <c r="C10" s="383">
        <v>2001</v>
      </c>
      <c r="D10" s="335"/>
      <c r="E10" s="405">
        <v>789</v>
      </c>
      <c r="F10" s="357"/>
    </row>
    <row r="11" spans="3:6" ht="15.75">
      <c r="C11" s="383">
        <v>2002</v>
      </c>
      <c r="D11" s="335"/>
      <c r="E11" s="406">
        <v>892.1</v>
      </c>
      <c r="F11" s="357"/>
    </row>
    <row r="12" spans="3:6" ht="15.75">
      <c r="C12" s="383">
        <v>2003</v>
      </c>
      <c r="D12" s="335"/>
      <c r="E12" s="406">
        <v>960.9</v>
      </c>
      <c r="F12" s="357"/>
    </row>
    <row r="13" spans="3:6" ht="15.75">
      <c r="C13" s="383">
        <v>2004</v>
      </c>
      <c r="D13" s="335"/>
      <c r="E13" s="406">
        <v>990.8</v>
      </c>
      <c r="F13" s="357"/>
    </row>
    <row r="14" spans="3:6" ht="15.75">
      <c r="C14" s="383">
        <v>2005</v>
      </c>
      <c r="D14" s="335"/>
      <c r="E14" s="407">
        <v>1019.1</v>
      </c>
      <c r="F14" s="357"/>
    </row>
    <row r="15" ht="15">
      <c r="E15" s="334"/>
    </row>
    <row r="19" spans="3:7" ht="15">
      <c r="C19" s="357"/>
      <c r="G19" s="193"/>
    </row>
    <row r="20" ht="15">
      <c r="G20" s="193"/>
    </row>
  </sheetData>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9"/>
  <dimension ref="B8:J17"/>
  <sheetViews>
    <sheetView showGridLines="0" defaultGridColor="0" zoomScale="85" zoomScaleNormal="85" colorId="9" workbookViewId="0" topLeftCell="D1">
      <selection activeCell="I15" sqref="I15"/>
    </sheetView>
  </sheetViews>
  <sheetFormatPr defaultColWidth="8.88671875" defaultRowHeight="15"/>
  <cols>
    <col min="3" max="3" width="11.3359375" style="0" customWidth="1"/>
    <col min="5" max="5" width="10.88671875" style="0" customWidth="1"/>
    <col min="7" max="7" width="12.77734375" style="0" customWidth="1"/>
    <col min="9" max="9" width="9.88671875" style="0" customWidth="1"/>
  </cols>
  <sheetData>
    <row r="8" spans="2:7" ht="15">
      <c r="B8" s="193"/>
      <c r="C8" s="193"/>
      <c r="D8" s="193"/>
      <c r="E8" s="193"/>
      <c r="F8" s="193"/>
      <c r="G8" s="193"/>
    </row>
    <row r="9" spans="2:9" ht="15.75">
      <c r="B9" s="571"/>
      <c r="C9" s="571"/>
      <c r="D9" s="571"/>
      <c r="E9" s="571"/>
      <c r="F9" s="571"/>
      <c r="G9" s="571"/>
      <c r="H9" s="399"/>
      <c r="I9" s="399"/>
    </row>
    <row r="10" spans="2:10" ht="15.75">
      <c r="B10" s="700" t="s">
        <v>369</v>
      </c>
      <c r="C10" s="701"/>
      <c r="D10" s="700" t="s">
        <v>370</v>
      </c>
      <c r="E10" s="701"/>
      <c r="F10" s="700" t="s">
        <v>413</v>
      </c>
      <c r="G10" s="701"/>
      <c r="H10" s="702" t="s">
        <v>89</v>
      </c>
      <c r="I10" s="703"/>
      <c r="J10" s="358"/>
    </row>
    <row r="11" spans="2:10" ht="15.75">
      <c r="B11" s="704" t="s">
        <v>3</v>
      </c>
      <c r="C11" s="705"/>
      <c r="D11" s="704" t="s">
        <v>426</v>
      </c>
      <c r="E11" s="705"/>
      <c r="F11" s="704" t="s">
        <v>4</v>
      </c>
      <c r="G11" s="705"/>
      <c r="H11" s="706" t="s">
        <v>91</v>
      </c>
      <c r="I11" s="707"/>
      <c r="J11" s="336"/>
    </row>
    <row r="12" spans="2:10" ht="15.75">
      <c r="B12" s="572"/>
      <c r="C12" s="572"/>
      <c r="D12" s="572"/>
      <c r="E12" s="572"/>
      <c r="F12" s="572"/>
      <c r="G12" s="572"/>
      <c r="H12" s="573"/>
      <c r="I12" s="573"/>
      <c r="J12" s="336"/>
    </row>
    <row r="13" spans="2:10" ht="15.75">
      <c r="B13" s="574" t="s">
        <v>44</v>
      </c>
      <c r="C13" s="575" t="s">
        <v>407</v>
      </c>
      <c r="D13" s="575" t="s">
        <v>44</v>
      </c>
      <c r="E13" s="575" t="s">
        <v>407</v>
      </c>
      <c r="F13" s="575" t="s">
        <v>44</v>
      </c>
      <c r="G13" s="575" t="s">
        <v>407</v>
      </c>
      <c r="H13" s="575" t="s">
        <v>44</v>
      </c>
      <c r="I13" s="575" t="s">
        <v>407</v>
      </c>
      <c r="J13" s="576"/>
    </row>
    <row r="14" spans="2:9" ht="15.75">
      <c r="B14" s="577"/>
      <c r="C14" s="578"/>
      <c r="D14" s="577"/>
      <c r="E14" s="578"/>
      <c r="F14" s="577"/>
      <c r="G14" s="578"/>
      <c r="H14" s="577"/>
      <c r="I14" s="578"/>
    </row>
    <row r="15" spans="2:10" ht="15.75">
      <c r="B15" s="579">
        <f>'BUD MECH'!B51</f>
        <v>383</v>
      </c>
      <c r="C15" s="580">
        <f>'BUD MECH'!C51</f>
        <v>964945000</v>
      </c>
      <c r="D15" s="581">
        <f>'BUD MECH'!D51</f>
        <v>373</v>
      </c>
      <c r="E15" s="580">
        <f>'BUD MECH'!E51</f>
        <v>990787000</v>
      </c>
      <c r="F15" s="581">
        <f>'BUD MECH'!F51</f>
        <v>372</v>
      </c>
      <c r="G15" s="580">
        <f>'BUD MECH'!G51</f>
        <v>1019060000</v>
      </c>
      <c r="H15" s="581">
        <f>+F15-D15</f>
        <v>-1</v>
      </c>
      <c r="I15" s="580">
        <f>+G15-E15</f>
        <v>28273000</v>
      </c>
      <c r="J15" s="193"/>
    </row>
    <row r="16" spans="2:10" ht="15">
      <c r="B16" s="583"/>
      <c r="C16" s="583"/>
      <c r="D16" s="583"/>
      <c r="E16" s="583"/>
      <c r="F16" s="583"/>
      <c r="G16" s="583"/>
      <c r="H16" s="583"/>
      <c r="I16" s="583"/>
      <c r="J16" s="358"/>
    </row>
    <row r="17" spans="2:10" ht="15">
      <c r="B17" s="582"/>
      <c r="C17" s="582"/>
      <c r="D17" s="582"/>
      <c r="E17" s="582"/>
      <c r="F17" s="582"/>
      <c r="G17" s="582"/>
      <c r="H17" s="582"/>
      <c r="I17" s="582"/>
      <c r="J17" s="334"/>
    </row>
  </sheetData>
  <mergeCells count="8">
    <mergeCell ref="B11:C11"/>
    <mergeCell ref="D11:E11"/>
    <mergeCell ref="F11:G11"/>
    <mergeCell ref="H11:I11"/>
    <mergeCell ref="B10:C10"/>
    <mergeCell ref="D10:E10"/>
    <mergeCell ref="F10:G10"/>
    <mergeCell ref="H10:I10"/>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2" transitionEvaluation="1">
    <pageSetUpPr fitToPage="1"/>
  </sheetPr>
  <dimension ref="A1:FA712"/>
  <sheetViews>
    <sheetView showGridLines="0" defaultGridColor="0" zoomScale="87" zoomScaleNormal="87" colorId="9" workbookViewId="0" topLeftCell="A1">
      <selection activeCell="A2" sqref="A2:H2"/>
    </sheetView>
  </sheetViews>
  <sheetFormatPr defaultColWidth="9.77734375" defaultRowHeight="15"/>
  <cols>
    <col min="1" max="1" width="2.77734375" style="0" customWidth="1"/>
    <col min="2" max="2" width="40.77734375" style="0" customWidth="1"/>
    <col min="3" max="3" width="13.77734375" style="0" customWidth="1"/>
    <col min="4" max="4" width="12.77734375" style="0" customWidth="1"/>
    <col min="5" max="5" width="15.77734375" style="0" customWidth="1"/>
    <col min="6" max="6" width="11.77734375" style="0" customWidth="1"/>
    <col min="7" max="7" width="13.4453125" style="0" customWidth="1"/>
    <col min="8" max="8" width="11.77734375" style="0" customWidth="1"/>
  </cols>
  <sheetData>
    <row r="1" spans="1:157" ht="15">
      <c r="A1" s="2" t="s">
        <v>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57" ht="23.25">
      <c r="A2" s="711" t="s">
        <v>364</v>
      </c>
      <c r="B2" s="712"/>
      <c r="C2" s="712"/>
      <c r="D2" s="712"/>
      <c r="E2" s="712"/>
      <c r="F2" s="712"/>
      <c r="G2" s="712"/>
      <c r="H2" s="71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57" ht="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57"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57" ht="18">
      <c r="A5" s="708" t="s">
        <v>284</v>
      </c>
      <c r="B5" s="709"/>
      <c r="C5" s="709"/>
      <c r="D5" s="709"/>
      <c r="E5" s="709"/>
      <c r="F5" s="709"/>
      <c r="G5" s="709"/>
      <c r="H5" s="710"/>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57"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row>
    <row r="7" spans="1:157" ht="15.75" thickBot="1">
      <c r="A7" s="2"/>
      <c r="B7" s="200"/>
      <c r="C7" s="200"/>
      <c r="D7" s="200"/>
      <c r="E7" s="200"/>
      <c r="F7" s="200"/>
      <c r="G7" s="200"/>
      <c r="H7" s="200"/>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row>
    <row r="8" spans="1:157" ht="16.5" thickTop="1">
      <c r="A8" s="227"/>
      <c r="B8" s="228"/>
      <c r="C8" s="231" t="s">
        <v>369</v>
      </c>
      <c r="D8" s="240"/>
      <c r="E8" s="231" t="s">
        <v>370</v>
      </c>
      <c r="F8" s="240"/>
      <c r="G8" s="231" t="s">
        <v>413</v>
      </c>
      <c r="H8" s="240"/>
      <c r="I8" s="199"/>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row>
    <row r="9" spans="1:157" ht="15.75">
      <c r="A9" s="227"/>
      <c r="B9" s="251" t="s">
        <v>285</v>
      </c>
      <c r="C9" s="232" t="s">
        <v>3</v>
      </c>
      <c r="D9" s="244" t="s">
        <v>286</v>
      </c>
      <c r="E9" s="250" t="s">
        <v>426</v>
      </c>
      <c r="F9" s="244" t="s">
        <v>286</v>
      </c>
      <c r="G9" s="232" t="s">
        <v>4</v>
      </c>
      <c r="H9" s="244" t="s">
        <v>286</v>
      </c>
      <c r="I9" s="199"/>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row>
    <row r="10" spans="1:157" ht="15.75">
      <c r="A10" s="227"/>
      <c r="B10" s="229" t="s">
        <v>287</v>
      </c>
      <c r="C10" s="233">
        <f>OBLIGATION!C30</f>
        <v>964945000</v>
      </c>
      <c r="D10" s="236"/>
      <c r="E10" s="234">
        <f>OBLIGATION!D30</f>
        <v>990787000</v>
      </c>
      <c r="F10" s="245"/>
      <c r="G10" s="247">
        <f>OBLIGATION!E30</f>
        <v>1019060000</v>
      </c>
      <c r="H10" s="248"/>
      <c r="I10" s="199"/>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row>
    <row r="11" spans="1:157" ht="15.75">
      <c r="A11" s="227"/>
      <c r="B11" s="229" t="s">
        <v>288</v>
      </c>
      <c r="C11" s="234">
        <f>'BUD MECH'!C51</f>
        <v>964945000</v>
      </c>
      <c r="D11" s="237">
        <f>IF(C11=C10,"","**VARIANCE")</f>
      </c>
      <c r="E11" s="234">
        <f>'BUD MECH'!E51</f>
        <v>990787000</v>
      </c>
      <c r="F11" s="237">
        <f>IF(E11=E10,"","**VARIANCE")</f>
      </c>
      <c r="G11" s="247">
        <f>'BUD MECH'!G51</f>
        <v>1019060000</v>
      </c>
      <c r="H11" s="248">
        <f>IF(G11=G10,"","**VARIANCE")</f>
      </c>
      <c r="I11" s="199"/>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row>
    <row r="12" spans="1:157" ht="15.75">
      <c r="A12" s="227"/>
      <c r="B12" s="229" t="s">
        <v>50</v>
      </c>
      <c r="C12" s="234">
        <f>'BA by Activity'!C22*1000</f>
        <v>960945000</v>
      </c>
      <c r="D12" s="237"/>
      <c r="E12" s="234">
        <f>'BA by Activity'!E22*1000</f>
        <v>990787000</v>
      </c>
      <c r="F12" s="237">
        <f>IF(E12=E11,"","**VARIANCE")</f>
      </c>
      <c r="G12" s="247">
        <f>'BA by Activity'!G22*1000</f>
        <v>1019060000</v>
      </c>
      <c r="H12" s="248">
        <f>IF(G12=G11,"","**VARIANCE")</f>
      </c>
      <c r="I12" s="199"/>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row>
    <row r="13" spans="1:157" ht="15.75">
      <c r="A13" s="227"/>
      <c r="B13" s="229" t="s">
        <v>289</v>
      </c>
      <c r="C13" s="234">
        <f>'OC Worksheet'!B59</f>
        <v>964945000</v>
      </c>
      <c r="D13" s="237">
        <f>IF(C13=C11,"","**VARIANCE")</f>
      </c>
      <c r="E13" s="234">
        <f>'OC Worksheet'!C59</f>
        <v>990787000</v>
      </c>
      <c r="F13" s="237">
        <f>IF(E13=E12,"","**VARIANCE")</f>
      </c>
      <c r="G13" s="247">
        <f>'OC Worksheet'!D59</f>
        <v>1019060000</v>
      </c>
      <c r="H13" s="248">
        <f>IF(G13=G12,"","**VARIANCE")</f>
      </c>
      <c r="I13" s="199"/>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row>
    <row r="14" spans="1:157" ht="15.75">
      <c r="A14" s="227"/>
      <c r="B14" s="229" t="s">
        <v>212</v>
      </c>
      <c r="C14" s="329" t="s">
        <v>290</v>
      </c>
      <c r="D14" s="238"/>
      <c r="E14" s="234">
        <f>'AUTH LEG'!F19</f>
        <v>990787000</v>
      </c>
      <c r="F14" s="305">
        <f>IF(E14=E13,"","**VARIANCE")</f>
      </c>
      <c r="G14" s="247">
        <f>'AUTH LEG'!H19</f>
        <v>1019060000</v>
      </c>
      <c r="H14" s="305"/>
      <c r="I14" s="199"/>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row>
    <row r="15" spans="1:157" ht="15.75">
      <c r="A15" s="227"/>
      <c r="B15" s="229" t="s">
        <v>225</v>
      </c>
      <c r="C15" s="329" t="s">
        <v>290</v>
      </c>
      <c r="D15" s="238"/>
      <c r="E15" s="329" t="s">
        <v>290</v>
      </c>
      <c r="F15" s="238"/>
      <c r="G15" s="247">
        <f>OBLIGATION!E11</f>
        <v>1019060000</v>
      </c>
      <c r="H15" s="238">
        <f>IF(G15=G14,"","**VARIANCE")</f>
      </c>
      <c r="I15" s="199"/>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row>
    <row r="16" spans="1:157" ht="15.75">
      <c r="A16" s="227"/>
      <c r="B16" s="229"/>
      <c r="C16" s="329"/>
      <c r="D16" s="238"/>
      <c r="E16" s="329"/>
      <c r="F16" s="238"/>
      <c r="G16" s="234"/>
      <c r="H16" s="238"/>
      <c r="I16" s="199"/>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row>
    <row r="17" spans="1:157" ht="15.75">
      <c r="A17" s="227"/>
      <c r="B17" s="229" t="s">
        <v>323</v>
      </c>
      <c r="C17" s="330">
        <f>'BUD MECH'!B51</f>
        <v>383</v>
      </c>
      <c r="D17" s="237"/>
      <c r="E17" s="330">
        <f>'BUD MECH'!D51</f>
        <v>373</v>
      </c>
      <c r="F17" s="238"/>
      <c r="G17" s="330">
        <f>'BUD MECH'!F51</f>
        <v>372</v>
      </c>
      <c r="H17" s="238"/>
      <c r="I17" s="199"/>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row>
    <row r="18" spans="1:157" ht="15.75">
      <c r="A18" s="227"/>
      <c r="B18" s="229" t="s">
        <v>322</v>
      </c>
      <c r="C18" s="330">
        <f>'BA by Activity'!B22</f>
        <v>383</v>
      </c>
      <c r="D18" s="237">
        <f>IF(C18=C17,"","**VARIANCE")</f>
      </c>
      <c r="E18" s="330">
        <f>'BA by Activity'!D22</f>
        <v>373</v>
      </c>
      <c r="F18" s="237">
        <f>IF(E18=E17,"","**VARIANCE")</f>
      </c>
      <c r="G18" s="330">
        <f>'BA by Activity'!F22</f>
        <v>372</v>
      </c>
      <c r="H18" s="237">
        <f>IF(G18=G17,"","**VARIANCE")</f>
      </c>
      <c r="I18" s="199"/>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row>
    <row r="19" spans="1:157" ht="15.75">
      <c r="A19" s="227"/>
      <c r="B19" s="229" t="s">
        <v>326</v>
      </c>
      <c r="C19" s="329" t="s">
        <v>290</v>
      </c>
      <c r="D19" s="299"/>
      <c r="E19" s="330">
        <f>'SUM OF CHANGES'!B73</f>
        <v>373</v>
      </c>
      <c r="F19" s="237">
        <f>IF(E19=E18,"","**VARIANCE")</f>
      </c>
      <c r="G19" s="330">
        <f>'SUM OF CHANGES'!B73+'SUM OF CHANGES'!D73</f>
        <v>372</v>
      </c>
      <c r="H19" s="237">
        <f>IF(G19=G18,"","**VARIANCE")</f>
      </c>
      <c r="I19" s="199"/>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row>
    <row r="20" spans="1:157" ht="15.75">
      <c r="A20" s="227"/>
      <c r="B20" s="229" t="s">
        <v>391</v>
      </c>
      <c r="C20" s="329" t="s">
        <v>290</v>
      </c>
      <c r="D20" s="237"/>
      <c r="E20" s="330">
        <f>'BA by Object'!D10</f>
        <v>373</v>
      </c>
      <c r="F20" s="237">
        <f>IF(E20=E19,"","**VARIANCE")</f>
      </c>
      <c r="G20" s="330">
        <f>'BA by Object'!E10</f>
        <v>372</v>
      </c>
      <c r="H20" s="237">
        <f>IF(G20=G19,"","**VARIANCE")</f>
      </c>
      <c r="I20" s="199"/>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row>
    <row r="21" spans="1:157" ht="15.75">
      <c r="A21" s="227"/>
      <c r="B21" s="229" t="s">
        <v>324</v>
      </c>
      <c r="C21" s="330">
        <f>FTEs!C33</f>
        <v>383</v>
      </c>
      <c r="D21" s="237">
        <f>IF(C21=C18,"","**VARIANCE")</f>
      </c>
      <c r="E21" s="330">
        <f>FTEs!D33</f>
        <v>373</v>
      </c>
      <c r="F21" s="237">
        <f>IF(E21=E18,"","**VARIANCE")</f>
      </c>
      <c r="G21" s="330">
        <f>FTEs!E33</f>
        <v>372</v>
      </c>
      <c r="H21" s="237">
        <f>IF(G21=G18,"","**VARIANCE")</f>
      </c>
      <c r="I21" s="199"/>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row>
    <row r="22" spans="1:157" ht="15.75">
      <c r="A22" s="227"/>
      <c r="B22" s="229" t="s">
        <v>325</v>
      </c>
      <c r="C22" s="330">
        <f>Positions!C49</f>
        <v>383</v>
      </c>
      <c r="D22" s="237">
        <f>IF(C22=C21,"","**VARIANCE")</f>
      </c>
      <c r="E22" s="330">
        <f>Positions!D49</f>
        <v>373</v>
      </c>
      <c r="F22" s="237">
        <f>IF(E22=E21,"","**VARIANCE")</f>
      </c>
      <c r="G22" s="330">
        <f>Positions!E49</f>
        <v>372</v>
      </c>
      <c r="H22" s="237">
        <f>IF(G22=G21,"","**VARIANCE")</f>
      </c>
      <c r="I22" s="199"/>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row>
    <row r="23" spans="1:157" ht="15.75">
      <c r="A23" s="227"/>
      <c r="B23" s="229"/>
      <c r="C23" s="330"/>
      <c r="D23" s="298"/>
      <c r="E23" s="330"/>
      <c r="F23" s="298"/>
      <c r="G23" s="330"/>
      <c r="H23" s="298"/>
      <c r="I23" s="199"/>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row>
    <row r="24" spans="1:157" ht="15.75">
      <c r="A24" s="227"/>
      <c r="B24" s="229" t="s">
        <v>392</v>
      </c>
      <c r="C24" s="329" t="s">
        <v>290</v>
      </c>
      <c r="D24" s="298"/>
      <c r="E24" s="330">
        <f>'BA by Object'!D14</f>
        <v>11.5</v>
      </c>
      <c r="F24" s="298"/>
      <c r="G24" s="330">
        <f>'BA by Object'!E14</f>
        <v>11.5</v>
      </c>
      <c r="H24" s="298"/>
      <c r="I24" s="199"/>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row>
    <row r="25" spans="1:157" ht="15.75">
      <c r="A25" s="227"/>
      <c r="B25" s="229" t="s">
        <v>327</v>
      </c>
      <c r="C25" s="331">
        <f>Positions!C54</f>
        <v>11.5</v>
      </c>
      <c r="D25" s="298"/>
      <c r="E25" s="398">
        <f>Positions!D54</f>
        <v>11.5</v>
      </c>
      <c r="F25" s="237">
        <f>IF(E25=E24,"","**VARIANCE")</f>
      </c>
      <c r="G25" s="398">
        <f>Positions!E54</f>
        <v>11.5</v>
      </c>
      <c r="H25" s="237">
        <f>IF(G25=G24,"","**VARIANCE")</f>
      </c>
      <c r="I25" s="199"/>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row>
    <row r="26" spans="1:157" ht="15.75">
      <c r="A26" s="227"/>
      <c r="B26" s="229"/>
      <c r="C26" s="331"/>
      <c r="D26" s="298"/>
      <c r="E26" s="331"/>
      <c r="F26" s="298"/>
      <c r="G26" s="331"/>
      <c r="H26" s="298"/>
      <c r="I26" s="199"/>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row>
    <row r="27" spans="1:157" ht="15.75">
      <c r="A27" s="227"/>
      <c r="B27" s="229" t="s">
        <v>393</v>
      </c>
      <c r="C27" s="329" t="s">
        <v>290</v>
      </c>
      <c r="D27" s="298"/>
      <c r="E27" s="332">
        <f>'BA by Object'!D16</f>
        <v>86952</v>
      </c>
      <c r="F27" s="237"/>
      <c r="G27" s="332">
        <f>'BA by Object'!E16</f>
        <v>89561</v>
      </c>
      <c r="H27" s="237"/>
      <c r="I27" s="199"/>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row>
    <row r="28" spans="1:157" ht="15.75">
      <c r="A28" s="227"/>
      <c r="B28" s="229" t="s">
        <v>321</v>
      </c>
      <c r="C28" s="329" t="s">
        <v>290</v>
      </c>
      <c r="D28" s="298"/>
      <c r="E28" s="332">
        <f>Positions!D55</f>
        <v>86952</v>
      </c>
      <c r="F28" s="237">
        <f>IF(E28=E27,"","**VARIANCE")</f>
      </c>
      <c r="G28" s="332">
        <f>Positions!E55</f>
        <v>89561</v>
      </c>
      <c r="H28" s="237">
        <f>IF(G28=G27,"","**VARIANCE")</f>
      </c>
      <c r="I28" s="199"/>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row>
    <row r="29" spans="1:157" ht="15.75">
      <c r="A29" s="227"/>
      <c r="B29" s="229"/>
      <c r="C29" s="329"/>
      <c r="D29" s="298"/>
      <c r="E29" s="332"/>
      <c r="F29" s="298"/>
      <c r="G29" s="332"/>
      <c r="H29" s="298"/>
      <c r="I29" s="199"/>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row>
    <row r="30" spans="1:157" ht="15.75">
      <c r="A30" s="227"/>
      <c r="B30" s="229" t="s">
        <v>394</v>
      </c>
      <c r="C30" s="329" t="s">
        <v>290</v>
      </c>
      <c r="D30" s="298"/>
      <c r="E30" s="332">
        <f>'BA by Object'!D13</f>
        <v>146775</v>
      </c>
      <c r="F30" s="298"/>
      <c r="G30" s="332">
        <f>'BA by Object'!E13</f>
        <v>151178</v>
      </c>
      <c r="H30" s="298"/>
      <c r="I30" s="199"/>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row>
    <row r="31" spans="1:157" ht="15.75">
      <c r="A31" s="227"/>
      <c r="B31" s="229" t="s">
        <v>328</v>
      </c>
      <c r="C31" s="329" t="s">
        <v>290</v>
      </c>
      <c r="D31" s="298"/>
      <c r="E31" s="332">
        <f>Positions!D53</f>
        <v>146775</v>
      </c>
      <c r="F31" s="237">
        <f>IF(E31=E30,"","**VARIANCE")</f>
      </c>
      <c r="G31" s="332">
        <f>Positions!E53</f>
        <v>151178</v>
      </c>
      <c r="H31" s="237">
        <f>IF(G31=G30,"","**VARIANCE")</f>
      </c>
      <c r="I31" s="199"/>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row>
    <row r="32" spans="1:157" ht="15.75">
      <c r="A32" s="227"/>
      <c r="B32" s="229"/>
      <c r="C32" s="330"/>
      <c r="D32" s="239"/>
      <c r="E32" s="234"/>
      <c r="F32" s="239"/>
      <c r="G32" s="234"/>
      <c r="H32" s="239"/>
      <c r="I32" s="199"/>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row>
    <row r="33" spans="1:157" ht="16.5" thickBot="1">
      <c r="A33" s="227"/>
      <c r="B33" s="230"/>
      <c r="C33" s="235"/>
      <c r="D33" s="242"/>
      <c r="E33" s="235"/>
      <c r="F33" s="246"/>
      <c r="G33" s="249"/>
      <c r="H33" s="243"/>
      <c r="I33" s="199"/>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row>
    <row r="34" spans="1:157" ht="15.75" thickTop="1">
      <c r="A34" s="2"/>
      <c r="B34" s="226"/>
      <c r="C34" s="179"/>
      <c r="D34" s="241"/>
      <c r="E34" s="201"/>
      <c r="F34" s="201"/>
      <c r="G34" s="201"/>
      <c r="H34" s="201"/>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row>
    <row r="35" spans="1:157" ht="15">
      <c r="A35" s="2"/>
      <c r="B35" s="2"/>
      <c r="C35" s="20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row>
    <row r="36" spans="1:157"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row>
    <row r="37" spans="1:157"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row>
    <row r="38" spans="1:157"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row>
    <row r="39" spans="1:157"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row>
    <row r="40" spans="1:157"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row>
    <row r="41" spans="1:157"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row>
    <row r="42" spans="1:157"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row>
    <row r="43" spans="1:157"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row>
    <row r="44" spans="1:157"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row>
    <row r="45" spans="1:157"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row>
    <row r="46" spans="1:157"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row>
    <row r="47" spans="1:157"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row>
    <row r="48" spans="1:157" ht="15">
      <c r="A48" s="2">
        <f>IF(C49=C50,"","**VARIANCE")</f>
      </c>
      <c r="B48" s="381" t="s">
        <v>332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row>
    <row r="49" spans="1:157"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row>
    <row r="50" spans="1:157" ht="15">
      <c r="A50" s="2"/>
      <c r="B50" s="2" t="s">
        <v>333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row>
    <row r="51" spans="1:157"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row>
    <row r="52" spans="1:157" ht="15">
      <c r="A52" s="2">
        <f>IF(C53=C54,"","**VARIANCE")</f>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row>
    <row r="53" spans="1:157"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row>
    <row r="54" spans="1:157"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row>
    <row r="55" spans="1:157"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row>
    <row r="56" spans="1:157" ht="15">
      <c r="A56" s="2">
        <f>IF(C57=C58,"","**VARIANCE")</f>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row>
    <row r="57" spans="1:157"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row>
    <row r="58" spans="1:157"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row>
    <row r="59" spans="1:157"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row>
    <row r="60" spans="1:157" ht="15">
      <c r="A60" s="2">
        <f>IF(C61=C62,"","**VARIANCE")</f>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row>
    <row r="61" spans="1:157"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row>
    <row r="62" spans="1:157"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row>
    <row r="63" spans="1:157"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row>
    <row r="64" spans="1:157" ht="15">
      <c r="A64" s="2">
        <f>IF(C65=C66,"","**VARIANCE")</f>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row>
    <row r="65" spans="1:157"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row>
    <row r="66" spans="1:157"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row>
    <row r="67" spans="1:157"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row>
    <row r="68" spans="1:157" ht="15">
      <c r="A68" s="2">
        <f>IF(C69=C70,IF(C69=C71,"","**VARIANCE"),"**VARIANCE")</f>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row>
    <row r="69" spans="1:157"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row>
    <row r="70" spans="1:157"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row>
    <row r="71" spans="1:157"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row>
    <row r="72" spans="1:157"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1:157" ht="15">
      <c r="A73" s="2">
        <f>IF(C74=C75,"","**VARIANCE")</f>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1:157"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1:157"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1:157"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1:157" ht="15">
      <c r="A77" s="2">
        <f>IF(C78=C79,"","**VARIANCE")</f>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1:157"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1:157"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1:157"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1:157" ht="15">
      <c r="A81" s="2">
        <f>IF(C82=C83,"","**VARIANCE")</f>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1:157"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1:157"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1:157"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1:157" ht="15">
      <c r="A85" s="2">
        <f>IF(C86=C87,IF(C86=C88,"","**VARIANCE"),"**VARIANCE")</f>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1:157"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1:157"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1:157"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1:157"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1:157" ht="15">
      <c r="A90" s="2">
        <f>IF(C91=C92,"","**VARIANCE")</f>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1:157"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1:157"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1:157"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1:157" ht="15">
      <c r="A94" s="2">
        <f>IF(C95=C96,IF(C95=C97,"","**VARIANCE"),"**VARIANCE")</f>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1:157"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1:157"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1:157"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1:157"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1:157" ht="15">
      <c r="A99" s="2">
        <f>IF(C100=C101,"","**VARIANCE")</f>
      </c>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1:157"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1:157"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1:157"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1:157" ht="15">
      <c r="A103" s="2">
        <f>IF(C104=C105,IF(C104=C106,"","**VARIANCE"),"**VARIANCE")</f>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1:157"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1:157"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1:157"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1:157"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1:157"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1:157"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1:157" ht="15">
      <c r="A110" s="2">
        <f>IF(C111=C112,"","**VARIANCE")</f>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1:157"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1:157"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1:157"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1:157" ht="15">
      <c r="A114" s="2">
        <f>IF(C115=C116,IF(C115=C117,"","**VARIANCE"),"**VARIANCE")</f>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1:157"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1:157"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1:157"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1:157"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1:157" ht="15">
      <c r="A119" s="2">
        <f>IF(C120=C121,IF(C120=C122,"","**VARIANCE"),"**VARIANCE")</f>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1:157"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1:157"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1:157"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1:157"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1:157" ht="15">
      <c r="A124" s="2">
        <f>IF(C125=C126,"","**VARIANCE")</f>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1:157"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1:157"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1:157"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1:157" ht="15">
      <c r="A128" s="2">
        <f>IF(C129=C130,"","**VARIANCE")</f>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157"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row>
    <row r="130" spans="1:157"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row>
    <row r="131" spans="1:157"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row>
    <row r="132" spans="1:157"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row>
    <row r="133" spans="1:157"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row>
    <row r="134" spans="1:157"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row>
    <row r="135" spans="1:157"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row>
    <row r="136" spans="1:157"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row>
    <row r="137" spans="1:157"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row>
    <row r="138" spans="1:157"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row>
    <row r="139" spans="1:157"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row>
    <row r="140" spans="1:157"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row>
    <row r="141" spans="1:157"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row>
    <row r="142" spans="1:157"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row>
    <row r="143" spans="1:157"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row>
    <row r="144" spans="1:157"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row>
    <row r="145" spans="1:157"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row>
    <row r="146" spans="1:157"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row>
    <row r="147" spans="1:157"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row>
    <row r="148" spans="1:157"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row>
    <row r="149" spans="1:157"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row>
    <row r="150" spans="1:157"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row>
    <row r="151" spans="1:157" ht="15.75">
      <c r="A151" s="99" t="s">
        <v>291</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row>
    <row r="152" spans="1:157"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row>
    <row r="153" spans="1:157" ht="15">
      <c r="A153" s="2"/>
      <c r="B153" s="2"/>
      <c r="C153" s="178"/>
      <c r="D153" s="178"/>
      <c r="E153" s="178"/>
      <c r="F153" s="178"/>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row>
    <row r="154" spans="1:157" ht="15">
      <c r="A154" s="2" t="s">
        <v>292</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row>
    <row r="155" spans="1:157" ht="15">
      <c r="A155" s="2" t="s">
        <v>293</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row>
    <row r="156" spans="1:157" ht="15">
      <c r="A156" s="2" t="s">
        <v>294</v>
      </c>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row>
    <row r="157" spans="1:157" ht="15">
      <c r="A157" s="2" t="s">
        <v>295</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row>
    <row r="158" spans="1:157" ht="15">
      <c r="A158" s="2" t="s">
        <v>296</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row>
    <row r="159" spans="1:157" ht="15">
      <c r="A159" s="2" t="s">
        <v>28</v>
      </c>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row>
    <row r="160" spans="1:157" ht="15">
      <c r="A160" s="2" t="s">
        <v>37</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row>
    <row r="161" spans="1:157" ht="15">
      <c r="A161" s="2" t="s">
        <v>297</v>
      </c>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row>
    <row r="162" spans="1:157" ht="15">
      <c r="A162" s="2" t="s">
        <v>298</v>
      </c>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row>
    <row r="163" spans="1:157" ht="15">
      <c r="A163" s="2" t="s">
        <v>299</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row>
    <row r="164" spans="1:157" ht="15">
      <c r="A164" s="2" t="s">
        <v>300</v>
      </c>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row>
    <row r="165" spans="1:157" ht="15">
      <c r="A165" s="2" t="s">
        <v>48</v>
      </c>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row>
    <row r="166" spans="1:157" ht="15">
      <c r="A166" s="2" t="s">
        <v>9</v>
      </c>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row>
    <row r="167" spans="1:157"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row>
    <row r="168" spans="1:157"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row>
    <row r="169" spans="1:157"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row>
    <row r="170" spans="1:157"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row>
    <row r="171" spans="1:157"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row>
    <row r="172" spans="1:157"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row>
    <row r="173" spans="1:157"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row>
    <row r="174" spans="1:157"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row>
    <row r="175" spans="1:157"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row>
    <row r="176" spans="1:157"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row>
    <row r="177" spans="1:157"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row>
    <row r="178" spans="1:157"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row>
    <row r="179" spans="1:157"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row>
    <row r="180" spans="1:157"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row>
    <row r="181" spans="1:157"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row>
    <row r="182" spans="1:157"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row>
    <row r="183" spans="1:157"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row>
    <row r="184" spans="1:157"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row>
    <row r="185" spans="1:157"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row>
    <row r="186" spans="1:157"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row>
    <row r="187" spans="1:157"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row>
    <row r="188" spans="1:157"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row>
    <row r="189" spans="1:157"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row>
    <row r="190" spans="1:157"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row>
    <row r="191" spans="1:157" ht="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row>
    <row r="192" spans="1:157" ht="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row>
    <row r="193" spans="1:157"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row>
    <row r="194" spans="1:157" ht="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row>
    <row r="195" spans="1:157" ht="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row>
    <row r="196" spans="1:157" ht="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row>
    <row r="197" spans="1:157" ht="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row>
    <row r="198" spans="1:157"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row>
    <row r="199" spans="1:157" ht="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row>
    <row r="200" spans="1:157" ht="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row>
    <row r="201" spans="1:157" ht="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row>
    <row r="202" spans="1:157"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row>
    <row r="203" spans="1:157" ht="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row>
    <row r="204" spans="1:157" ht="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row>
    <row r="205" spans="1:157" ht="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row>
    <row r="206" spans="1:157" ht="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row>
    <row r="207" spans="1:157"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row>
    <row r="208" spans="1:157" ht="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row>
    <row r="209" spans="1:157" ht="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row>
    <row r="210" spans="1:157" ht="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row>
    <row r="211" spans="1:157" ht="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row>
    <row r="212" spans="1:157" ht="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row>
    <row r="213" spans="1:157" ht="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row>
    <row r="214" spans="1:157" ht="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row>
    <row r="215" spans="1:157" ht="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row>
    <row r="216" spans="1:157" ht="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row>
    <row r="217" spans="1:157" ht="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row>
    <row r="218" spans="1:157" ht="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row>
    <row r="219" spans="1:157" ht="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row>
    <row r="220" spans="1:157" ht="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row>
    <row r="221" spans="1:157" ht="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row>
    <row r="222" spans="1:157" ht="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row>
    <row r="223" spans="1:157" ht="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row>
    <row r="224" spans="1:157" ht="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row>
    <row r="225" spans="1:157" ht="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row>
    <row r="226" spans="1:157" ht="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row>
    <row r="227" spans="1:157" ht="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row>
    <row r="228" spans="1:157" ht="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row>
    <row r="229" spans="1:157" ht="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row>
    <row r="230" spans="1:157" ht="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row>
    <row r="231" spans="1:157" ht="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row>
    <row r="232" spans="1:157" ht="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row>
    <row r="233" spans="1:157" ht="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row>
    <row r="234" spans="1:157" ht="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row>
    <row r="235" spans="1:157" ht="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row>
    <row r="236" spans="1:157" ht="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row>
    <row r="237" spans="1:157" ht="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row>
    <row r="238" spans="1:157" ht="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row>
    <row r="239" spans="1:157" ht="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row>
    <row r="240" spans="1:157" ht="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row>
    <row r="241" spans="1:157" ht="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row>
    <row r="242" spans="1:157" ht="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row>
    <row r="243" spans="1:157"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row>
    <row r="244" spans="1:157" ht="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row>
    <row r="245" spans="1:157" ht="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row>
    <row r="246" spans="1:157" ht="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row>
    <row r="247" spans="1:157" ht="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row>
    <row r="248" spans="1:157" ht="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row>
    <row r="249" spans="1:157" ht="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row>
    <row r="250" spans="1:157" ht="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row>
    <row r="251" spans="1:157" ht="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row>
    <row r="252" spans="1:157" ht="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row>
    <row r="253" spans="1:157" ht="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row>
    <row r="254" spans="1:157" ht="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row>
    <row r="255" spans="1:157" ht="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row>
    <row r="256" spans="1:157" ht="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row>
    <row r="257" spans="1:157" ht="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row>
    <row r="258" spans="1:157" ht="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row>
    <row r="259" spans="1:157" ht="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row>
    <row r="260" spans="1:157" ht="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row>
    <row r="261" spans="1:157" ht="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row>
    <row r="262" spans="1:157" ht="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row>
    <row r="263" spans="1:157" ht="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row>
    <row r="264" spans="1:157" ht="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row>
    <row r="265" spans="1:157" ht="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row>
    <row r="266" spans="1:157" ht="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row>
    <row r="267" spans="1:157" ht="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row>
    <row r="268" spans="1:157" ht="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row>
    <row r="269" spans="1:157" ht="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row>
    <row r="270" spans="1:157" ht="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row>
    <row r="271" spans="1:157" ht="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row>
    <row r="272" spans="1:157" ht="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row>
    <row r="273" spans="1:157" ht="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row>
    <row r="274" spans="1:157" ht="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row>
    <row r="275" spans="1:157" ht="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row>
    <row r="276" spans="1:157" ht="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row>
    <row r="277" spans="1:157" ht="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row>
    <row r="278" spans="1:157" ht="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row>
    <row r="279" spans="1:157" ht="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row>
    <row r="280" spans="1:157" ht="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row>
    <row r="281" spans="1:157" ht="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row>
    <row r="282" spans="1:157" ht="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row>
    <row r="283" spans="1:157" ht="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row>
    <row r="284" spans="1:157" ht="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row>
    <row r="285" spans="1:157" ht="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row>
    <row r="286" spans="1:157" ht="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row>
    <row r="287" spans="1:157" ht="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row>
    <row r="288" spans="1:157" ht="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row>
    <row r="289" spans="1:157" ht="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row>
    <row r="290" spans="1:157" ht="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row>
    <row r="291" spans="1:157" ht="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row>
    <row r="292" spans="1:157" ht="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row>
    <row r="293" spans="1:157" ht="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row>
    <row r="294" spans="1:157" ht="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row>
    <row r="295" spans="1:157" ht="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row>
    <row r="296" spans="1:157" ht="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row>
    <row r="297" spans="1:157" ht="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row>
    <row r="298" spans="1:157" ht="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row>
    <row r="299" spans="1:157" ht="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row>
    <row r="300" spans="1:157" ht="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row>
    <row r="301" spans="1:157" ht="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row>
    <row r="302" spans="1:157" ht="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row>
    <row r="303" spans="1:157" ht="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row>
    <row r="304" spans="1:157" ht="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row>
    <row r="305" spans="1:157" ht="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row>
    <row r="306" spans="1:157" ht="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row>
    <row r="307" spans="1:157" ht="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row>
    <row r="308" spans="1:157" ht="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row>
    <row r="309" spans="1:157" ht="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row>
    <row r="310" spans="1:157" ht="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row>
    <row r="311" spans="1:157" ht="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row>
    <row r="312" spans="1:157" ht="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row>
    <row r="313" spans="1:157" ht="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row>
    <row r="314" spans="1:157" ht="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row>
    <row r="315" spans="1:157" ht="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row>
    <row r="316" spans="1:157" ht="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row>
    <row r="317" spans="1:157" ht="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row>
    <row r="318" spans="1:157" ht="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row>
    <row r="319" spans="1:157" ht="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row>
    <row r="320" spans="1:157" ht="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row>
    <row r="321" spans="1:157" ht="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row>
    <row r="322" spans="1:157" ht="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row>
    <row r="323" spans="1:157" ht="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row>
    <row r="324" spans="1:157" ht="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row>
    <row r="325" spans="1:157" ht="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row>
    <row r="326" spans="1:157" ht="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row>
    <row r="327" spans="1:157" ht="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row>
    <row r="328" spans="1:157" ht="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row>
    <row r="329" spans="1:157" ht="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row>
    <row r="330" spans="1:157" ht="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row>
    <row r="331" spans="1:157" ht="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row>
    <row r="332" spans="1:157" ht="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row>
    <row r="333" spans="1:157" ht="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row>
    <row r="334" spans="1:157" ht="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row>
    <row r="335" spans="1:157" ht="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row>
    <row r="336" spans="1:157" ht="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row>
    <row r="337" spans="1:157" ht="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row>
    <row r="338" spans="1:157" ht="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row>
    <row r="339" spans="1:157" ht="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row>
    <row r="340" spans="1:157" ht="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row>
    <row r="341" spans="1:157" ht="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row>
    <row r="342" spans="1:157" ht="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row>
    <row r="343" spans="1:157" ht="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row>
    <row r="344" spans="1:157" ht="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row>
    <row r="345" spans="1:157" ht="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row>
    <row r="346" spans="1:157" ht="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row>
    <row r="347" spans="1:157" ht="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row>
    <row r="348" spans="1:157" ht="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row>
    <row r="349" spans="1:157" ht="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row>
    <row r="350" spans="1:157" ht="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row>
    <row r="351" spans="1:157" ht="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row>
    <row r="352" spans="1:157" ht="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row>
    <row r="353" spans="1:157" ht="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row>
    <row r="354" spans="1:157" ht="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row>
    <row r="355" spans="1:157" ht="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row>
    <row r="356" spans="1:157" ht="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row>
    <row r="357" spans="1:157" ht="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row>
    <row r="358" spans="1:157" ht="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row>
    <row r="359" spans="1:157" ht="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row>
    <row r="360" spans="1:157" ht="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row>
    <row r="361" spans="1:157" ht="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row>
    <row r="362" spans="1:157" ht="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row>
    <row r="363" spans="1:157" ht="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row>
    <row r="364" spans="1:157" ht="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row>
    <row r="365" spans="1:157" ht="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row>
    <row r="366" spans="1:157" ht="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row>
    <row r="367" spans="1:157" ht="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row>
    <row r="368" spans="1:157" ht="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row>
    <row r="369" spans="1:157" ht="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row>
    <row r="370" spans="1:157" ht="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row>
    <row r="371" spans="1:157" ht="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row>
    <row r="372" spans="1:157" ht="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row>
    <row r="373" spans="1:157" ht="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row>
    <row r="374" spans="1:157" ht="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row>
    <row r="375" spans="1:157" ht="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row>
    <row r="376" spans="1:157" ht="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row>
    <row r="377" spans="1:157" ht="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row>
    <row r="378" spans="1:157" ht="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row>
    <row r="379" spans="1:157" ht="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row>
    <row r="380" spans="1:157" ht="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row>
    <row r="381" spans="1:157" ht="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row>
    <row r="382" spans="1:157" ht="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row>
    <row r="383" spans="1:157" ht="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row>
    <row r="384" spans="1:157" ht="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row>
    <row r="385" spans="1:157" ht="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row>
    <row r="386" spans="1:157" ht="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row>
    <row r="387" spans="1:157" ht="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row>
    <row r="388" spans="1:157" ht="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row>
    <row r="389" spans="1:157" ht="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row>
    <row r="390" spans="1:157" ht="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row>
    <row r="391" spans="1:157" ht="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row>
    <row r="392" spans="1:157" ht="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row>
    <row r="393" spans="1:157" ht="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row>
    <row r="394" spans="1:157" ht="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row>
    <row r="395" spans="1:157" ht="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row>
    <row r="396" spans="1:157" ht="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row>
    <row r="397" spans="1:157" ht="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row>
    <row r="398" spans="1:157" ht="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row>
    <row r="399" spans="1:157" ht="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row>
    <row r="400" spans="1:157" ht="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row>
    <row r="401" spans="1:157" ht="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row>
    <row r="402" spans="1:157" ht="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row>
    <row r="403" spans="1:157" ht="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row>
    <row r="404" spans="1:157" ht="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row>
    <row r="405" spans="1:157" ht="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row>
    <row r="406" spans="1:157" ht="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row>
    <row r="407" spans="1:157" ht="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row>
    <row r="408" spans="1:157" ht="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row>
    <row r="409" spans="1:157" ht="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row>
    <row r="410" spans="1:157" ht="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row>
    <row r="411" spans="1:157" ht="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row>
    <row r="412" spans="1:157" ht="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row>
    <row r="413" spans="1:157" ht="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row>
    <row r="414" spans="1:157" ht="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row>
    <row r="415" spans="1:157" ht="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row>
    <row r="416" spans="1:157" ht="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row>
    <row r="417" spans="1:157" ht="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row>
    <row r="418" spans="1:157" ht="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row>
    <row r="419" spans="1:157" ht="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row>
    <row r="420" spans="1:157" ht="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row>
    <row r="421" spans="1:157" ht="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row>
    <row r="422" spans="1:157" ht="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row>
    <row r="423" spans="1:157" ht="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row>
    <row r="424" spans="1:157" ht="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row>
    <row r="425" spans="1:157" ht="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row>
    <row r="426" spans="1:157" ht="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row>
    <row r="427" spans="1:157" ht="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row>
    <row r="428" spans="1:157" ht="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row>
    <row r="429" spans="1:157" ht="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row>
    <row r="430" spans="1:157" ht="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row>
    <row r="431" spans="1:157" ht="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row>
    <row r="432" spans="1:157" ht="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row>
    <row r="433" spans="1:157" ht="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row>
    <row r="434" spans="1:157" ht="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row>
    <row r="435" spans="1:157" ht="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row>
    <row r="436" spans="1:157" ht="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row>
    <row r="437" spans="1:157" ht="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row>
    <row r="438" spans="1:157" ht="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row>
    <row r="439" spans="1:157" ht="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row>
    <row r="440" spans="1:157" ht="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row>
    <row r="441" spans="1:157" ht="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row>
    <row r="442" spans="1:157" ht="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row>
    <row r="443" spans="1:157" ht="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row>
    <row r="444" spans="1:157" ht="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row>
    <row r="445" spans="1:157" ht="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row>
    <row r="446" spans="1:157" ht="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row>
    <row r="447" spans="1:157" ht="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row>
    <row r="448" spans="1:157" ht="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row>
    <row r="449" spans="1:157" ht="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row>
    <row r="450" spans="1:157" ht="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row>
    <row r="451" spans="1:157" ht="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row>
    <row r="452" spans="1:157" ht="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row>
    <row r="453" spans="1:157" ht="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row>
    <row r="454" spans="1:157" ht="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row>
    <row r="455" spans="1:157" ht="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row>
    <row r="456" spans="1:157" ht="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row>
    <row r="457" spans="1:157" ht="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row>
    <row r="458" spans="1:157" ht="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row>
    <row r="459" spans="1:157" ht="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row>
    <row r="460" spans="1:157" ht="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row>
    <row r="461" spans="1:157" ht="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row>
    <row r="462" spans="1:157" ht="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row>
    <row r="463" spans="1:157" ht="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row>
    <row r="464" spans="1:157" ht="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row>
    <row r="465" spans="1:157" ht="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row>
    <row r="466" spans="1:157" ht="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row>
    <row r="467" spans="1:157" ht="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row>
    <row r="468" spans="1:157" ht="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row>
    <row r="469" spans="1:157" ht="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row>
    <row r="470" spans="1:157" ht="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row>
    <row r="471" spans="1:157" ht="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row>
    <row r="472" spans="1:157" ht="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row>
    <row r="473" spans="1:157" ht="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row>
    <row r="474" spans="1:157" ht="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row>
    <row r="475" spans="1:157" ht="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row>
    <row r="476" spans="1:157" ht="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row>
    <row r="477" spans="1:157" ht="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row>
    <row r="478" spans="1:157" ht="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row>
    <row r="479" spans="1:157" ht="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row>
    <row r="480" spans="1:157" ht="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row>
    <row r="481" spans="1:157" ht="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row>
    <row r="482" spans="1:157" ht="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row>
    <row r="483" spans="1:157" ht="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row>
    <row r="484" spans="1:157" ht="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row>
    <row r="485" spans="1:157" ht="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row>
    <row r="486" spans="1:157" ht="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row>
    <row r="487" spans="1:157" ht="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row>
    <row r="488" spans="1:157" ht="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row>
    <row r="489" spans="1:157" ht="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row>
    <row r="490" spans="1:157" ht="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row>
    <row r="491" spans="1:157" ht="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row>
    <row r="492" spans="1:157" ht="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row>
    <row r="493" spans="1:157" ht="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row>
    <row r="494" spans="1:157" ht="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row>
    <row r="495" spans="1:157" ht="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row>
    <row r="496" spans="1:157" ht="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row>
    <row r="497" spans="1:157" ht="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row>
    <row r="498" spans="1:157" ht="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row>
    <row r="499" spans="1:157" ht="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row>
    <row r="500" spans="1:157" ht="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row>
    <row r="501" spans="1:157" ht="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row>
    <row r="502" spans="1:157" ht="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row>
    <row r="503" spans="1:157" ht="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row>
    <row r="504" spans="1:157" ht="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row>
    <row r="505" spans="1:157" ht="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row>
    <row r="506" spans="1:157" ht="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row>
    <row r="507" spans="1:157" ht="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row>
    <row r="508" spans="1:157" ht="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row>
    <row r="509" spans="1:157" ht="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row>
    <row r="510" spans="1:157" ht="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row>
    <row r="511" spans="1:157" ht="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row>
    <row r="512" spans="1:157" ht="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row>
    <row r="513" spans="1:157" ht="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row>
    <row r="514" spans="1:157" ht="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row>
    <row r="515" spans="1:157" ht="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row>
    <row r="516" spans="1:157" ht="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row>
    <row r="517" spans="1:157" ht="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row>
    <row r="518" spans="1:157" ht="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row>
    <row r="519" spans="1:157" ht="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row>
    <row r="520" spans="1:157" ht="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row>
    <row r="521" spans="1:157" ht="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row>
    <row r="522" spans="1:157" ht="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row>
    <row r="523" spans="1:157" ht="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row>
    <row r="524" spans="1:157" ht="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row>
    <row r="525" spans="1:157" ht="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row>
    <row r="526" spans="1:157" ht="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row>
    <row r="527" spans="1:157" ht="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row>
    <row r="528" spans="1:157" ht="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row>
    <row r="529" spans="1:157" ht="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row>
    <row r="530" spans="1:157" ht="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row>
    <row r="531" spans="1:157" ht="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row>
    <row r="532" spans="1:157" ht="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row>
    <row r="533" spans="1:157" ht="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row>
    <row r="534" spans="1:157" ht="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row>
    <row r="535" spans="1:157" ht="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row>
    <row r="536" spans="1:157" ht="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row>
    <row r="537" spans="1:157" ht="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row>
    <row r="538" spans="1:157" ht="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row>
    <row r="539" spans="1:157" ht="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row>
    <row r="540" spans="1:157" ht="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row>
    <row r="541" spans="1:157" ht="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row>
    <row r="542" spans="1:157" ht="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row>
    <row r="543" spans="1:157" ht="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row>
    <row r="544" spans="1:157" ht="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row>
    <row r="545" spans="1:157" ht="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row>
    <row r="546" spans="1:157" ht="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row>
    <row r="547" spans="1:157" ht="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row>
    <row r="548" spans="1:157" ht="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row>
    <row r="549" spans="1:157" ht="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row>
    <row r="550" spans="1:157" ht="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row>
    <row r="551" spans="1:157" ht="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row>
    <row r="552" spans="1:157" ht="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row>
    <row r="553" spans="1:157" ht="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row>
    <row r="554" spans="1:157" ht="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row>
    <row r="555" spans="1:157" ht="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row>
    <row r="556" spans="1:157" ht="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row>
    <row r="557" spans="1:157" ht="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row>
    <row r="558" spans="1:157" ht="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row>
    <row r="559" spans="1:157" ht="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row>
    <row r="560" spans="1:157" ht="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row>
    <row r="561" spans="1:157" ht="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row>
    <row r="562" spans="1:157" ht="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row>
    <row r="563" spans="1:157" ht="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row>
    <row r="564" spans="1:157" ht="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row>
    <row r="565" spans="1:157" ht="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row>
    <row r="566" spans="1:157" ht="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row>
    <row r="567" spans="1:157" ht="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row>
    <row r="568" spans="1:157" ht="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row>
    <row r="569" spans="1:157" ht="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row>
    <row r="570" spans="1:157" ht="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row>
    <row r="571" spans="1:157" ht="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row>
    <row r="572" spans="1:157" ht="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row>
    <row r="573" spans="1:157" ht="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row>
    <row r="574" spans="1:157" ht="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row>
    <row r="575" spans="1:157" ht="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row>
    <row r="576" spans="1:157" ht="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row>
    <row r="577" spans="1:157" ht="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row>
    <row r="578" spans="1:157" ht="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row>
    <row r="579" spans="1:157" ht="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row>
    <row r="580" spans="1:157" ht="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row>
    <row r="581" spans="1:157" ht="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row>
    <row r="582" spans="1:157" ht="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row>
    <row r="583" spans="1:157" ht="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row>
    <row r="584" spans="1:157" ht="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row>
    <row r="585" spans="1:157" ht="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row>
    <row r="586" spans="1:157" ht="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row>
    <row r="587" spans="1:157" ht="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row>
    <row r="588" spans="1:157" ht="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row>
    <row r="589" spans="1:157" ht="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row>
    <row r="590" spans="1:157" ht="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row>
    <row r="591" spans="1:157" ht="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row>
    <row r="592" spans="1:157" ht="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row>
    <row r="593" spans="1:157" ht="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row>
    <row r="594" spans="1:157" ht="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row>
    <row r="595" spans="1:157" ht="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row>
    <row r="596" spans="1:157" ht="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row>
    <row r="597" spans="1:157" ht="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row>
    <row r="598" spans="1:157" ht="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row>
    <row r="599" spans="1:157" ht="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row>
    <row r="600" spans="1:157" ht="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row>
    <row r="601" spans="1:157" ht="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row>
    <row r="602" spans="1:157" ht="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row>
    <row r="603" spans="1:157" ht="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row>
    <row r="604" spans="1:157" ht="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row>
    <row r="605" spans="1:157" ht="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row>
    <row r="606" spans="1:157" ht="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row>
    <row r="607" spans="1:157" ht="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row>
    <row r="608" spans="1:157" ht="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row>
    <row r="609" spans="1:157" ht="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row>
    <row r="610" spans="1:157" ht="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row>
    <row r="611" spans="1:157" ht="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row>
    <row r="612" spans="1:157" ht="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row>
    <row r="613" spans="1:157" ht="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row>
    <row r="614" spans="1:157" ht="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row>
    <row r="615" spans="1:157" ht="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row>
    <row r="616" spans="1:157" ht="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row>
    <row r="617" spans="1:157" ht="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row>
    <row r="618" spans="1:157" ht="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row>
    <row r="619" spans="1:157" ht="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row>
    <row r="620" spans="1:157" ht="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row>
    <row r="621" spans="1:157" ht="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row>
    <row r="622" spans="1:157" ht="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row>
    <row r="623" spans="1:157" ht="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row>
    <row r="624" spans="1:157" ht="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row>
    <row r="625" spans="1:157" ht="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row>
    <row r="626" spans="1:157" ht="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row>
    <row r="627" spans="1:157" ht="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row>
    <row r="628" spans="1:157" ht="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row>
    <row r="629" spans="1:157" ht="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row>
    <row r="630" spans="1:157" ht="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row>
    <row r="631" spans="1:157" ht="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row>
    <row r="632" spans="1:157" ht="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row>
    <row r="633" spans="1:157" ht="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row>
    <row r="634" spans="1:157" ht="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row>
    <row r="635" spans="1:157" ht="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row>
    <row r="636" spans="1:157" ht="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row>
    <row r="637" spans="1:157" ht="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row>
    <row r="638" spans="1:157" ht="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row>
    <row r="639" spans="1:157" ht="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row>
    <row r="640" spans="1:157" ht="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row>
    <row r="641" spans="1:157" ht="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row>
    <row r="642" spans="1:157" ht="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row>
    <row r="643" spans="1:157" ht="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row>
    <row r="644" spans="1:157" ht="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row>
    <row r="645" spans="1:157" ht="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row>
    <row r="646" spans="1:157" ht="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row>
    <row r="647" spans="1:157" ht="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row>
    <row r="648" spans="1:157" ht="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row>
    <row r="649" spans="1:157" ht="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row>
    <row r="650" spans="1:157" ht="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row>
    <row r="651" spans="1:157" ht="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row>
    <row r="652" spans="1:157" ht="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row>
    <row r="653" spans="1:157" ht="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row>
    <row r="654" spans="1:157" ht="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row>
    <row r="655" spans="1:157" ht="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row>
    <row r="656" spans="1:157" ht="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row>
    <row r="657" spans="1:157" ht="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row>
    <row r="658" spans="1:157" ht="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row>
    <row r="659" spans="1:157" ht="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row>
    <row r="660" spans="1:157" ht="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row>
    <row r="661" spans="1:157" ht="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row>
    <row r="662" spans="1:157" ht="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row>
    <row r="663" spans="1:157" ht="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row>
    <row r="664" spans="1:157" ht="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row>
    <row r="665" spans="1:157" ht="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row>
    <row r="666" spans="1:157" ht="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row>
    <row r="667" spans="1:157" ht="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row>
    <row r="668" spans="1:157" ht="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row>
    <row r="669" spans="1:157" ht="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row>
    <row r="670" spans="1:157" ht="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row>
    <row r="671" spans="1:157" ht="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row>
    <row r="672" spans="1:157" ht="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row>
    <row r="673" spans="1:157" ht="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row>
    <row r="674" spans="1:157" ht="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row>
    <row r="675" spans="1:157" ht="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row>
    <row r="676" spans="1:157" ht="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row>
    <row r="677" spans="1:157" ht="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row>
    <row r="678" spans="1:157" ht="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row>
    <row r="679" spans="1:157" ht="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row>
    <row r="680" spans="1:157" ht="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row>
    <row r="681" spans="1:157" ht="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row>
    <row r="682" spans="1:157" ht="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row>
    <row r="683" spans="1:157" ht="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row>
    <row r="684" spans="1:157" ht="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row>
    <row r="685" spans="1:157" ht="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row>
    <row r="686" spans="1:157" ht="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row>
    <row r="687" spans="1:157" ht="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row>
    <row r="688" spans="1:157" ht="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row>
    <row r="689" spans="1:157" ht="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row>
    <row r="690" spans="1:157" ht="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row>
    <row r="691" spans="1:157" ht="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row>
    <row r="692" spans="1:157" ht="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row>
    <row r="693" spans="1:157" ht="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row>
    <row r="694" spans="1:157" ht="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row>
    <row r="695" spans="1:157" ht="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row>
    <row r="696" spans="1:157" ht="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row>
    <row r="697" spans="1:157" ht="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row>
    <row r="698" spans="1:157" ht="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row>
    <row r="699" spans="1:157" ht="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row>
    <row r="700" spans="1:157" ht="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row>
    <row r="701" spans="1:157" ht="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row>
    <row r="702" spans="1:157" ht="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row>
    <row r="703" spans="1:157" ht="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row>
    <row r="704" spans="1:157" ht="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row>
    <row r="705" spans="1:157" ht="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row>
    <row r="706" spans="1:157" ht="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row>
    <row r="707" spans="1:157" ht="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row>
    <row r="708" spans="1:157" ht="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row>
    <row r="709" spans="1:157" ht="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row>
    <row r="710" spans="1:157" ht="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row>
    <row r="711" spans="1:157" ht="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row>
    <row r="712" spans="1:157" ht="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row>
  </sheetData>
  <mergeCells count="2">
    <mergeCell ref="A5:H5"/>
    <mergeCell ref="A2:H2"/>
  </mergeCells>
  <printOptions/>
  <pageMargins left="0" right="0" top="0" bottom="0" header="0" footer="0"/>
  <pageSetup fitToHeight="1" fitToWidth="1" horizontalDpi="600" verticalDpi="600" orientation="landscape" scale="92" r:id="rId1"/>
  <rowBreaks count="2" manualBreakCount="2">
    <brk id="34" max="255" man="1"/>
    <brk id="63" max="255" man="1"/>
  </rowBreaks>
  <colBreaks count="2" manualBreakCount="2">
    <brk id="4" max="65535" man="1"/>
    <brk id="12" max="65535" man="1"/>
  </colBreaks>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AD65"/>
  <sheetViews>
    <sheetView showGridLines="0" tabSelected="1" defaultGridColor="0" zoomScale="70" zoomScaleNormal="70" colorId="9" workbookViewId="0" topLeftCell="J24">
      <selection activeCell="P30" sqref="P30"/>
    </sheetView>
  </sheetViews>
  <sheetFormatPr defaultColWidth="9.77734375" defaultRowHeight="15"/>
  <cols>
    <col min="1" max="1" width="35.3359375" style="0" customWidth="1"/>
    <col min="2" max="2" width="6.77734375" style="0" customWidth="1"/>
    <col min="3" max="3" width="14.6640625" style="0" customWidth="1"/>
    <col min="4" max="4" width="6.77734375" style="0" customWidth="1"/>
    <col min="5" max="5" width="14.6640625" style="0" customWidth="1"/>
    <col min="6" max="6" width="6.77734375" style="0" customWidth="1"/>
    <col min="7" max="7" width="14.6640625" style="0" customWidth="1"/>
    <col min="8" max="9" width="0" style="0" hidden="1" customWidth="1"/>
    <col min="11" max="11" width="35.77734375" style="0" customWidth="1"/>
    <col min="12" max="12" width="6.77734375" style="0" customWidth="1"/>
    <col min="13" max="13" width="13.21484375" style="0" customWidth="1"/>
    <col min="14" max="14" width="6.77734375" style="0" customWidth="1"/>
    <col min="15" max="15" width="13.77734375" style="0" customWidth="1"/>
    <col min="16" max="16" width="6.77734375" style="0" customWidth="1"/>
    <col min="17" max="17" width="13.77734375" style="0" customWidth="1"/>
    <col min="21" max="21" width="32.77734375" style="0" customWidth="1"/>
    <col min="22" max="22" width="6.77734375" style="0" customWidth="1"/>
    <col min="23" max="23" width="12.77734375" style="0" customWidth="1"/>
    <col min="24" max="24" width="6.77734375" style="0" customWidth="1"/>
    <col min="25" max="25" width="14.10546875" style="0" customWidth="1"/>
    <col min="26" max="26" width="6.77734375" style="0" customWidth="1"/>
    <col min="27" max="27" width="14.10546875" style="0" customWidth="1"/>
  </cols>
  <sheetData>
    <row r="1" spans="2:6" ht="16.5" customHeight="1">
      <c r="B1" s="607" t="s">
        <v>462</v>
      </c>
      <c r="C1" s="599"/>
      <c r="D1" s="599"/>
      <c r="E1" s="599"/>
      <c r="F1" s="1"/>
    </row>
    <row r="2" spans="1:7" ht="16.5" customHeight="1">
      <c r="A2" s="215"/>
      <c r="B2" s="607" t="s">
        <v>461</v>
      </c>
      <c r="C2" s="599"/>
      <c r="D2" s="599"/>
      <c r="E2" s="599"/>
      <c r="F2" s="202"/>
      <c r="G2" s="215"/>
    </row>
    <row r="3" spans="1:30" ht="16.5" customHeight="1">
      <c r="A3" s="624"/>
      <c r="B3" s="625"/>
      <c r="C3" s="625"/>
      <c r="D3" s="625"/>
      <c r="E3" s="625"/>
      <c r="F3" s="625"/>
      <c r="G3" s="610"/>
      <c r="H3" s="1"/>
      <c r="I3" s="1"/>
      <c r="J3" s="2"/>
      <c r="K3" s="262"/>
      <c r="L3" s="549"/>
      <c r="M3" s="549"/>
      <c r="N3" s="549"/>
      <c r="O3" s="549"/>
      <c r="P3" s="549"/>
      <c r="Q3" s="550"/>
      <c r="R3" s="1"/>
      <c r="S3" s="1"/>
      <c r="T3" s="2"/>
      <c r="U3" s="262"/>
      <c r="V3" s="549"/>
      <c r="W3" s="549"/>
      <c r="X3" s="549"/>
      <c r="Y3" s="549"/>
      <c r="Z3" s="549"/>
      <c r="AA3" s="550"/>
      <c r="AB3" s="1"/>
      <c r="AC3" s="1"/>
      <c r="AD3" s="202"/>
    </row>
    <row r="4" spans="1:30" ht="16.5" customHeight="1" thickBot="1">
      <c r="A4" s="603"/>
      <c r="B4" s="606" t="s">
        <v>463</v>
      </c>
      <c r="C4" s="604"/>
      <c r="D4" s="604"/>
      <c r="E4" s="604"/>
      <c r="F4" s="604"/>
      <c r="G4" s="604"/>
      <c r="H4" s="604"/>
      <c r="I4" s="605"/>
      <c r="J4" s="2"/>
      <c r="K4" s="621" t="s">
        <v>382</v>
      </c>
      <c r="L4" s="622"/>
      <c r="M4" s="622"/>
      <c r="N4" s="622"/>
      <c r="O4" s="622"/>
      <c r="P4" s="622"/>
      <c r="Q4" s="622"/>
      <c r="R4" s="622"/>
      <c r="S4" s="623"/>
      <c r="T4" s="2"/>
      <c r="U4" s="621" t="s">
        <v>404</v>
      </c>
      <c r="V4" s="622"/>
      <c r="W4" s="622"/>
      <c r="X4" s="622"/>
      <c r="Y4" s="622"/>
      <c r="Z4" s="622"/>
      <c r="AA4" s="622"/>
      <c r="AB4" s="622"/>
      <c r="AC4" s="623"/>
      <c r="AD4" s="202"/>
    </row>
    <row r="5" spans="1:30" ht="15">
      <c r="A5" s="33"/>
      <c r="B5" s="34" t="s">
        <v>369</v>
      </c>
      <c r="C5" s="35"/>
      <c r="D5" s="34" t="s">
        <v>370</v>
      </c>
      <c r="E5" s="35"/>
      <c r="F5" s="34" t="s">
        <v>413</v>
      </c>
      <c r="G5" s="35"/>
      <c r="H5" s="182" t="s">
        <v>414</v>
      </c>
      <c r="I5" s="6" t="s">
        <v>10</v>
      </c>
      <c r="J5" s="2"/>
      <c r="K5" s="33"/>
      <c r="L5" s="34" t="s">
        <v>369</v>
      </c>
      <c r="M5" s="35"/>
      <c r="N5" s="34" t="s">
        <v>370</v>
      </c>
      <c r="O5" s="35"/>
      <c r="P5" s="34" t="s">
        <v>413</v>
      </c>
      <c r="Q5" s="35"/>
      <c r="R5" s="182" t="s">
        <v>414</v>
      </c>
      <c r="S5" s="37" t="s">
        <v>10</v>
      </c>
      <c r="T5" s="2"/>
      <c r="U5" s="33"/>
      <c r="V5" s="34" t="s">
        <v>369</v>
      </c>
      <c r="W5" s="35"/>
      <c r="X5" s="34" t="s">
        <v>370</v>
      </c>
      <c r="Y5" s="35"/>
      <c r="Z5" s="34" t="s">
        <v>413</v>
      </c>
      <c r="AA5" s="35"/>
      <c r="AB5" s="182" t="s">
        <v>414</v>
      </c>
      <c r="AC5" s="37" t="s">
        <v>10</v>
      </c>
      <c r="AD5" s="2"/>
    </row>
    <row r="6" spans="1:30" ht="15.75" thickBot="1">
      <c r="A6" s="38" t="s">
        <v>11</v>
      </c>
      <c r="B6" s="39" t="s">
        <v>3</v>
      </c>
      <c r="C6" s="40"/>
      <c r="D6" s="39" t="s">
        <v>426</v>
      </c>
      <c r="E6" s="40"/>
      <c r="F6" s="39" t="s">
        <v>4</v>
      </c>
      <c r="G6" s="40"/>
      <c r="H6" s="9" t="s">
        <v>12</v>
      </c>
      <c r="I6" s="9" t="s">
        <v>12</v>
      </c>
      <c r="J6" s="2"/>
      <c r="K6" s="38" t="s">
        <v>11</v>
      </c>
      <c r="L6" s="39" t="s">
        <v>3</v>
      </c>
      <c r="M6" s="40"/>
      <c r="N6" s="39" t="s">
        <v>426</v>
      </c>
      <c r="O6" s="40"/>
      <c r="P6" s="39" t="s">
        <v>4</v>
      </c>
      <c r="Q6" s="40"/>
      <c r="R6" s="9" t="s">
        <v>12</v>
      </c>
      <c r="S6" s="38" t="s">
        <v>12</v>
      </c>
      <c r="T6" s="2"/>
      <c r="U6" s="38" t="s">
        <v>11</v>
      </c>
      <c r="V6" s="39" t="s">
        <v>3</v>
      </c>
      <c r="W6" s="40"/>
      <c r="X6" s="39" t="s">
        <v>426</v>
      </c>
      <c r="Y6" s="40"/>
      <c r="Z6" s="39" t="s">
        <v>4</v>
      </c>
      <c r="AA6" s="40"/>
      <c r="AB6" s="9" t="s">
        <v>12</v>
      </c>
      <c r="AC6" s="38" t="s">
        <v>12</v>
      </c>
      <c r="AD6" s="2"/>
    </row>
    <row r="7" spans="1:30" ht="15.75" thickBot="1">
      <c r="A7" s="42" t="s">
        <v>13</v>
      </c>
      <c r="B7" s="41" t="s">
        <v>14</v>
      </c>
      <c r="C7" s="9" t="s">
        <v>15</v>
      </c>
      <c r="D7" s="8" t="s">
        <v>14</v>
      </c>
      <c r="E7" s="9" t="s">
        <v>15</v>
      </c>
      <c r="F7" s="8" t="s">
        <v>14</v>
      </c>
      <c r="G7" s="9" t="s">
        <v>15</v>
      </c>
      <c r="H7" s="43"/>
      <c r="I7" s="43"/>
      <c r="J7" s="2"/>
      <c r="K7" s="20" t="s">
        <v>13</v>
      </c>
      <c r="L7" s="41" t="s">
        <v>14</v>
      </c>
      <c r="M7" s="9" t="s">
        <v>15</v>
      </c>
      <c r="N7" s="41" t="s">
        <v>14</v>
      </c>
      <c r="O7" s="9" t="s">
        <v>15</v>
      </c>
      <c r="P7" s="41" t="s">
        <v>14</v>
      </c>
      <c r="Q7" s="9" t="s">
        <v>15</v>
      </c>
      <c r="R7" s="17"/>
      <c r="S7" s="44"/>
      <c r="T7" s="2"/>
      <c r="U7" s="20" t="s">
        <v>13</v>
      </c>
      <c r="V7" s="41" t="s">
        <v>14</v>
      </c>
      <c r="W7" s="9" t="s">
        <v>15</v>
      </c>
      <c r="X7" s="41" t="s">
        <v>14</v>
      </c>
      <c r="Y7" s="9" t="s">
        <v>15</v>
      </c>
      <c r="Z7" s="41" t="s">
        <v>14</v>
      </c>
      <c r="AA7" s="9" t="s">
        <v>15</v>
      </c>
      <c r="AB7" s="45"/>
      <c r="AC7" s="46"/>
      <c r="AD7" s="2"/>
    </row>
    <row r="8" spans="1:30" ht="15">
      <c r="A8" s="47" t="s">
        <v>302</v>
      </c>
      <c r="B8" s="20"/>
      <c r="C8" s="12"/>
      <c r="D8" s="2"/>
      <c r="E8" s="12"/>
      <c r="F8" s="2"/>
      <c r="G8" s="12"/>
      <c r="H8" s="12"/>
      <c r="I8" s="12"/>
      <c r="J8" s="2"/>
      <c r="K8" s="47" t="s">
        <v>302</v>
      </c>
      <c r="L8" s="20"/>
      <c r="M8" s="12"/>
      <c r="N8" s="20"/>
      <c r="O8" s="12"/>
      <c r="P8" s="20"/>
      <c r="Q8" s="12"/>
      <c r="R8" s="20"/>
      <c r="S8" s="42"/>
      <c r="T8" s="2"/>
      <c r="U8" s="47" t="s">
        <v>302</v>
      </c>
      <c r="V8" s="72"/>
      <c r="W8" s="12"/>
      <c r="X8" s="20"/>
      <c r="Y8" s="12"/>
      <c r="Z8" s="20"/>
      <c r="AA8" s="12"/>
      <c r="AB8" s="12"/>
      <c r="AC8" s="42"/>
      <c r="AD8" s="2"/>
    </row>
    <row r="9" spans="1:30" ht="15">
      <c r="A9" s="225" t="s">
        <v>314</v>
      </c>
      <c r="B9" s="51">
        <v>1034</v>
      </c>
      <c r="C9" s="410">
        <v>413482000</v>
      </c>
      <c r="D9" s="309">
        <v>1046</v>
      </c>
      <c r="E9" s="15">
        <v>435557000</v>
      </c>
      <c r="F9" s="309">
        <v>1062</v>
      </c>
      <c r="G9" s="15">
        <v>450354000</v>
      </c>
      <c r="H9" s="65">
        <f>IF(E9=0,0,(G9-E9)/E9*100)</f>
        <v>3.3972591417426425</v>
      </c>
      <c r="I9" s="12"/>
      <c r="J9" s="2"/>
      <c r="K9" s="42" t="s">
        <v>16</v>
      </c>
      <c r="L9" s="326">
        <v>302</v>
      </c>
      <c r="M9" s="15">
        <v>151075000</v>
      </c>
      <c r="N9" s="309">
        <v>331</v>
      </c>
      <c r="O9" s="15">
        <v>162861000</v>
      </c>
      <c r="P9" s="309">
        <v>295</v>
      </c>
      <c r="Q9" s="15">
        <v>155269000</v>
      </c>
      <c r="R9" s="66">
        <f>IF(O9=0,0,(Q9-O9)/O9*100)</f>
        <v>-4.6616439786075246</v>
      </c>
      <c r="S9" s="42"/>
      <c r="T9" s="2"/>
      <c r="U9" s="20" t="s">
        <v>16</v>
      </c>
      <c r="V9" s="51">
        <f>+B9-L9</f>
        <v>732</v>
      </c>
      <c r="W9" s="410">
        <f>+C9-M9</f>
        <v>262407000</v>
      </c>
      <c r="X9" s="51">
        <f aca="true" t="shared" si="0" ref="X9:AA10">+D9-N9</f>
        <v>715</v>
      </c>
      <c r="Y9" s="410">
        <f t="shared" si="0"/>
        <v>272696000</v>
      </c>
      <c r="Z9" s="51">
        <f t="shared" si="0"/>
        <v>767</v>
      </c>
      <c r="AA9" s="410">
        <f t="shared" si="0"/>
        <v>295085000</v>
      </c>
      <c r="AB9" s="65">
        <f>IF(Y9=0,0,(AA9-Y9)/Y9*100)</f>
        <v>8.210241441018571</v>
      </c>
      <c r="AC9" s="42"/>
      <c r="AD9" s="2"/>
    </row>
    <row r="10" spans="1:30" ht="15">
      <c r="A10" s="225" t="s">
        <v>315</v>
      </c>
      <c r="B10" s="338">
        <v>109</v>
      </c>
      <c r="C10" s="411">
        <v>6777000</v>
      </c>
      <c r="D10" s="338">
        <v>70</v>
      </c>
      <c r="E10" s="23">
        <v>4505000</v>
      </c>
      <c r="F10" s="338">
        <v>71</v>
      </c>
      <c r="G10" s="23">
        <v>4644000</v>
      </c>
      <c r="H10" s="65">
        <f>IF(E10=0,0,(G10-E10)/E10*100)</f>
        <v>3.0854605993340734</v>
      </c>
      <c r="I10" s="12"/>
      <c r="J10" s="2"/>
      <c r="K10" s="20" t="s">
        <v>17</v>
      </c>
      <c r="L10" s="338">
        <v>21</v>
      </c>
      <c r="M10" s="23">
        <v>1679000</v>
      </c>
      <c r="N10" s="338">
        <v>22</v>
      </c>
      <c r="O10" s="23">
        <v>2905000</v>
      </c>
      <c r="P10" s="338">
        <v>22</v>
      </c>
      <c r="Q10" s="23">
        <v>2905000</v>
      </c>
      <c r="R10" s="66">
        <f>IF(O10=0,0,(Q10-O10)/O10*100)</f>
        <v>0</v>
      </c>
      <c r="S10" s="53"/>
      <c r="T10" s="54"/>
      <c r="U10" s="20" t="s">
        <v>17</v>
      </c>
      <c r="V10" s="338">
        <f>+B10-L10</f>
        <v>88</v>
      </c>
      <c r="W10" s="411">
        <f>+C10-M10</f>
        <v>5098000</v>
      </c>
      <c r="X10" s="338">
        <f t="shared" si="0"/>
        <v>48</v>
      </c>
      <c r="Y10" s="411">
        <f t="shared" si="0"/>
        <v>1600000</v>
      </c>
      <c r="Z10" s="338">
        <f t="shared" si="0"/>
        <v>49</v>
      </c>
      <c r="AA10" s="411">
        <f t="shared" si="0"/>
        <v>1739000</v>
      </c>
      <c r="AB10" s="65">
        <f>IF(Y10=0,0,(AA10-Y10)/Y10*100)</f>
        <v>8.6875</v>
      </c>
      <c r="AC10" s="53"/>
      <c r="AD10" s="2"/>
    </row>
    <row r="11" spans="1:30" ht="15" hidden="1">
      <c r="A11" s="225" t="s">
        <v>316</v>
      </c>
      <c r="B11" s="338"/>
      <c r="C11" s="551"/>
      <c r="D11" s="338"/>
      <c r="E11" s="23"/>
      <c r="F11" s="338"/>
      <c r="G11" s="23"/>
      <c r="H11" s="65"/>
      <c r="I11" s="12"/>
      <c r="J11" s="2"/>
      <c r="K11" s="225" t="s">
        <v>316</v>
      </c>
      <c r="L11" s="338"/>
      <c r="M11" s="551"/>
      <c r="N11" s="338"/>
      <c r="O11" s="23"/>
      <c r="P11" s="338"/>
      <c r="Q11" s="23"/>
      <c r="R11" s="65"/>
      <c r="S11" s="12"/>
      <c r="T11" s="54"/>
      <c r="U11" s="225" t="s">
        <v>316</v>
      </c>
      <c r="V11" s="338"/>
      <c r="W11" s="551"/>
      <c r="X11" s="338"/>
      <c r="Y11" s="23"/>
      <c r="Z11" s="338"/>
      <c r="AA11" s="23"/>
      <c r="AB11" s="65"/>
      <c r="AC11" s="12"/>
      <c r="AD11" s="2"/>
    </row>
    <row r="12" spans="1:30" ht="15">
      <c r="A12" s="225" t="s">
        <v>403</v>
      </c>
      <c r="B12" s="552">
        <v>5</v>
      </c>
      <c r="C12" s="551">
        <v>648000</v>
      </c>
      <c r="D12" s="552">
        <v>4</v>
      </c>
      <c r="E12" s="551">
        <v>500000</v>
      </c>
      <c r="F12" s="552">
        <v>4</v>
      </c>
      <c r="G12" s="411">
        <v>505000</v>
      </c>
      <c r="H12" s="66">
        <f>IF(E12=0,0,(G12-E12)/E12*100)</f>
        <v>1</v>
      </c>
      <c r="I12" s="12"/>
      <c r="J12" s="2"/>
      <c r="K12" s="225" t="s">
        <v>403</v>
      </c>
      <c r="L12" s="552">
        <v>0</v>
      </c>
      <c r="M12" s="551">
        <v>0</v>
      </c>
      <c r="N12" s="552">
        <v>0</v>
      </c>
      <c r="O12" s="551">
        <v>0</v>
      </c>
      <c r="P12" s="552">
        <v>1</v>
      </c>
      <c r="Q12" s="411">
        <v>750000</v>
      </c>
      <c r="R12" s="66">
        <f aca="true" t="shared" si="1" ref="R12:R20">IF(O12=0,0,(Q12-O12)/O12*100)</f>
        <v>0</v>
      </c>
      <c r="S12" s="12"/>
      <c r="T12" s="54"/>
      <c r="U12" s="225" t="s">
        <v>403</v>
      </c>
      <c r="V12" s="552">
        <f aca="true" t="shared" si="2" ref="V12:AA12">+B12-L12</f>
        <v>5</v>
      </c>
      <c r="W12" s="585">
        <f t="shared" si="2"/>
        <v>648000</v>
      </c>
      <c r="X12" s="552">
        <f t="shared" si="2"/>
        <v>4</v>
      </c>
      <c r="Y12" s="585">
        <f t="shared" si="2"/>
        <v>500000</v>
      </c>
      <c r="Z12" s="552">
        <f t="shared" si="2"/>
        <v>3</v>
      </c>
      <c r="AA12" s="585">
        <f t="shared" si="2"/>
        <v>-245000</v>
      </c>
      <c r="AB12" s="66">
        <f aca="true" t="shared" si="3" ref="AB12:AB20">IF(Y12=0,0,(AA12-Y12)/Y12*100)</f>
        <v>-149</v>
      </c>
      <c r="AC12" s="12"/>
      <c r="AD12" s="2"/>
    </row>
    <row r="13" spans="1:30" ht="15">
      <c r="A13" s="225" t="s">
        <v>409</v>
      </c>
      <c r="B13" s="183">
        <f aca="true" t="shared" si="4" ref="B13:G13">+B14+B15+B16</f>
        <v>420</v>
      </c>
      <c r="C13" s="553">
        <f t="shared" si="4"/>
        <v>143793000</v>
      </c>
      <c r="D13" s="183">
        <f t="shared" si="4"/>
        <v>375</v>
      </c>
      <c r="E13" s="553">
        <f t="shared" si="4"/>
        <v>132349000</v>
      </c>
      <c r="F13" s="183">
        <f t="shared" si="4"/>
        <v>379</v>
      </c>
      <c r="G13" s="554">
        <f t="shared" si="4"/>
        <v>134573000</v>
      </c>
      <c r="H13" s="66">
        <f>IF(E13=0,0,(G13-E13)/E13*100)</f>
        <v>1.680405594299919</v>
      </c>
      <c r="I13" s="12"/>
      <c r="J13" s="2"/>
      <c r="K13" s="225" t="s">
        <v>409</v>
      </c>
      <c r="L13" s="183">
        <f aca="true" t="shared" si="5" ref="L13:Q13">+L14+L15+L16</f>
        <v>117</v>
      </c>
      <c r="M13" s="553">
        <v>49823000</v>
      </c>
      <c r="N13" s="183">
        <f t="shared" si="5"/>
        <v>98</v>
      </c>
      <c r="O13" s="553">
        <f t="shared" si="5"/>
        <v>43104000</v>
      </c>
      <c r="P13" s="183">
        <f t="shared" si="5"/>
        <v>114</v>
      </c>
      <c r="Q13" s="554">
        <f t="shared" si="5"/>
        <v>50650000</v>
      </c>
      <c r="R13" s="66">
        <f t="shared" si="1"/>
        <v>17.506495916852263</v>
      </c>
      <c r="S13" s="12"/>
      <c r="T13" s="54"/>
      <c r="U13" s="225" t="s">
        <v>409</v>
      </c>
      <c r="V13" s="183">
        <f aca="true" t="shared" si="6" ref="V13:AA13">+V14+V15+V16</f>
        <v>303</v>
      </c>
      <c r="W13" s="553">
        <f t="shared" si="6"/>
        <v>93970000</v>
      </c>
      <c r="X13" s="183">
        <f t="shared" si="6"/>
        <v>277</v>
      </c>
      <c r="Y13" s="553">
        <f t="shared" si="6"/>
        <v>89245000</v>
      </c>
      <c r="Z13" s="183">
        <f t="shared" si="6"/>
        <v>265</v>
      </c>
      <c r="AA13" s="554">
        <f t="shared" si="6"/>
        <v>83923000</v>
      </c>
      <c r="AB13" s="66">
        <f t="shared" si="3"/>
        <v>-5.963359291837078</v>
      </c>
      <c r="AC13" s="12"/>
      <c r="AD13" s="2"/>
    </row>
    <row r="14" spans="1:30" ht="13.5" customHeight="1">
      <c r="A14" s="221" t="s">
        <v>305</v>
      </c>
      <c r="B14" s="51">
        <v>90</v>
      </c>
      <c r="C14" s="411">
        <v>39883000</v>
      </c>
      <c r="D14" s="51">
        <v>80</v>
      </c>
      <c r="E14" s="411">
        <v>36495000</v>
      </c>
      <c r="F14" s="51">
        <v>79</v>
      </c>
      <c r="G14" s="411">
        <v>35908000</v>
      </c>
      <c r="H14" s="65">
        <f aca="true" t="shared" si="7" ref="H14:H20">IF(E14=0,0,(G14-E14)/E14*100)</f>
        <v>-1.6084395122619537</v>
      </c>
      <c r="I14" s="12"/>
      <c r="J14" s="2"/>
      <c r="K14" s="221" t="s">
        <v>305</v>
      </c>
      <c r="L14" s="51">
        <v>15</v>
      </c>
      <c r="M14" s="411">
        <v>8922000</v>
      </c>
      <c r="N14" s="51">
        <v>13</v>
      </c>
      <c r="O14" s="411">
        <v>7714000</v>
      </c>
      <c r="P14" s="51">
        <v>15</v>
      </c>
      <c r="Q14" s="411">
        <v>9232000</v>
      </c>
      <c r="R14" s="65">
        <f t="shared" si="1"/>
        <v>19.678506611355974</v>
      </c>
      <c r="S14" s="12"/>
      <c r="T14" s="54"/>
      <c r="U14" s="221" t="s">
        <v>305</v>
      </c>
      <c r="V14" s="552">
        <f aca="true" t="shared" si="8" ref="V14:AA16">+B14-L14</f>
        <v>75</v>
      </c>
      <c r="W14" s="585">
        <f t="shared" si="8"/>
        <v>30961000</v>
      </c>
      <c r="X14" s="552">
        <f t="shared" si="8"/>
        <v>67</v>
      </c>
      <c r="Y14" s="585">
        <f t="shared" si="8"/>
        <v>28781000</v>
      </c>
      <c r="Z14" s="552">
        <f t="shared" si="8"/>
        <v>64</v>
      </c>
      <c r="AA14" s="588">
        <f t="shared" si="8"/>
        <v>26676000</v>
      </c>
      <c r="AB14" s="65">
        <f t="shared" si="3"/>
        <v>-7.313852889058754</v>
      </c>
      <c r="AC14" s="12"/>
      <c r="AD14" s="2"/>
    </row>
    <row r="15" spans="1:30" ht="15">
      <c r="A15" s="221" t="s">
        <v>306</v>
      </c>
      <c r="B15" s="51">
        <v>329</v>
      </c>
      <c r="C15" s="411">
        <v>103838000</v>
      </c>
      <c r="D15" s="51">
        <v>295</v>
      </c>
      <c r="E15" s="411">
        <v>95854000</v>
      </c>
      <c r="F15" s="51">
        <v>300</v>
      </c>
      <c r="G15" s="411">
        <v>98665000</v>
      </c>
      <c r="H15" s="65">
        <f t="shared" si="7"/>
        <v>2.93258497297974</v>
      </c>
      <c r="I15" s="12"/>
      <c r="J15" s="2"/>
      <c r="K15" s="221" t="s">
        <v>306</v>
      </c>
      <c r="L15" s="51">
        <v>102</v>
      </c>
      <c r="M15" s="411">
        <v>40901000</v>
      </c>
      <c r="N15" s="51">
        <v>85</v>
      </c>
      <c r="O15" s="411">
        <v>35390000</v>
      </c>
      <c r="P15" s="51">
        <v>99</v>
      </c>
      <c r="Q15" s="411">
        <v>41418000</v>
      </c>
      <c r="R15" s="65">
        <f t="shared" si="1"/>
        <v>17.03306018649336</v>
      </c>
      <c r="S15" s="12"/>
      <c r="T15" s="54"/>
      <c r="U15" s="221" t="s">
        <v>306</v>
      </c>
      <c r="V15" s="552">
        <f t="shared" si="8"/>
        <v>227</v>
      </c>
      <c r="W15" s="585">
        <f t="shared" si="8"/>
        <v>62937000</v>
      </c>
      <c r="X15" s="552">
        <f t="shared" si="8"/>
        <v>210</v>
      </c>
      <c r="Y15" s="585">
        <f t="shared" si="8"/>
        <v>60464000</v>
      </c>
      <c r="Z15" s="552">
        <f t="shared" si="8"/>
        <v>201</v>
      </c>
      <c r="AA15" s="588">
        <f t="shared" si="8"/>
        <v>57247000</v>
      </c>
      <c r="AB15" s="65">
        <f t="shared" si="3"/>
        <v>-5.320521301931728</v>
      </c>
      <c r="AC15" s="12"/>
      <c r="AD15" s="2"/>
    </row>
    <row r="16" spans="1:30" ht="15.75" thickBot="1">
      <c r="A16" s="222" t="s">
        <v>334</v>
      </c>
      <c r="B16" s="55">
        <v>1</v>
      </c>
      <c r="C16" s="19">
        <v>72000</v>
      </c>
      <c r="D16" s="55">
        <v>0</v>
      </c>
      <c r="E16" s="19">
        <v>0</v>
      </c>
      <c r="F16" s="55">
        <v>0</v>
      </c>
      <c r="G16" s="19">
        <v>0</v>
      </c>
      <c r="H16" s="127">
        <f t="shared" si="7"/>
        <v>0</v>
      </c>
      <c r="I16" s="43"/>
      <c r="J16" s="2"/>
      <c r="K16" s="222" t="s">
        <v>334</v>
      </c>
      <c r="L16" s="55">
        <v>0</v>
      </c>
      <c r="M16" s="19">
        <v>0</v>
      </c>
      <c r="N16" s="55">
        <v>0</v>
      </c>
      <c r="O16" s="19">
        <v>0</v>
      </c>
      <c r="P16" s="55">
        <v>0</v>
      </c>
      <c r="Q16" s="19">
        <v>0</v>
      </c>
      <c r="R16" s="66">
        <f t="shared" si="1"/>
        <v>0</v>
      </c>
      <c r="S16" s="43"/>
      <c r="T16" s="54"/>
      <c r="U16" s="222" t="s">
        <v>334</v>
      </c>
      <c r="V16" s="586">
        <f t="shared" si="8"/>
        <v>1</v>
      </c>
      <c r="W16" s="587">
        <f t="shared" si="8"/>
        <v>72000</v>
      </c>
      <c r="X16" s="586">
        <f t="shared" si="8"/>
        <v>0</v>
      </c>
      <c r="Y16" s="587">
        <f t="shared" si="8"/>
        <v>0</v>
      </c>
      <c r="Z16" s="586">
        <f t="shared" si="8"/>
        <v>0</v>
      </c>
      <c r="AA16" s="587">
        <f t="shared" si="8"/>
        <v>0</v>
      </c>
      <c r="AB16" s="127">
        <f t="shared" si="3"/>
        <v>0</v>
      </c>
      <c r="AC16" s="43"/>
      <c r="AD16" s="2"/>
    </row>
    <row r="17" spans="1:30" ht="15.75" thickBot="1">
      <c r="A17" s="223" t="s">
        <v>307</v>
      </c>
      <c r="B17" s="55">
        <f aca="true" t="shared" si="9" ref="B17:G17">+B12+B13</f>
        <v>425</v>
      </c>
      <c r="C17" s="19">
        <f t="shared" si="9"/>
        <v>144441000</v>
      </c>
      <c r="D17" s="55">
        <f t="shared" si="9"/>
        <v>379</v>
      </c>
      <c r="E17" s="19">
        <f t="shared" si="9"/>
        <v>132849000</v>
      </c>
      <c r="F17" s="55">
        <f t="shared" si="9"/>
        <v>383</v>
      </c>
      <c r="G17" s="19">
        <f t="shared" si="9"/>
        <v>135078000</v>
      </c>
      <c r="H17" s="68">
        <f t="shared" si="7"/>
        <v>1.6778447711311337</v>
      </c>
      <c r="I17" s="59">
        <f>IF(G17=0,0,((G17/F17)-(E17/D17))/(E17/D17)*100)</f>
        <v>0.6159351651663155</v>
      </c>
      <c r="J17" s="2"/>
      <c r="K17" s="223" t="s">
        <v>307</v>
      </c>
      <c r="L17" s="55">
        <f aca="true" t="shared" si="10" ref="L17:Q17">+L12+L13</f>
        <v>117</v>
      </c>
      <c r="M17" s="19">
        <f t="shared" si="10"/>
        <v>49823000</v>
      </c>
      <c r="N17" s="55">
        <f t="shared" si="10"/>
        <v>98</v>
      </c>
      <c r="O17" s="19">
        <f t="shared" si="10"/>
        <v>43104000</v>
      </c>
      <c r="P17" s="55">
        <f t="shared" si="10"/>
        <v>115</v>
      </c>
      <c r="Q17" s="19">
        <f t="shared" si="10"/>
        <v>51400000</v>
      </c>
      <c r="R17" s="68">
        <f t="shared" si="1"/>
        <v>19.246473645137343</v>
      </c>
      <c r="S17" s="59">
        <f>IF(Q17=0,0,((Q17/P17)-(O17/N17))/(O17/N17)*100)</f>
        <v>1.6187340628126858</v>
      </c>
      <c r="T17" s="54"/>
      <c r="U17" s="223" t="s">
        <v>307</v>
      </c>
      <c r="V17" s="55">
        <f aca="true" t="shared" si="11" ref="V17:AA17">+V12+V13</f>
        <v>308</v>
      </c>
      <c r="W17" s="19">
        <f t="shared" si="11"/>
        <v>94618000</v>
      </c>
      <c r="X17" s="55">
        <f t="shared" si="11"/>
        <v>281</v>
      </c>
      <c r="Y17" s="19">
        <f t="shared" si="11"/>
        <v>89745000</v>
      </c>
      <c r="Z17" s="55">
        <f t="shared" si="11"/>
        <v>268</v>
      </c>
      <c r="AA17" s="19">
        <f t="shared" si="11"/>
        <v>83678000</v>
      </c>
      <c r="AB17" s="68">
        <f t="shared" si="3"/>
        <v>-6.760265195832636</v>
      </c>
      <c r="AC17" s="59">
        <f>IF(AA17=0,0,((AA17/Z17)-(Y17/X17))/(Y17/X17)*100)</f>
        <v>-2.2374422389140696</v>
      </c>
      <c r="AD17" s="2"/>
    </row>
    <row r="18" spans="1:30" ht="13.5" customHeight="1" thickBot="1">
      <c r="A18" s="224" t="s">
        <v>308</v>
      </c>
      <c r="B18" s="55">
        <f>B9+B17</f>
        <v>1459</v>
      </c>
      <c r="C18" s="19">
        <f>C9+C10+C17</f>
        <v>564700000</v>
      </c>
      <c r="D18" s="55">
        <f>D9+D17</f>
        <v>1425</v>
      </c>
      <c r="E18" s="19">
        <f>E9+E10+E17</f>
        <v>572911000</v>
      </c>
      <c r="F18" s="55">
        <f>F9+F17</f>
        <v>1445</v>
      </c>
      <c r="G18" s="19">
        <f>G9+G10+G17</f>
        <v>590076000</v>
      </c>
      <c r="H18" s="68">
        <f t="shared" si="7"/>
        <v>2.9961023614488114</v>
      </c>
      <c r="I18" s="43"/>
      <c r="J18" s="2"/>
      <c r="K18" s="60" t="s">
        <v>18</v>
      </c>
      <c r="L18" s="310">
        <f>L9+L17</f>
        <v>419</v>
      </c>
      <c r="M18" s="19">
        <f>M9+M10+M17</f>
        <v>202577000</v>
      </c>
      <c r="N18" s="314">
        <f>N9+N17</f>
        <v>429</v>
      </c>
      <c r="O18" s="19">
        <f>O9+O10+O17</f>
        <v>208870000</v>
      </c>
      <c r="P18" s="314">
        <f>P9+P17</f>
        <v>410</v>
      </c>
      <c r="Q18" s="19">
        <f>Q9+Q10+Q17</f>
        <v>209574000</v>
      </c>
      <c r="R18" s="66">
        <f t="shared" si="1"/>
        <v>0.33705175467994447</v>
      </c>
      <c r="S18" s="46"/>
      <c r="T18" s="54"/>
      <c r="U18" s="63" t="s">
        <v>18</v>
      </c>
      <c r="V18" s="55">
        <f>V9+V17</f>
        <v>1040</v>
      </c>
      <c r="W18" s="19">
        <f>W9+W10+W17</f>
        <v>362123000</v>
      </c>
      <c r="X18" s="55">
        <f>X9+X17</f>
        <v>996</v>
      </c>
      <c r="Y18" s="19">
        <f>Y9+Y10+Y17</f>
        <v>364041000</v>
      </c>
      <c r="Z18" s="55">
        <f>Z9+Z17</f>
        <v>1035</v>
      </c>
      <c r="AA18" s="19">
        <f>AA9+AA10+AA17</f>
        <v>380502000</v>
      </c>
      <c r="AB18" s="127">
        <f t="shared" si="3"/>
        <v>4.521743429998269</v>
      </c>
      <c r="AC18" s="64"/>
      <c r="AD18" s="2"/>
    </row>
    <row r="19" spans="1:30" ht="15.75" thickBot="1">
      <c r="A19" s="44" t="s">
        <v>19</v>
      </c>
      <c r="B19" s="55">
        <v>54</v>
      </c>
      <c r="C19" s="19">
        <v>15351000</v>
      </c>
      <c r="D19" s="314">
        <v>60</v>
      </c>
      <c r="E19" s="19">
        <v>16586000</v>
      </c>
      <c r="F19" s="314">
        <v>62</v>
      </c>
      <c r="G19" s="19">
        <v>17174000</v>
      </c>
      <c r="H19" s="68">
        <f t="shared" si="7"/>
        <v>3.545158567466538</v>
      </c>
      <c r="I19" s="43"/>
      <c r="J19" s="2"/>
      <c r="K19" s="60" t="s">
        <v>19</v>
      </c>
      <c r="L19" s="55">
        <v>7</v>
      </c>
      <c r="M19" s="19">
        <v>1097000</v>
      </c>
      <c r="N19" s="314">
        <v>12</v>
      </c>
      <c r="O19" s="19">
        <v>3764000</v>
      </c>
      <c r="P19" s="314">
        <v>13</v>
      </c>
      <c r="Q19" s="19">
        <v>3910000</v>
      </c>
      <c r="R19" s="68">
        <f t="shared" si="1"/>
        <v>3.8788522848034</v>
      </c>
      <c r="S19" s="46"/>
      <c r="T19" s="54"/>
      <c r="U19" s="17" t="s">
        <v>19</v>
      </c>
      <c r="V19" s="55">
        <f aca="true" t="shared" si="12" ref="V19:AA19">+B19-L19</f>
        <v>47</v>
      </c>
      <c r="W19" s="19">
        <f t="shared" si="12"/>
        <v>14254000</v>
      </c>
      <c r="X19" s="55">
        <f t="shared" si="12"/>
        <v>48</v>
      </c>
      <c r="Y19" s="19">
        <f t="shared" si="12"/>
        <v>12822000</v>
      </c>
      <c r="Z19" s="55">
        <f t="shared" si="12"/>
        <v>49</v>
      </c>
      <c r="AA19" s="19">
        <f t="shared" si="12"/>
        <v>13264000</v>
      </c>
      <c r="AB19" s="127">
        <f t="shared" si="3"/>
        <v>3.4472001247855246</v>
      </c>
      <c r="AC19" s="44"/>
      <c r="AD19" s="2"/>
    </row>
    <row r="20" spans="1:30" ht="15">
      <c r="A20" s="42" t="s">
        <v>18</v>
      </c>
      <c r="B20" s="51">
        <f aca="true" t="shared" si="13" ref="B20:G20">+B18+B19</f>
        <v>1513</v>
      </c>
      <c r="C20" s="23">
        <f t="shared" si="13"/>
        <v>580051000</v>
      </c>
      <c r="D20" s="51">
        <f t="shared" si="13"/>
        <v>1485</v>
      </c>
      <c r="E20" s="23">
        <f t="shared" si="13"/>
        <v>589497000</v>
      </c>
      <c r="F20" s="51">
        <f t="shared" si="13"/>
        <v>1507</v>
      </c>
      <c r="G20" s="23">
        <f t="shared" si="13"/>
        <v>607250000</v>
      </c>
      <c r="H20" s="65">
        <f t="shared" si="7"/>
        <v>3.0115505252783303</v>
      </c>
      <c r="I20" s="12"/>
      <c r="J20" s="2"/>
      <c r="K20" s="33" t="s">
        <v>18</v>
      </c>
      <c r="L20" s="326">
        <f aca="true" t="shared" si="14" ref="L20:Q20">+L18+L19</f>
        <v>426</v>
      </c>
      <c r="M20" s="23">
        <f t="shared" si="14"/>
        <v>203674000</v>
      </c>
      <c r="N20" s="183">
        <f t="shared" si="14"/>
        <v>441</v>
      </c>
      <c r="O20" s="23">
        <f t="shared" si="14"/>
        <v>212634000</v>
      </c>
      <c r="P20" s="183">
        <f t="shared" si="14"/>
        <v>423</v>
      </c>
      <c r="Q20" s="23">
        <f t="shared" si="14"/>
        <v>213484000</v>
      </c>
      <c r="R20" s="66">
        <f t="shared" si="1"/>
        <v>0.3997479236622553</v>
      </c>
      <c r="S20" s="42"/>
      <c r="T20" s="54"/>
      <c r="U20" s="20" t="s">
        <v>18</v>
      </c>
      <c r="V20" s="51">
        <f aca="true" t="shared" si="15" ref="V20:AA20">+V18+V19</f>
        <v>1087</v>
      </c>
      <c r="W20" s="23">
        <f t="shared" si="15"/>
        <v>376377000</v>
      </c>
      <c r="X20" s="51">
        <f t="shared" si="15"/>
        <v>1044</v>
      </c>
      <c r="Y20" s="23">
        <f t="shared" si="15"/>
        <v>376863000</v>
      </c>
      <c r="Z20" s="51">
        <f t="shared" si="15"/>
        <v>1084</v>
      </c>
      <c r="AA20" s="23">
        <f t="shared" si="15"/>
        <v>393766000</v>
      </c>
      <c r="AB20" s="65">
        <f t="shared" si="3"/>
        <v>4.485184271207309</v>
      </c>
      <c r="AC20" s="42"/>
      <c r="AD20" s="2"/>
    </row>
    <row r="21" spans="1:30" ht="15">
      <c r="A21" s="47" t="s">
        <v>303</v>
      </c>
      <c r="B21" s="183"/>
      <c r="C21" s="23"/>
      <c r="D21" s="183"/>
      <c r="E21" s="23"/>
      <c r="F21" s="183"/>
      <c r="G21" s="23"/>
      <c r="H21" s="52"/>
      <c r="I21" s="12"/>
      <c r="J21" s="2"/>
      <c r="K21" s="50" t="s">
        <v>21</v>
      </c>
      <c r="L21" s="51"/>
      <c r="M21" s="23"/>
      <c r="N21" s="183"/>
      <c r="O21" s="23"/>
      <c r="P21" s="183"/>
      <c r="Q21" s="23"/>
      <c r="R21" s="53"/>
      <c r="S21" s="42"/>
      <c r="T21" s="54"/>
      <c r="U21" s="50" t="s">
        <v>21</v>
      </c>
      <c r="V21" s="183"/>
      <c r="W21" s="23"/>
      <c r="X21" s="183"/>
      <c r="Y21" s="23"/>
      <c r="Z21" s="183"/>
      <c r="AA21" s="23"/>
      <c r="AB21" s="52"/>
      <c r="AC21" s="42"/>
      <c r="AD21" s="2"/>
    </row>
    <row r="22" spans="1:30" ht="15">
      <c r="A22" s="225" t="s">
        <v>309</v>
      </c>
      <c r="B22" s="51">
        <v>38</v>
      </c>
      <c r="C22" s="411">
        <v>62335000</v>
      </c>
      <c r="D22" s="183">
        <v>40</v>
      </c>
      <c r="E22" s="23">
        <v>66048000</v>
      </c>
      <c r="F22" s="183">
        <v>41</v>
      </c>
      <c r="G22" s="23">
        <v>68778000</v>
      </c>
      <c r="H22" s="65">
        <f aca="true" t="shared" si="16" ref="H22:H27">IF(E22=0,0,(G22-E22)/E22*100)</f>
        <v>4.133357558139535</v>
      </c>
      <c r="I22" s="12"/>
      <c r="J22" s="2"/>
      <c r="K22" s="20" t="s">
        <v>22</v>
      </c>
      <c r="L22" s="51">
        <v>20</v>
      </c>
      <c r="M22" s="23">
        <v>31938000</v>
      </c>
      <c r="N22" s="183">
        <v>20</v>
      </c>
      <c r="O22" s="23">
        <v>32981000</v>
      </c>
      <c r="P22" s="183">
        <v>20</v>
      </c>
      <c r="Q22" s="23">
        <v>33641000</v>
      </c>
      <c r="R22" s="66">
        <f aca="true" t="shared" si="17" ref="R22:R27">IF(O22=0,0,(Q22-O22)/O22*100)</f>
        <v>2.0011521785270308</v>
      </c>
      <c r="S22" s="42"/>
      <c r="T22" s="54"/>
      <c r="U22" s="20" t="s">
        <v>22</v>
      </c>
      <c r="V22" s="51">
        <f aca="true" t="shared" si="18" ref="V22:W26">+B22-L22</f>
        <v>18</v>
      </c>
      <c r="W22" s="411">
        <f t="shared" si="18"/>
        <v>30397000</v>
      </c>
      <c r="X22" s="51">
        <f aca="true" t="shared" si="19" ref="X22:AA26">+D22-N22</f>
        <v>20</v>
      </c>
      <c r="Y22" s="411">
        <f t="shared" si="19"/>
        <v>33067000</v>
      </c>
      <c r="Z22" s="51">
        <f t="shared" si="19"/>
        <v>21</v>
      </c>
      <c r="AA22" s="411">
        <f t="shared" si="19"/>
        <v>35137000</v>
      </c>
      <c r="AB22" s="65">
        <f aca="true" t="shared" si="20" ref="AB22:AB27">IF(Y22=0,0,(AA22-Y22)/Y22*100)</f>
        <v>6.260017540145765</v>
      </c>
      <c r="AC22" s="42"/>
      <c r="AD22" s="2"/>
    </row>
    <row r="23" spans="1:30" ht="15">
      <c r="A23" s="225" t="s">
        <v>310</v>
      </c>
      <c r="B23" s="51">
        <v>0</v>
      </c>
      <c r="C23" s="411">
        <v>0</v>
      </c>
      <c r="D23" s="183">
        <v>0</v>
      </c>
      <c r="E23" s="23">
        <v>0</v>
      </c>
      <c r="F23" s="183">
        <v>0</v>
      </c>
      <c r="G23" s="23">
        <v>0</v>
      </c>
      <c r="H23" s="65">
        <f t="shared" si="16"/>
        <v>0</v>
      </c>
      <c r="I23" s="12"/>
      <c r="J23" s="2"/>
      <c r="K23" s="20" t="s">
        <v>23</v>
      </c>
      <c r="L23" s="51">
        <v>0</v>
      </c>
      <c r="M23" s="23">
        <v>0</v>
      </c>
      <c r="N23" s="183">
        <v>0</v>
      </c>
      <c r="O23" s="23">
        <v>0</v>
      </c>
      <c r="P23" s="183">
        <v>0</v>
      </c>
      <c r="Q23" s="23">
        <v>0</v>
      </c>
      <c r="R23" s="66">
        <f t="shared" si="17"/>
        <v>0</v>
      </c>
      <c r="S23" s="42"/>
      <c r="T23" s="54"/>
      <c r="U23" s="20" t="s">
        <v>23</v>
      </c>
      <c r="V23" s="51">
        <f t="shared" si="18"/>
        <v>0</v>
      </c>
      <c r="W23" s="411">
        <f t="shared" si="18"/>
        <v>0</v>
      </c>
      <c r="X23" s="51">
        <f t="shared" si="19"/>
        <v>0</v>
      </c>
      <c r="Y23" s="411">
        <f t="shared" si="19"/>
        <v>0</v>
      </c>
      <c r="Z23" s="51">
        <f t="shared" si="19"/>
        <v>0</v>
      </c>
      <c r="AA23" s="411">
        <f t="shared" si="19"/>
        <v>0</v>
      </c>
      <c r="AB23" s="65">
        <f t="shared" si="20"/>
        <v>0</v>
      </c>
      <c r="AC23" s="42"/>
      <c r="AD23" s="2"/>
    </row>
    <row r="24" spans="1:30" ht="15">
      <c r="A24" s="225" t="s">
        <v>311</v>
      </c>
      <c r="B24" s="51">
        <v>0</v>
      </c>
      <c r="C24" s="411">
        <v>0</v>
      </c>
      <c r="D24" s="183">
        <v>1</v>
      </c>
      <c r="E24" s="23">
        <v>425000</v>
      </c>
      <c r="F24" s="183">
        <v>1</v>
      </c>
      <c r="G24" s="23">
        <v>647000</v>
      </c>
      <c r="H24" s="65">
        <f t="shared" si="16"/>
        <v>52.23529411764706</v>
      </c>
      <c r="I24" s="12"/>
      <c r="J24" s="2"/>
      <c r="K24" s="20" t="s">
        <v>24</v>
      </c>
      <c r="L24" s="51">
        <v>0</v>
      </c>
      <c r="M24" s="23">
        <v>0</v>
      </c>
      <c r="N24" s="183">
        <v>0</v>
      </c>
      <c r="O24" s="23">
        <v>0</v>
      </c>
      <c r="P24" s="183">
        <v>0</v>
      </c>
      <c r="Q24" s="23">
        <v>0</v>
      </c>
      <c r="R24" s="66">
        <f t="shared" si="17"/>
        <v>0</v>
      </c>
      <c r="S24" s="42"/>
      <c r="T24" s="54"/>
      <c r="U24" s="20" t="s">
        <v>24</v>
      </c>
      <c r="V24" s="51">
        <f t="shared" si="18"/>
        <v>0</v>
      </c>
      <c r="W24" s="411">
        <f t="shared" si="18"/>
        <v>0</v>
      </c>
      <c r="X24" s="51">
        <f t="shared" si="19"/>
        <v>1</v>
      </c>
      <c r="Y24" s="411">
        <f t="shared" si="19"/>
        <v>425000</v>
      </c>
      <c r="Z24" s="51">
        <f t="shared" si="19"/>
        <v>1</v>
      </c>
      <c r="AA24" s="411">
        <f t="shared" si="19"/>
        <v>647000</v>
      </c>
      <c r="AB24" s="65">
        <f t="shared" si="20"/>
        <v>52.23529411764706</v>
      </c>
      <c r="AC24" s="42"/>
      <c r="AD24" s="2"/>
    </row>
    <row r="25" spans="1:30" ht="15">
      <c r="A25" s="225" t="s">
        <v>312</v>
      </c>
      <c r="B25" s="51">
        <v>0</v>
      </c>
      <c r="C25" s="411">
        <v>0</v>
      </c>
      <c r="D25" s="183">
        <v>0</v>
      </c>
      <c r="E25" s="23">
        <v>0</v>
      </c>
      <c r="F25" s="183">
        <v>0</v>
      </c>
      <c r="G25" s="23">
        <v>0</v>
      </c>
      <c r="H25" s="65">
        <f t="shared" si="16"/>
        <v>0</v>
      </c>
      <c r="I25" s="12"/>
      <c r="J25" s="2"/>
      <c r="K25" s="20" t="s">
        <v>25</v>
      </c>
      <c r="L25" s="51">
        <v>0</v>
      </c>
      <c r="M25" s="23">
        <v>0</v>
      </c>
      <c r="N25" s="183">
        <v>0</v>
      </c>
      <c r="O25" s="23">
        <v>0</v>
      </c>
      <c r="P25" s="183">
        <v>0</v>
      </c>
      <c r="Q25" s="23">
        <v>0</v>
      </c>
      <c r="R25" s="66">
        <f t="shared" si="17"/>
        <v>0</v>
      </c>
      <c r="S25" s="42"/>
      <c r="T25" s="54"/>
      <c r="U25" s="20" t="s">
        <v>25</v>
      </c>
      <c r="V25" s="51">
        <f t="shared" si="18"/>
        <v>0</v>
      </c>
      <c r="W25" s="411">
        <f t="shared" si="18"/>
        <v>0</v>
      </c>
      <c r="X25" s="51">
        <f t="shared" si="19"/>
        <v>0</v>
      </c>
      <c r="Y25" s="411">
        <f t="shared" si="19"/>
        <v>0</v>
      </c>
      <c r="Z25" s="51">
        <f t="shared" si="19"/>
        <v>0</v>
      </c>
      <c r="AA25" s="411">
        <f t="shared" si="19"/>
        <v>0</v>
      </c>
      <c r="AB25" s="65">
        <f t="shared" si="20"/>
        <v>0</v>
      </c>
      <c r="AC25" s="42"/>
      <c r="AD25" s="2"/>
    </row>
    <row r="26" spans="1:30" ht="15.75" thickBot="1">
      <c r="A26" s="225" t="s">
        <v>313</v>
      </c>
      <c r="B26" s="51">
        <v>0</v>
      </c>
      <c r="C26" s="411">
        <v>0</v>
      </c>
      <c r="D26" s="183">
        <v>0</v>
      </c>
      <c r="E26" s="23">
        <v>0</v>
      </c>
      <c r="F26" s="183">
        <v>0</v>
      </c>
      <c r="G26" s="23">
        <v>0</v>
      </c>
      <c r="H26" s="65">
        <f t="shared" si="16"/>
        <v>0</v>
      </c>
      <c r="I26" s="12"/>
      <c r="J26" s="2"/>
      <c r="K26" s="17" t="s">
        <v>26</v>
      </c>
      <c r="L26" s="51">
        <v>0</v>
      </c>
      <c r="M26" s="23">
        <v>0</v>
      </c>
      <c r="N26" s="183">
        <v>0</v>
      </c>
      <c r="O26" s="23">
        <v>0</v>
      </c>
      <c r="P26" s="183">
        <v>0</v>
      </c>
      <c r="Q26" s="23">
        <v>0</v>
      </c>
      <c r="R26" s="66">
        <f t="shared" si="17"/>
        <v>0</v>
      </c>
      <c r="S26" s="44"/>
      <c r="T26" s="54"/>
      <c r="U26" s="17" t="s">
        <v>26</v>
      </c>
      <c r="V26" s="51">
        <f t="shared" si="18"/>
        <v>0</v>
      </c>
      <c r="W26" s="411">
        <f t="shared" si="18"/>
        <v>0</v>
      </c>
      <c r="X26" s="51">
        <f t="shared" si="19"/>
        <v>0</v>
      </c>
      <c r="Y26" s="411">
        <f t="shared" si="19"/>
        <v>0</v>
      </c>
      <c r="Z26" s="51">
        <f t="shared" si="19"/>
        <v>0</v>
      </c>
      <c r="AA26" s="411">
        <f t="shared" si="19"/>
        <v>0</v>
      </c>
      <c r="AB26" s="65">
        <f t="shared" si="20"/>
        <v>0</v>
      </c>
      <c r="AC26" s="44"/>
      <c r="AD26" s="2"/>
    </row>
    <row r="27" spans="1:30" ht="15.75" thickBot="1">
      <c r="A27" s="46" t="s">
        <v>27</v>
      </c>
      <c r="B27" s="315">
        <f aca="true" t="shared" si="21" ref="B27:G27">SUM(B22:B26)</f>
        <v>38</v>
      </c>
      <c r="C27" s="62">
        <f t="shared" si="21"/>
        <v>62335000</v>
      </c>
      <c r="D27" s="315">
        <f t="shared" si="21"/>
        <v>41</v>
      </c>
      <c r="E27" s="62">
        <f t="shared" si="21"/>
        <v>66473000</v>
      </c>
      <c r="F27" s="315">
        <f t="shared" si="21"/>
        <v>42</v>
      </c>
      <c r="G27" s="62">
        <f t="shared" si="21"/>
        <v>69425000</v>
      </c>
      <c r="H27" s="67">
        <f t="shared" si="16"/>
        <v>4.440900816873016</v>
      </c>
      <c r="I27" s="45"/>
      <c r="J27" s="2"/>
      <c r="K27" s="60" t="s">
        <v>27</v>
      </c>
      <c r="L27" s="61">
        <f aca="true" t="shared" si="22" ref="L27:Q27">SUM(L22:L26)</f>
        <v>20</v>
      </c>
      <c r="M27" s="62">
        <f t="shared" si="22"/>
        <v>31938000</v>
      </c>
      <c r="N27" s="315">
        <f t="shared" si="22"/>
        <v>20</v>
      </c>
      <c r="O27" s="62">
        <f t="shared" si="22"/>
        <v>32981000</v>
      </c>
      <c r="P27" s="315">
        <f t="shared" si="22"/>
        <v>20</v>
      </c>
      <c r="Q27" s="62">
        <f t="shared" si="22"/>
        <v>33641000</v>
      </c>
      <c r="R27" s="68">
        <f t="shared" si="17"/>
        <v>2.0011521785270308</v>
      </c>
      <c r="S27" s="46"/>
      <c r="T27" s="54"/>
      <c r="U27" s="60" t="s">
        <v>27</v>
      </c>
      <c r="V27" s="315">
        <f aca="true" t="shared" si="23" ref="V27:AA27">SUM(V22:V26)</f>
        <v>18</v>
      </c>
      <c r="W27" s="62">
        <f t="shared" si="23"/>
        <v>30397000</v>
      </c>
      <c r="X27" s="315">
        <f t="shared" si="23"/>
        <v>21</v>
      </c>
      <c r="Y27" s="62">
        <f t="shared" si="23"/>
        <v>33492000</v>
      </c>
      <c r="Z27" s="315">
        <f t="shared" si="23"/>
        <v>22</v>
      </c>
      <c r="AA27" s="62">
        <f t="shared" si="23"/>
        <v>35784000</v>
      </c>
      <c r="AB27" s="67">
        <f t="shared" si="20"/>
        <v>6.843425295592978</v>
      </c>
      <c r="AC27" s="46"/>
      <c r="AD27" s="2"/>
    </row>
    <row r="28" spans="1:30" ht="15">
      <c r="A28" s="47" t="s">
        <v>304</v>
      </c>
      <c r="B28" s="51" t="s">
        <v>20</v>
      </c>
      <c r="C28" s="23" t="s">
        <v>20</v>
      </c>
      <c r="D28" s="183"/>
      <c r="E28" s="23"/>
      <c r="F28" s="183"/>
      <c r="G28" s="23"/>
      <c r="H28" s="52"/>
      <c r="I28" s="12"/>
      <c r="J28" s="2"/>
      <c r="K28" s="50" t="s">
        <v>28</v>
      </c>
      <c r="L28" s="51"/>
      <c r="M28" s="23"/>
      <c r="N28" s="183"/>
      <c r="O28" s="23"/>
      <c r="P28" s="183"/>
      <c r="Q28" s="23"/>
      <c r="R28" s="53"/>
      <c r="S28" s="42"/>
      <c r="T28" s="54"/>
      <c r="U28" s="50" t="s">
        <v>28</v>
      </c>
      <c r="V28" s="51" t="s">
        <v>20</v>
      </c>
      <c r="W28" s="23" t="s">
        <v>20</v>
      </c>
      <c r="X28" s="51" t="s">
        <v>20</v>
      </c>
      <c r="Y28" s="23" t="s">
        <v>20</v>
      </c>
      <c r="Z28" s="51" t="s">
        <v>20</v>
      </c>
      <c r="AA28" s="23" t="s">
        <v>20</v>
      </c>
      <c r="AB28" s="52"/>
      <c r="AC28" s="42"/>
      <c r="AD28" s="2"/>
    </row>
    <row r="29" spans="1:30" ht="15">
      <c r="A29" s="42" t="s">
        <v>29</v>
      </c>
      <c r="B29" s="51">
        <v>241</v>
      </c>
      <c r="C29" s="411">
        <v>30043000</v>
      </c>
      <c r="D29" s="183">
        <v>248</v>
      </c>
      <c r="E29" s="23">
        <v>32301000</v>
      </c>
      <c r="F29" s="183">
        <v>252</v>
      </c>
      <c r="G29" s="23">
        <v>33272000</v>
      </c>
      <c r="H29" s="65">
        <f aca="true" t="shared" si="24" ref="H29:H34">IF(E29=0,0,(G29-E29)/E29*100)</f>
        <v>3.0060988823875423</v>
      </c>
      <c r="I29" s="12"/>
      <c r="J29" s="2"/>
      <c r="K29" s="20" t="s">
        <v>29</v>
      </c>
      <c r="L29" s="51">
        <v>62</v>
      </c>
      <c r="M29" s="23">
        <v>7823000</v>
      </c>
      <c r="N29" s="183">
        <v>63</v>
      </c>
      <c r="O29" s="23">
        <v>8078000</v>
      </c>
      <c r="P29" s="183">
        <v>63</v>
      </c>
      <c r="Q29" s="23">
        <v>8240000</v>
      </c>
      <c r="R29" s="66">
        <f aca="true" t="shared" si="25" ref="R29:R36">IF(O29=0,0,(Q29-O29)/O29*100)</f>
        <v>2.0054468927952462</v>
      </c>
      <c r="S29" s="42"/>
      <c r="T29" s="54"/>
      <c r="U29" s="20" t="s">
        <v>29</v>
      </c>
      <c r="V29" s="51">
        <f aca="true" t="shared" si="26" ref="V29:V34">+B29-L29</f>
        <v>179</v>
      </c>
      <c r="W29" s="411">
        <f aca="true" t="shared" si="27" ref="W29:W34">+C29-M29</f>
        <v>22220000</v>
      </c>
      <c r="X29" s="51">
        <f aca="true" t="shared" si="28" ref="X29:X34">+D29-N29</f>
        <v>185</v>
      </c>
      <c r="Y29" s="411">
        <f aca="true" t="shared" si="29" ref="Y29:Y34">+E29-O29</f>
        <v>24223000</v>
      </c>
      <c r="Z29" s="51">
        <f aca="true" t="shared" si="30" ref="Z29:Z34">+F29-P29</f>
        <v>189</v>
      </c>
      <c r="AA29" s="411">
        <f aca="true" t="shared" si="31" ref="AA29:AA34">+G29-Q29</f>
        <v>25032000</v>
      </c>
      <c r="AB29" s="65">
        <f aca="true" t="shared" si="32" ref="AB29:AB36">IF(Y29=0,0,(AA29-Y29)/Y29*100)</f>
        <v>3.3398010155637206</v>
      </c>
      <c r="AC29" s="42"/>
      <c r="AD29" s="2"/>
    </row>
    <row r="30" spans="1:30" ht="15">
      <c r="A30" s="42" t="s">
        <v>30</v>
      </c>
      <c r="B30" s="51">
        <v>0</v>
      </c>
      <c r="C30" s="411">
        <v>0</v>
      </c>
      <c r="D30" s="183">
        <v>0</v>
      </c>
      <c r="E30" s="23">
        <v>0</v>
      </c>
      <c r="F30" s="183">
        <v>0</v>
      </c>
      <c r="G30" s="23">
        <v>0</v>
      </c>
      <c r="H30" s="65">
        <f t="shared" si="24"/>
        <v>0</v>
      </c>
      <c r="I30" s="12"/>
      <c r="J30" s="2"/>
      <c r="K30" s="20" t="s">
        <v>30</v>
      </c>
      <c r="L30" s="51">
        <v>0</v>
      </c>
      <c r="M30" s="23">
        <v>0</v>
      </c>
      <c r="N30" s="183">
        <v>0</v>
      </c>
      <c r="O30" s="23">
        <v>0</v>
      </c>
      <c r="P30" s="183">
        <v>0</v>
      </c>
      <c r="Q30" s="23">
        <v>0</v>
      </c>
      <c r="R30" s="66">
        <f t="shared" si="25"/>
        <v>0</v>
      </c>
      <c r="S30" s="42"/>
      <c r="T30" s="54"/>
      <c r="U30" s="20" t="s">
        <v>30</v>
      </c>
      <c r="V30" s="51">
        <f t="shared" si="26"/>
        <v>0</v>
      </c>
      <c r="W30" s="411">
        <f t="shared" si="27"/>
        <v>0</v>
      </c>
      <c r="X30" s="51">
        <f t="shared" si="28"/>
        <v>0</v>
      </c>
      <c r="Y30" s="411">
        <f t="shared" si="29"/>
        <v>0</v>
      </c>
      <c r="Z30" s="51">
        <f t="shared" si="30"/>
        <v>0</v>
      </c>
      <c r="AA30" s="411">
        <f t="shared" si="31"/>
        <v>0</v>
      </c>
      <c r="AB30" s="65">
        <f t="shared" si="32"/>
        <v>0</v>
      </c>
      <c r="AC30" s="42"/>
      <c r="AD30" s="2"/>
    </row>
    <row r="31" spans="1:30" ht="15">
      <c r="A31" s="42" t="s">
        <v>31</v>
      </c>
      <c r="B31" s="51">
        <v>17</v>
      </c>
      <c r="C31" s="411">
        <v>39243000</v>
      </c>
      <c r="D31" s="183">
        <v>17</v>
      </c>
      <c r="E31" s="23">
        <v>39243000</v>
      </c>
      <c r="F31" s="183">
        <v>17</v>
      </c>
      <c r="G31" s="23">
        <v>39243000</v>
      </c>
      <c r="H31" s="65">
        <f t="shared" si="24"/>
        <v>0</v>
      </c>
      <c r="I31" s="12"/>
      <c r="J31" s="2"/>
      <c r="K31" s="20" t="s">
        <v>31</v>
      </c>
      <c r="L31" s="51">
        <v>8</v>
      </c>
      <c r="M31" s="23">
        <v>13552000</v>
      </c>
      <c r="N31" s="183">
        <v>8</v>
      </c>
      <c r="O31" s="23">
        <v>13479000</v>
      </c>
      <c r="P31" s="183">
        <v>8</v>
      </c>
      <c r="Q31" s="23">
        <v>13479000</v>
      </c>
      <c r="R31" s="66">
        <f t="shared" si="25"/>
        <v>0</v>
      </c>
      <c r="S31" s="42"/>
      <c r="T31" s="54"/>
      <c r="U31" s="20" t="s">
        <v>31</v>
      </c>
      <c r="V31" s="51">
        <f t="shared" si="26"/>
        <v>9</v>
      </c>
      <c r="W31" s="411">
        <f t="shared" si="27"/>
        <v>25691000</v>
      </c>
      <c r="X31" s="51">
        <f t="shared" si="28"/>
        <v>9</v>
      </c>
      <c r="Y31" s="411">
        <f t="shared" si="29"/>
        <v>25764000</v>
      </c>
      <c r="Z31" s="51">
        <f t="shared" si="30"/>
        <v>9</v>
      </c>
      <c r="AA31" s="411">
        <f t="shared" si="31"/>
        <v>25764000</v>
      </c>
      <c r="AB31" s="65">
        <f t="shared" si="32"/>
        <v>0</v>
      </c>
      <c r="AC31" s="42"/>
      <c r="AD31" s="2"/>
    </row>
    <row r="32" spans="1:30" ht="15">
      <c r="A32" s="42" t="s">
        <v>32</v>
      </c>
      <c r="B32" s="51">
        <v>0</v>
      </c>
      <c r="C32" s="411">
        <v>0</v>
      </c>
      <c r="D32" s="183">
        <v>0</v>
      </c>
      <c r="E32" s="23">
        <v>19000</v>
      </c>
      <c r="F32" s="183">
        <v>0</v>
      </c>
      <c r="G32" s="23">
        <v>24000</v>
      </c>
      <c r="H32" s="65">
        <f t="shared" si="24"/>
        <v>26.31578947368421</v>
      </c>
      <c r="I32" s="12"/>
      <c r="J32" s="2"/>
      <c r="K32" s="20" t="s">
        <v>32</v>
      </c>
      <c r="L32" s="51">
        <v>0</v>
      </c>
      <c r="M32" s="23">
        <v>0</v>
      </c>
      <c r="N32" s="183">
        <v>0</v>
      </c>
      <c r="O32" s="23">
        <v>0</v>
      </c>
      <c r="P32" s="183">
        <v>0</v>
      </c>
      <c r="Q32" s="23">
        <v>0</v>
      </c>
      <c r="R32" s="66">
        <f t="shared" si="25"/>
        <v>0</v>
      </c>
      <c r="S32" s="42"/>
      <c r="T32" s="54"/>
      <c r="U32" s="20" t="s">
        <v>32</v>
      </c>
      <c r="V32" s="51">
        <f t="shared" si="26"/>
        <v>0</v>
      </c>
      <c r="W32" s="411">
        <f t="shared" si="27"/>
        <v>0</v>
      </c>
      <c r="X32" s="51">
        <f t="shared" si="28"/>
        <v>0</v>
      </c>
      <c r="Y32" s="411">
        <f t="shared" si="29"/>
        <v>19000</v>
      </c>
      <c r="Z32" s="51">
        <f t="shared" si="30"/>
        <v>0</v>
      </c>
      <c r="AA32" s="411">
        <f t="shared" si="31"/>
        <v>24000</v>
      </c>
      <c r="AB32" s="65">
        <f t="shared" si="32"/>
        <v>26.31578947368421</v>
      </c>
      <c r="AC32" s="42"/>
      <c r="AD32" s="2"/>
    </row>
    <row r="33" spans="1:30" ht="15">
      <c r="A33" s="42" t="s">
        <v>33</v>
      </c>
      <c r="B33" s="51">
        <v>0</v>
      </c>
      <c r="C33" s="411">
        <v>0</v>
      </c>
      <c r="D33" s="183">
        <v>0</v>
      </c>
      <c r="E33" s="23">
        <v>0</v>
      </c>
      <c r="F33" s="183">
        <v>0</v>
      </c>
      <c r="G33" s="23">
        <v>0</v>
      </c>
      <c r="H33" s="65">
        <f t="shared" si="24"/>
        <v>0</v>
      </c>
      <c r="I33" s="12"/>
      <c r="J33" s="2"/>
      <c r="K33" s="20" t="s">
        <v>33</v>
      </c>
      <c r="L33" s="51">
        <v>0</v>
      </c>
      <c r="M33" s="23">
        <v>0</v>
      </c>
      <c r="N33" s="183">
        <v>0</v>
      </c>
      <c r="O33" s="23">
        <v>0</v>
      </c>
      <c r="P33" s="183">
        <v>0</v>
      </c>
      <c r="Q33" s="23">
        <v>0</v>
      </c>
      <c r="R33" s="66">
        <f t="shared" si="25"/>
        <v>0</v>
      </c>
      <c r="S33" s="42"/>
      <c r="T33" s="54"/>
      <c r="U33" s="20" t="s">
        <v>33</v>
      </c>
      <c r="V33" s="51">
        <f t="shared" si="26"/>
        <v>0</v>
      </c>
      <c r="W33" s="411">
        <f t="shared" si="27"/>
        <v>0</v>
      </c>
      <c r="X33" s="51">
        <f t="shared" si="28"/>
        <v>0</v>
      </c>
      <c r="Y33" s="411">
        <f t="shared" si="29"/>
        <v>0</v>
      </c>
      <c r="Z33" s="51">
        <f t="shared" si="30"/>
        <v>0</v>
      </c>
      <c r="AA33" s="411">
        <f t="shared" si="31"/>
        <v>0</v>
      </c>
      <c r="AB33" s="65">
        <f t="shared" si="32"/>
        <v>0</v>
      </c>
      <c r="AC33" s="42"/>
      <c r="AD33" s="2"/>
    </row>
    <row r="34" spans="1:30" ht="15.75" thickBot="1">
      <c r="A34" s="42" t="s">
        <v>34</v>
      </c>
      <c r="B34" s="51">
        <v>48</v>
      </c>
      <c r="C34" s="411">
        <v>15468000</v>
      </c>
      <c r="D34" s="183">
        <v>49</v>
      </c>
      <c r="E34" s="23">
        <v>15021000</v>
      </c>
      <c r="F34" s="183">
        <v>49</v>
      </c>
      <c r="G34" s="23">
        <v>15495000</v>
      </c>
      <c r="H34" s="65">
        <f t="shared" si="24"/>
        <v>3.1555821849410823</v>
      </c>
      <c r="I34" s="12"/>
      <c r="J34" s="2"/>
      <c r="K34" s="17" t="s">
        <v>34</v>
      </c>
      <c r="L34" s="51">
        <v>12</v>
      </c>
      <c r="M34" s="23">
        <v>4730000</v>
      </c>
      <c r="N34" s="183">
        <v>12</v>
      </c>
      <c r="O34" s="23">
        <v>4886000</v>
      </c>
      <c r="P34" s="183">
        <v>12</v>
      </c>
      <c r="Q34" s="23">
        <v>4984000</v>
      </c>
      <c r="R34" s="66">
        <f t="shared" si="25"/>
        <v>2.005730659025788</v>
      </c>
      <c r="S34" s="44"/>
      <c r="T34" s="54"/>
      <c r="U34" s="17" t="s">
        <v>34</v>
      </c>
      <c r="V34" s="51">
        <f t="shared" si="26"/>
        <v>36</v>
      </c>
      <c r="W34" s="411">
        <f t="shared" si="27"/>
        <v>10738000</v>
      </c>
      <c r="X34" s="51">
        <f t="shared" si="28"/>
        <v>37</v>
      </c>
      <c r="Y34" s="411">
        <f t="shared" si="29"/>
        <v>10135000</v>
      </c>
      <c r="Z34" s="51">
        <f t="shared" si="30"/>
        <v>37</v>
      </c>
      <c r="AA34" s="411">
        <f t="shared" si="31"/>
        <v>10511000</v>
      </c>
      <c r="AB34" s="65">
        <f t="shared" si="32"/>
        <v>3.7099161322150964</v>
      </c>
      <c r="AC34" s="44"/>
      <c r="AD34" s="2"/>
    </row>
    <row r="35" spans="1:30" ht="15.75" thickBot="1">
      <c r="A35" s="46" t="s">
        <v>35</v>
      </c>
      <c r="B35" s="61">
        <f aca="true" t="shared" si="33" ref="B35:G35">SUM(B29:B34)</f>
        <v>306</v>
      </c>
      <c r="C35" s="62">
        <f t="shared" si="33"/>
        <v>84754000</v>
      </c>
      <c r="D35" s="315">
        <f t="shared" si="33"/>
        <v>314</v>
      </c>
      <c r="E35" s="62">
        <f t="shared" si="33"/>
        <v>86584000</v>
      </c>
      <c r="F35" s="315">
        <f t="shared" si="33"/>
        <v>318</v>
      </c>
      <c r="G35" s="62">
        <f t="shared" si="33"/>
        <v>88034000</v>
      </c>
      <c r="H35" s="67">
        <f>IF(E35=0,0,(G35-E35)/E35*100)</f>
        <v>1.6746743047214265</v>
      </c>
      <c r="I35" s="45"/>
      <c r="J35" s="2"/>
      <c r="K35" s="60" t="s">
        <v>35</v>
      </c>
      <c r="L35" s="61">
        <f aca="true" t="shared" si="34" ref="L35:Q35">SUM(L29:L34)</f>
        <v>82</v>
      </c>
      <c r="M35" s="62">
        <f t="shared" si="34"/>
        <v>26105000</v>
      </c>
      <c r="N35" s="315">
        <f t="shared" si="34"/>
        <v>83</v>
      </c>
      <c r="O35" s="62">
        <f t="shared" si="34"/>
        <v>26443000</v>
      </c>
      <c r="P35" s="315">
        <f t="shared" si="34"/>
        <v>83</v>
      </c>
      <c r="Q35" s="62">
        <f t="shared" si="34"/>
        <v>26703000</v>
      </c>
      <c r="R35" s="68">
        <f>IF(O35=0,0,(Q35-O35)/O35*100)</f>
        <v>0.9832469840789624</v>
      </c>
      <c r="S35" s="46"/>
      <c r="T35" s="54"/>
      <c r="U35" s="60" t="s">
        <v>35</v>
      </c>
      <c r="V35" s="61">
        <f aca="true" t="shared" si="35" ref="V35:AA35">SUM(V29:V34)</f>
        <v>224</v>
      </c>
      <c r="W35" s="62">
        <f t="shared" si="35"/>
        <v>58649000</v>
      </c>
      <c r="X35" s="61">
        <f t="shared" si="35"/>
        <v>231</v>
      </c>
      <c r="Y35" s="62">
        <f t="shared" si="35"/>
        <v>60141000</v>
      </c>
      <c r="Z35" s="61">
        <f t="shared" si="35"/>
        <v>235</v>
      </c>
      <c r="AA35" s="62">
        <f t="shared" si="35"/>
        <v>61331000</v>
      </c>
      <c r="AB35" s="67">
        <f>IF(Y35=0,0,(AA35-Y35)/Y35*100)</f>
        <v>1.978683427279227</v>
      </c>
      <c r="AC35" s="46"/>
      <c r="AD35" s="2"/>
    </row>
    <row r="36" spans="1:30" ht="15.75" thickBot="1">
      <c r="A36" s="504" t="s">
        <v>36</v>
      </c>
      <c r="B36" s="505">
        <f>+B20+B27+B35</f>
        <v>1857</v>
      </c>
      <c r="C36" s="506">
        <f>+C20+C27+C35</f>
        <v>727140000</v>
      </c>
      <c r="D36" s="505">
        <f>SUM(D20,D27,D35)</f>
        <v>1840</v>
      </c>
      <c r="E36" s="506">
        <f>SUM(E20,E27,E35)</f>
        <v>742554000</v>
      </c>
      <c r="F36" s="505">
        <f>SUM(F20,F27,F35)</f>
        <v>1867</v>
      </c>
      <c r="G36" s="506">
        <f>SUM(G20,G27,G35)</f>
        <v>764709000</v>
      </c>
      <c r="H36" s="507"/>
      <c r="I36" s="508"/>
      <c r="J36" s="2"/>
      <c r="K36" s="504" t="s">
        <v>36</v>
      </c>
      <c r="L36" s="509">
        <f aca="true" t="shared" si="36" ref="L36:Q36">SUM(L20,L27,L35)</f>
        <v>528</v>
      </c>
      <c r="M36" s="506">
        <f t="shared" si="36"/>
        <v>261717000</v>
      </c>
      <c r="N36" s="510">
        <f t="shared" si="36"/>
        <v>544</v>
      </c>
      <c r="O36" s="506">
        <f t="shared" si="36"/>
        <v>272058000</v>
      </c>
      <c r="P36" s="510">
        <f t="shared" si="36"/>
        <v>526</v>
      </c>
      <c r="Q36" s="506">
        <f t="shared" si="36"/>
        <v>273828000</v>
      </c>
      <c r="R36" s="537">
        <f t="shared" si="25"/>
        <v>0.6505965639679774</v>
      </c>
      <c r="S36" s="504"/>
      <c r="T36" s="54"/>
      <c r="U36" s="511" t="s">
        <v>36</v>
      </c>
      <c r="V36" s="505">
        <f aca="true" t="shared" si="37" ref="V36:AA36">+V20+V27+V35</f>
        <v>1329</v>
      </c>
      <c r="W36" s="506">
        <f t="shared" si="37"/>
        <v>465423000</v>
      </c>
      <c r="X36" s="505">
        <f t="shared" si="37"/>
        <v>1296</v>
      </c>
      <c r="Y36" s="506">
        <f t="shared" si="37"/>
        <v>470496000</v>
      </c>
      <c r="Z36" s="505">
        <f t="shared" si="37"/>
        <v>1341</v>
      </c>
      <c r="AA36" s="506">
        <f t="shared" si="37"/>
        <v>490881000</v>
      </c>
      <c r="AB36" s="537">
        <f t="shared" si="32"/>
        <v>4.332661701693532</v>
      </c>
      <c r="AC36" s="504"/>
      <c r="AD36" s="2"/>
    </row>
    <row r="37" spans="1:30" ht="12.75" customHeight="1" thickTop="1">
      <c r="A37" s="42"/>
      <c r="B37" s="51" t="s">
        <v>20</v>
      </c>
      <c r="C37" s="23"/>
      <c r="D37" s="183"/>
      <c r="E37" s="23"/>
      <c r="F37" s="183"/>
      <c r="G37" s="23"/>
      <c r="H37" s="52"/>
      <c r="I37" s="12"/>
      <c r="J37" s="2"/>
      <c r="K37" s="20"/>
      <c r="L37" s="51"/>
      <c r="M37" s="23"/>
      <c r="N37" s="183"/>
      <c r="O37" s="23"/>
      <c r="P37" s="183"/>
      <c r="Q37" s="23"/>
      <c r="R37" s="53"/>
      <c r="S37" s="42"/>
      <c r="T37" s="54"/>
      <c r="U37" s="20"/>
      <c r="V37" s="51" t="s">
        <v>20</v>
      </c>
      <c r="W37" s="23"/>
      <c r="X37" s="51" t="s">
        <v>20</v>
      </c>
      <c r="Y37" s="23"/>
      <c r="Z37" s="51" t="s">
        <v>20</v>
      </c>
      <c r="AA37" s="23"/>
      <c r="AB37" s="52"/>
      <c r="AC37" s="42"/>
      <c r="AD37" s="2"/>
    </row>
    <row r="38" spans="1:30" ht="15">
      <c r="A38" s="47" t="s">
        <v>390</v>
      </c>
      <c r="B38" s="311" t="s">
        <v>38</v>
      </c>
      <c r="C38" s="23"/>
      <c r="D38" s="316" t="s">
        <v>38</v>
      </c>
      <c r="E38" s="23"/>
      <c r="F38" s="316" t="s">
        <v>38</v>
      </c>
      <c r="G38" s="23"/>
      <c r="H38" s="52"/>
      <c r="I38" s="12"/>
      <c r="J38" s="2"/>
      <c r="K38" s="50" t="s">
        <v>390</v>
      </c>
      <c r="L38" s="311" t="s">
        <v>38</v>
      </c>
      <c r="M38" s="23"/>
      <c r="N38" s="316" t="s">
        <v>38</v>
      </c>
      <c r="O38" s="23"/>
      <c r="P38" s="316" t="s">
        <v>38</v>
      </c>
      <c r="Q38" s="23"/>
      <c r="R38" s="53"/>
      <c r="S38" s="42"/>
      <c r="T38" s="54"/>
      <c r="U38" s="50" t="s">
        <v>390</v>
      </c>
      <c r="V38" s="51" t="s">
        <v>38</v>
      </c>
      <c r="W38" s="23"/>
      <c r="X38" s="51" t="s">
        <v>38</v>
      </c>
      <c r="Y38" s="23"/>
      <c r="Z38" s="51" t="s">
        <v>38</v>
      </c>
      <c r="AA38" s="23"/>
      <c r="AB38" s="52"/>
      <c r="AC38" s="42"/>
      <c r="AD38" s="2"/>
    </row>
    <row r="39" spans="1:30" ht="15">
      <c r="A39" s="42" t="s">
        <v>39</v>
      </c>
      <c r="B39" s="51">
        <v>177</v>
      </c>
      <c r="C39" s="411">
        <v>6129000</v>
      </c>
      <c r="D39" s="183">
        <v>177</v>
      </c>
      <c r="E39" s="23">
        <v>6496000</v>
      </c>
      <c r="F39" s="183">
        <v>177</v>
      </c>
      <c r="G39" s="23">
        <v>6593000</v>
      </c>
      <c r="H39" s="65">
        <f>IF(E39=0,0,(G39-E39)/E39*100)</f>
        <v>1.4932266009852218</v>
      </c>
      <c r="I39" s="12"/>
      <c r="J39" s="2"/>
      <c r="K39" s="20" t="s">
        <v>39</v>
      </c>
      <c r="L39" s="51">
        <v>8</v>
      </c>
      <c r="M39" s="23">
        <v>302000</v>
      </c>
      <c r="N39" s="183">
        <v>8</v>
      </c>
      <c r="O39" s="23">
        <v>499000</v>
      </c>
      <c r="P39" s="183">
        <v>8</v>
      </c>
      <c r="Q39" s="23">
        <v>506000</v>
      </c>
      <c r="R39" s="66">
        <f>IF(O39=0,0,(Q39-O39)/O39*100)</f>
        <v>1.402805611222445</v>
      </c>
      <c r="S39" s="42"/>
      <c r="T39" s="54"/>
      <c r="U39" s="20" t="s">
        <v>39</v>
      </c>
      <c r="V39" s="51">
        <f>+B39-L39</f>
        <v>169</v>
      </c>
      <c r="W39" s="411">
        <f>+C39-M39</f>
        <v>5827000</v>
      </c>
      <c r="X39" s="51">
        <f aca="true" t="shared" si="38" ref="X39:AA40">+D39-N39</f>
        <v>169</v>
      </c>
      <c r="Y39" s="411">
        <f t="shared" si="38"/>
        <v>5997000</v>
      </c>
      <c r="Z39" s="51">
        <f t="shared" si="38"/>
        <v>169</v>
      </c>
      <c r="AA39" s="411">
        <f t="shared" si="38"/>
        <v>6087000</v>
      </c>
      <c r="AB39" s="65">
        <f>IF(Y39=0,0,(AA39-Y39)/Y39*100)</f>
        <v>1.500750375187594</v>
      </c>
      <c r="AC39" s="42"/>
      <c r="AD39" s="2"/>
    </row>
    <row r="40" spans="1:30" ht="15.75" thickBot="1">
      <c r="A40" s="44" t="s">
        <v>40</v>
      </c>
      <c r="B40" s="55">
        <v>358</v>
      </c>
      <c r="C40" s="19">
        <v>13685000</v>
      </c>
      <c r="D40" s="55">
        <v>364</v>
      </c>
      <c r="E40" s="19">
        <v>14585000</v>
      </c>
      <c r="F40" s="55">
        <v>372</v>
      </c>
      <c r="G40" s="19">
        <v>15191000</v>
      </c>
      <c r="H40" s="127">
        <f>IF(E40=0,0,(G40-E40)/E40*100)</f>
        <v>4.154953719574906</v>
      </c>
      <c r="I40" s="43"/>
      <c r="J40" s="2"/>
      <c r="K40" s="17" t="s">
        <v>40</v>
      </c>
      <c r="L40" s="55">
        <v>88</v>
      </c>
      <c r="M40" s="19">
        <v>3616000</v>
      </c>
      <c r="N40" s="314">
        <v>88</v>
      </c>
      <c r="O40" s="19">
        <v>3851000</v>
      </c>
      <c r="P40" s="314">
        <v>88</v>
      </c>
      <c r="Q40" s="19">
        <v>3909000</v>
      </c>
      <c r="R40" s="127">
        <f>IF(O40=0,0,(Q40-O40)/O40*100)</f>
        <v>1.5061023110880292</v>
      </c>
      <c r="S40" s="44"/>
      <c r="T40" s="54"/>
      <c r="U40" s="17" t="s">
        <v>40</v>
      </c>
      <c r="V40" s="55">
        <f>+B40-L40</f>
        <v>270</v>
      </c>
      <c r="W40" s="19">
        <f>+C40-M40</f>
        <v>10069000</v>
      </c>
      <c r="X40" s="55">
        <f t="shared" si="38"/>
        <v>276</v>
      </c>
      <c r="Y40" s="19">
        <f t="shared" si="38"/>
        <v>10734000</v>
      </c>
      <c r="Z40" s="55">
        <f t="shared" si="38"/>
        <v>284</v>
      </c>
      <c r="AA40" s="19">
        <f t="shared" si="38"/>
        <v>11282000</v>
      </c>
      <c r="AB40" s="127">
        <f>IF(Y40=0,0,(AA40-Y40)/Y40*100)</f>
        <v>5.105272964412149</v>
      </c>
      <c r="AC40" s="44"/>
      <c r="AD40" s="2"/>
    </row>
    <row r="41" spans="1:30" ht="15">
      <c r="A41" s="42" t="s">
        <v>41</v>
      </c>
      <c r="B41" s="51">
        <f>+B39+B40</f>
        <v>535</v>
      </c>
      <c r="C41" s="23">
        <f>+C39+C40</f>
        <v>19814000</v>
      </c>
      <c r="D41" s="51">
        <f>D39+D40</f>
        <v>541</v>
      </c>
      <c r="E41" s="23">
        <f>E39+E40</f>
        <v>21081000</v>
      </c>
      <c r="F41" s="51">
        <f>F39+F40</f>
        <v>549</v>
      </c>
      <c r="G41" s="23">
        <f>G39+G40</f>
        <v>21784000</v>
      </c>
      <c r="H41" s="65">
        <f>IF(E41=0,0,(G41-E41)/E41*100)</f>
        <v>3.334756415729804</v>
      </c>
      <c r="I41" s="12"/>
      <c r="J41" s="2"/>
      <c r="K41" s="20" t="s">
        <v>41</v>
      </c>
      <c r="L41" s="51">
        <f aca="true" t="shared" si="39" ref="L41:Q41">L39+L40</f>
        <v>96</v>
      </c>
      <c r="M41" s="23">
        <f t="shared" si="39"/>
        <v>3918000</v>
      </c>
      <c r="N41" s="183">
        <f t="shared" si="39"/>
        <v>96</v>
      </c>
      <c r="O41" s="23">
        <f t="shared" si="39"/>
        <v>4350000</v>
      </c>
      <c r="P41" s="183">
        <f t="shared" si="39"/>
        <v>96</v>
      </c>
      <c r="Q41" s="23">
        <f t="shared" si="39"/>
        <v>4415000</v>
      </c>
      <c r="R41" s="66">
        <f>IF(O41=0,0,(Q41-O41)/O41*100)</f>
        <v>1.4942528735632183</v>
      </c>
      <c r="S41" s="42"/>
      <c r="T41" s="54"/>
      <c r="U41" s="20" t="s">
        <v>41</v>
      </c>
      <c r="V41" s="51">
        <f aca="true" t="shared" si="40" ref="V41:AA41">+V39+V40</f>
        <v>439</v>
      </c>
      <c r="W41" s="23">
        <f t="shared" si="40"/>
        <v>15896000</v>
      </c>
      <c r="X41" s="51">
        <f t="shared" si="40"/>
        <v>445</v>
      </c>
      <c r="Y41" s="23">
        <f t="shared" si="40"/>
        <v>16731000</v>
      </c>
      <c r="Z41" s="51">
        <f t="shared" si="40"/>
        <v>453</v>
      </c>
      <c r="AA41" s="23">
        <f t="shared" si="40"/>
        <v>17369000</v>
      </c>
      <c r="AB41" s="65">
        <f>IF(Y41=0,0,(AA41-Y41)/Y41*100)</f>
        <v>3.8132807363576595</v>
      </c>
      <c r="AC41" s="42"/>
      <c r="AD41" s="2"/>
    </row>
    <row r="42" spans="1:30" ht="12.75" customHeight="1">
      <c r="A42" s="42"/>
      <c r="B42" s="51" t="s">
        <v>20</v>
      </c>
      <c r="C42" s="23" t="s">
        <v>20</v>
      </c>
      <c r="D42" s="183"/>
      <c r="E42" s="23"/>
      <c r="F42" s="183"/>
      <c r="G42" s="23"/>
      <c r="H42" s="52"/>
      <c r="I42" s="12"/>
      <c r="J42" s="2"/>
      <c r="K42" s="20"/>
      <c r="L42" s="51"/>
      <c r="M42" s="23"/>
      <c r="N42" s="183"/>
      <c r="O42" s="23"/>
      <c r="P42" s="183"/>
      <c r="Q42" s="23"/>
      <c r="R42" s="53"/>
      <c r="S42" s="42"/>
      <c r="T42" s="54"/>
      <c r="U42" s="20"/>
      <c r="V42" s="51" t="s">
        <v>20</v>
      </c>
      <c r="W42" s="23" t="s">
        <v>20</v>
      </c>
      <c r="X42" s="51" t="s">
        <v>20</v>
      </c>
      <c r="Y42" s="23" t="s">
        <v>20</v>
      </c>
      <c r="Z42" s="51" t="s">
        <v>20</v>
      </c>
      <c r="AA42" s="23" t="s">
        <v>20</v>
      </c>
      <c r="AB42" s="52"/>
      <c r="AC42" s="42"/>
      <c r="AD42" s="2"/>
    </row>
    <row r="43" spans="1:30" ht="15">
      <c r="A43" s="42" t="s">
        <v>42</v>
      </c>
      <c r="B43" s="51">
        <v>107</v>
      </c>
      <c r="C43" s="411">
        <v>96244000</v>
      </c>
      <c r="D43" s="183">
        <v>114</v>
      </c>
      <c r="E43" s="23">
        <v>99400000</v>
      </c>
      <c r="F43" s="183">
        <v>114</v>
      </c>
      <c r="G43" s="23">
        <v>101492000</v>
      </c>
      <c r="H43" s="65">
        <f>IF(E43=0,0,(G43-E43)/E43*100)</f>
        <v>2.1046277665995974</v>
      </c>
      <c r="I43" s="12"/>
      <c r="J43" s="2"/>
      <c r="K43" s="20" t="s">
        <v>42</v>
      </c>
      <c r="L43" s="51">
        <v>22</v>
      </c>
      <c r="M43" s="23">
        <v>16489000</v>
      </c>
      <c r="N43" s="183">
        <v>22</v>
      </c>
      <c r="O43" s="23">
        <v>16984000</v>
      </c>
      <c r="P43" s="183">
        <v>22</v>
      </c>
      <c r="Q43" s="23">
        <v>17494000</v>
      </c>
      <c r="R43" s="66">
        <f>IF(O43=0,0,(Q43-O43)/O43*100)</f>
        <v>3.002826189354687</v>
      </c>
      <c r="S43" s="42"/>
      <c r="T43" s="54"/>
      <c r="U43" s="20" t="s">
        <v>42</v>
      </c>
      <c r="V43" s="51">
        <f>+B43-L43</f>
        <v>85</v>
      </c>
      <c r="W43" s="411">
        <f>+C43-M43</f>
        <v>79755000</v>
      </c>
      <c r="X43" s="51">
        <f aca="true" t="shared" si="41" ref="X43:AA44">+D43-N43</f>
        <v>92</v>
      </c>
      <c r="Y43" s="411">
        <f t="shared" si="41"/>
        <v>82416000</v>
      </c>
      <c r="Z43" s="51">
        <f t="shared" si="41"/>
        <v>92</v>
      </c>
      <c r="AA43" s="411">
        <f t="shared" si="41"/>
        <v>83998000</v>
      </c>
      <c r="AB43" s="65">
        <f>IF(Y43=0,0,(AA43-Y43)/Y43*100)</f>
        <v>1.9195301883129492</v>
      </c>
      <c r="AC43" s="42"/>
      <c r="AD43" s="2"/>
    </row>
    <row r="44" spans="1:30" ht="15">
      <c r="A44" s="42" t="s">
        <v>43</v>
      </c>
      <c r="B44" s="409">
        <v>19</v>
      </c>
      <c r="C44" s="412">
        <v>6742000</v>
      </c>
      <c r="D44" s="349">
        <v>23</v>
      </c>
      <c r="E44" s="408">
        <v>7000000</v>
      </c>
      <c r="F44" s="349">
        <v>23</v>
      </c>
      <c r="G44" s="408">
        <v>7000000</v>
      </c>
      <c r="H44" s="52"/>
      <c r="I44" s="12"/>
      <c r="J44" s="2"/>
      <c r="K44" s="20" t="s">
        <v>43</v>
      </c>
      <c r="L44" s="349">
        <v>1</v>
      </c>
      <c r="M44" s="408">
        <v>746000</v>
      </c>
      <c r="N44" s="349">
        <v>3</v>
      </c>
      <c r="O44" s="408">
        <v>700000</v>
      </c>
      <c r="P44" s="349">
        <v>3</v>
      </c>
      <c r="Q44" s="408">
        <v>700000</v>
      </c>
      <c r="R44" s="53"/>
      <c r="S44" s="42"/>
      <c r="T44" s="54"/>
      <c r="U44" s="20" t="s">
        <v>43</v>
      </c>
      <c r="V44" s="409">
        <f>+B44-L44</f>
        <v>18</v>
      </c>
      <c r="W44" s="412">
        <f>+C44-M44</f>
        <v>5996000</v>
      </c>
      <c r="X44" s="409">
        <f t="shared" si="41"/>
        <v>20</v>
      </c>
      <c r="Y44" s="412">
        <f t="shared" si="41"/>
        <v>6300000</v>
      </c>
      <c r="Z44" s="409">
        <f t="shared" si="41"/>
        <v>20</v>
      </c>
      <c r="AA44" s="412">
        <f t="shared" si="41"/>
        <v>6300000</v>
      </c>
      <c r="AB44" s="52"/>
      <c r="AC44" s="42"/>
      <c r="AD44" s="2"/>
    </row>
    <row r="45" spans="1:30" ht="4.5" customHeight="1">
      <c r="A45" s="42"/>
      <c r="B45" s="51" t="s">
        <v>20</v>
      </c>
      <c r="C45" s="23" t="s">
        <v>20</v>
      </c>
      <c r="D45" s="183"/>
      <c r="E45" s="23"/>
      <c r="F45" s="183"/>
      <c r="G45" s="23"/>
      <c r="H45" s="52"/>
      <c r="I45" s="12"/>
      <c r="J45" s="2"/>
      <c r="K45" s="20"/>
      <c r="L45" s="51"/>
      <c r="M45" s="23"/>
      <c r="N45" s="183"/>
      <c r="O45" s="23"/>
      <c r="P45" s="183"/>
      <c r="Q45" s="23"/>
      <c r="R45" s="53"/>
      <c r="S45" s="42"/>
      <c r="T45" s="54"/>
      <c r="U45" s="20"/>
      <c r="V45" s="51" t="s">
        <v>20</v>
      </c>
      <c r="W45" s="23" t="s">
        <v>20</v>
      </c>
      <c r="X45" s="51" t="s">
        <v>20</v>
      </c>
      <c r="Y45" s="23" t="s">
        <v>20</v>
      </c>
      <c r="Z45" s="51" t="s">
        <v>20</v>
      </c>
      <c r="AA45" s="23" t="s">
        <v>20</v>
      </c>
      <c r="AB45" s="52"/>
      <c r="AC45" s="42"/>
      <c r="AD45" s="2"/>
    </row>
    <row r="46" spans="1:30" ht="15">
      <c r="A46" s="42"/>
      <c r="B46" s="70" t="s">
        <v>44</v>
      </c>
      <c r="C46" s="23" t="s">
        <v>20</v>
      </c>
      <c r="D46" s="317" t="s">
        <v>44</v>
      </c>
      <c r="E46" s="23"/>
      <c r="F46" s="317" t="s">
        <v>44</v>
      </c>
      <c r="G46" s="23"/>
      <c r="H46" s="52"/>
      <c r="I46" s="12"/>
      <c r="J46" s="2"/>
      <c r="K46" s="20"/>
      <c r="L46" s="96" t="s">
        <v>44</v>
      </c>
      <c r="M46" s="23"/>
      <c r="N46" s="317" t="s">
        <v>44</v>
      </c>
      <c r="O46" s="23"/>
      <c r="P46" s="317" t="s">
        <v>44</v>
      </c>
      <c r="Q46" s="23"/>
      <c r="R46" s="53"/>
      <c r="S46" s="42"/>
      <c r="T46" s="54"/>
      <c r="U46" s="20"/>
      <c r="V46" s="70" t="s">
        <v>44</v>
      </c>
      <c r="W46" s="23" t="s">
        <v>20</v>
      </c>
      <c r="X46" s="70" t="s">
        <v>44</v>
      </c>
      <c r="Y46" s="23" t="s">
        <v>20</v>
      </c>
      <c r="Z46" s="70" t="s">
        <v>44</v>
      </c>
      <c r="AA46" s="23" t="s">
        <v>20</v>
      </c>
      <c r="AB46" s="52"/>
      <c r="AC46" s="42"/>
      <c r="AD46" s="2"/>
    </row>
    <row r="47" spans="1:30" ht="15.75" customHeight="1">
      <c r="A47" s="42" t="s">
        <v>45</v>
      </c>
      <c r="B47" s="51">
        <v>118</v>
      </c>
      <c r="C47" s="411">
        <v>73633000</v>
      </c>
      <c r="D47" s="318">
        <v>119</v>
      </c>
      <c r="E47" s="29">
        <v>77230000</v>
      </c>
      <c r="F47" s="318">
        <v>119</v>
      </c>
      <c r="G47" s="29">
        <v>79210000</v>
      </c>
      <c r="H47" s="65">
        <f>IF(E47=0,0,(G47-E47)/E47*100)</f>
        <v>2.5637705554836203</v>
      </c>
      <c r="I47" s="12"/>
      <c r="J47" s="2"/>
      <c r="K47" s="20" t="s">
        <v>45</v>
      </c>
      <c r="L47" s="71">
        <v>12</v>
      </c>
      <c r="M47" s="29">
        <v>11003000</v>
      </c>
      <c r="N47" s="318">
        <v>12</v>
      </c>
      <c r="O47" s="29">
        <v>11115000</v>
      </c>
      <c r="P47" s="318">
        <v>12</v>
      </c>
      <c r="Q47" s="29">
        <v>11345000</v>
      </c>
      <c r="R47" s="66">
        <f>IF(O47=0,0,(Q47-O47)/O47*100)</f>
        <v>2.06927575348628</v>
      </c>
      <c r="S47" s="42"/>
      <c r="T47" s="54"/>
      <c r="U47" s="20" t="s">
        <v>45</v>
      </c>
      <c r="V47" s="51">
        <f aca="true" t="shared" si="42" ref="V47:AA47">+B47-L47</f>
        <v>106</v>
      </c>
      <c r="W47" s="411">
        <f t="shared" si="42"/>
        <v>62630000</v>
      </c>
      <c r="X47" s="51">
        <f t="shared" si="42"/>
        <v>107</v>
      </c>
      <c r="Y47" s="411">
        <f t="shared" si="42"/>
        <v>66115000</v>
      </c>
      <c r="Z47" s="51">
        <f t="shared" si="42"/>
        <v>107</v>
      </c>
      <c r="AA47" s="411">
        <f t="shared" si="42"/>
        <v>67865000</v>
      </c>
      <c r="AB47" s="65">
        <f>IF(Y47=0,0,(AA47-Y47)/Y47*100)</f>
        <v>2.6469031233456857</v>
      </c>
      <c r="AC47" s="42"/>
      <c r="AD47" s="2"/>
    </row>
    <row r="48" spans="1:30" ht="15.75" customHeight="1">
      <c r="A48" s="42" t="s">
        <v>46</v>
      </c>
      <c r="B48" s="51">
        <v>265</v>
      </c>
      <c r="C48" s="411">
        <v>48114000</v>
      </c>
      <c r="D48" s="318">
        <v>254</v>
      </c>
      <c r="E48" s="29">
        <v>50522000</v>
      </c>
      <c r="F48" s="318">
        <v>253</v>
      </c>
      <c r="G48" s="29">
        <v>51865000</v>
      </c>
      <c r="H48" s="65">
        <f>IF(E48=0,0,(G48-E48)/E48*100)</f>
        <v>2.6582478920074424</v>
      </c>
      <c r="I48" s="12"/>
      <c r="J48" s="2"/>
      <c r="K48" s="20" t="s">
        <v>46</v>
      </c>
      <c r="L48" s="71">
        <v>56</v>
      </c>
      <c r="M48" s="29">
        <v>8387000</v>
      </c>
      <c r="N48" s="318">
        <v>56</v>
      </c>
      <c r="O48" s="29">
        <v>8472000</v>
      </c>
      <c r="P48" s="318">
        <v>56</v>
      </c>
      <c r="Q48" s="29">
        <v>8650000</v>
      </c>
      <c r="R48" s="66">
        <f>IF(O48=0,0,(Q48-O48)/O48*100)</f>
        <v>2.101038715769594</v>
      </c>
      <c r="S48" s="42"/>
      <c r="T48" s="54"/>
      <c r="U48" s="20" t="s">
        <v>46</v>
      </c>
      <c r="V48" s="51">
        <f aca="true" t="shared" si="43" ref="V48:AA48">+B48-L48</f>
        <v>209</v>
      </c>
      <c r="W48" s="411">
        <f t="shared" si="43"/>
        <v>39727000</v>
      </c>
      <c r="X48" s="51">
        <f t="shared" si="43"/>
        <v>198</v>
      </c>
      <c r="Y48" s="411">
        <f t="shared" si="43"/>
        <v>42050000</v>
      </c>
      <c r="Z48" s="51">
        <f t="shared" si="43"/>
        <v>197</v>
      </c>
      <c r="AA48" s="411">
        <f t="shared" si="43"/>
        <v>43215000</v>
      </c>
      <c r="AB48" s="65">
        <f>IF(Y48=0,0,(AA48-Y48)/Y48*100)</f>
        <v>2.7705112960761</v>
      </c>
      <c r="AC48" s="42"/>
      <c r="AD48" s="2"/>
    </row>
    <row r="49" spans="1:30" ht="15.75" customHeight="1">
      <c r="A49" s="42" t="s">
        <v>47</v>
      </c>
      <c r="B49" s="51">
        <v>0</v>
      </c>
      <c r="C49" s="411">
        <v>0</v>
      </c>
      <c r="D49" s="318">
        <v>0</v>
      </c>
      <c r="E49" s="29">
        <v>0</v>
      </c>
      <c r="F49" s="318">
        <v>0</v>
      </c>
      <c r="G49" s="29">
        <v>0</v>
      </c>
      <c r="H49" s="65">
        <f>IF(E49=0,0,(G49-E49)/E49*100)</f>
        <v>0</v>
      </c>
      <c r="I49" s="12"/>
      <c r="J49" s="2"/>
      <c r="K49" s="20" t="s">
        <v>47</v>
      </c>
      <c r="L49" s="71">
        <v>0</v>
      </c>
      <c r="M49" s="29">
        <v>0</v>
      </c>
      <c r="N49" s="318">
        <v>0</v>
      </c>
      <c r="O49" s="29">
        <v>0</v>
      </c>
      <c r="P49" s="318">
        <v>0</v>
      </c>
      <c r="Q49" s="29">
        <v>0</v>
      </c>
      <c r="R49" s="66">
        <f>IF(O49=0,0,(Q49-O49)/O49*100)</f>
        <v>0</v>
      </c>
      <c r="S49" s="42"/>
      <c r="T49" s="54"/>
      <c r="U49" s="20" t="s">
        <v>47</v>
      </c>
      <c r="V49" s="51">
        <f aca="true" t="shared" si="44" ref="V49:AA49">+B49-L49</f>
        <v>0</v>
      </c>
      <c r="W49" s="411">
        <f t="shared" si="44"/>
        <v>0</v>
      </c>
      <c r="X49" s="51">
        <f t="shared" si="44"/>
        <v>0</v>
      </c>
      <c r="Y49" s="411">
        <f t="shared" si="44"/>
        <v>0</v>
      </c>
      <c r="Z49" s="51">
        <f t="shared" si="44"/>
        <v>0</v>
      </c>
      <c r="AA49" s="411">
        <f t="shared" si="44"/>
        <v>0</v>
      </c>
      <c r="AB49" s="65">
        <f>IF(Y49=0,0,(AA49-Y49)/Y49*100)</f>
        <v>0</v>
      </c>
      <c r="AC49" s="42"/>
      <c r="AD49" s="2"/>
    </row>
    <row r="50" spans="1:30" ht="15.75" customHeight="1" thickBot="1">
      <c r="A50" s="44" t="s">
        <v>48</v>
      </c>
      <c r="B50" s="55"/>
      <c r="C50" s="19">
        <v>0</v>
      </c>
      <c r="D50" s="314"/>
      <c r="E50" s="19">
        <v>0</v>
      </c>
      <c r="F50" s="314"/>
      <c r="G50" s="19">
        <v>0</v>
      </c>
      <c r="H50" s="126">
        <f>IF(E50=0,0,(G50-E50)/E50*100)</f>
        <v>0</v>
      </c>
      <c r="I50" s="12"/>
      <c r="J50" s="2"/>
      <c r="K50" s="20" t="s">
        <v>48</v>
      </c>
      <c r="L50" s="51"/>
      <c r="M50" s="23"/>
      <c r="N50" s="183"/>
      <c r="O50" s="23">
        <v>0</v>
      </c>
      <c r="P50" s="183"/>
      <c r="Q50" s="23">
        <v>0</v>
      </c>
      <c r="R50" s="66">
        <f>IF(O50=0,0,(Q50-O50)/O50*100)</f>
        <v>0</v>
      </c>
      <c r="S50" s="42"/>
      <c r="T50" s="54"/>
      <c r="U50" s="20" t="s">
        <v>48</v>
      </c>
      <c r="V50" s="51"/>
      <c r="W50" s="411">
        <f>+C50-M50</f>
        <v>0</v>
      </c>
      <c r="X50" s="51"/>
      <c r="Y50" s="411">
        <f>+E50-O50</f>
        <v>0</v>
      </c>
      <c r="Z50" s="51"/>
      <c r="AA50" s="411">
        <f>+G50-Q50</f>
        <v>0</v>
      </c>
      <c r="AB50" s="65">
        <f>IF(Y50=0,0,(AA50-Y50)/Y50*100)</f>
        <v>0</v>
      </c>
      <c r="AC50" s="42"/>
      <c r="AD50" s="2"/>
    </row>
    <row r="51" spans="1:30" ht="15.75" customHeight="1" thickBot="1">
      <c r="A51" s="46" t="s">
        <v>430</v>
      </c>
      <c r="B51" s="61">
        <f>B47+B48+B49</f>
        <v>383</v>
      </c>
      <c r="C51" s="62">
        <f>C36+C41+C43+C47+C48+C49+C50</f>
        <v>964945000</v>
      </c>
      <c r="D51" s="315">
        <f>D47+D48+D49</f>
        <v>373</v>
      </c>
      <c r="E51" s="62">
        <f>E36+E41+E43+E47+E48+E49+E50</f>
        <v>990787000</v>
      </c>
      <c r="F51" s="315">
        <f>F47+F48+F49</f>
        <v>372</v>
      </c>
      <c r="G51" s="62">
        <f>G36+G41+G43+G47+G48+G49+G50</f>
        <v>1019060000</v>
      </c>
      <c r="H51" s="67">
        <f>IF(E51=0,0,(G51-E51)/E51*100)</f>
        <v>2.853590125829265</v>
      </c>
      <c r="I51" s="45"/>
      <c r="J51" s="2"/>
      <c r="K51" s="60" t="s">
        <v>430</v>
      </c>
      <c r="L51" s="61">
        <f>L47+L48+L49</f>
        <v>68</v>
      </c>
      <c r="M51" s="62">
        <f>M36+M41+M43+M47+M48+M49+M50</f>
        <v>301514000</v>
      </c>
      <c r="N51" s="315">
        <f>N47+N48+N49</f>
        <v>68</v>
      </c>
      <c r="O51" s="62">
        <f>O36+O41+O43+O47+O48+O49+O50</f>
        <v>312979000</v>
      </c>
      <c r="P51" s="315">
        <f>P47+P48+P49</f>
        <v>68</v>
      </c>
      <c r="Q51" s="62">
        <f>Q36+Q41+Q43+Q47+Q48+Q49+Q50</f>
        <v>315732000</v>
      </c>
      <c r="R51" s="68">
        <f>IF(O51=0,0,(Q51-O51)/O51*100)</f>
        <v>0.879611731138511</v>
      </c>
      <c r="S51" s="46"/>
      <c r="T51" s="54"/>
      <c r="U51" s="60" t="s">
        <v>430</v>
      </c>
      <c r="V51" s="61">
        <f>V47+V48+V49</f>
        <v>315</v>
      </c>
      <c r="W51" s="62">
        <f>W36+W41+W43+W47+W48+W49+W50</f>
        <v>663431000</v>
      </c>
      <c r="X51" s="61">
        <f>X47+X48+X49</f>
        <v>305</v>
      </c>
      <c r="Y51" s="62">
        <f>Y36+Y41+Y43+Y47+Y48+Y49+Y50</f>
        <v>677808000</v>
      </c>
      <c r="Z51" s="61">
        <f>Z47+Z48+Z49</f>
        <v>304</v>
      </c>
      <c r="AA51" s="62">
        <f>AA36+AA41+AA43+AA47+AA48+AA49+AA50</f>
        <v>703328000</v>
      </c>
      <c r="AB51" s="67">
        <f>IF(Y51=0,0,(AA51-Y51)/Y51*100)</f>
        <v>3.765078016193376</v>
      </c>
      <c r="AC51" s="46"/>
      <c r="AD51" s="2"/>
    </row>
    <row r="52" spans="1:30" ht="15.75" customHeight="1" thickBot="1">
      <c r="A52" s="46" t="s">
        <v>421</v>
      </c>
      <c r="B52" s="18"/>
      <c r="C52" s="445">
        <v>0</v>
      </c>
      <c r="D52" s="319"/>
      <c r="E52" s="445">
        <v>3402000</v>
      </c>
      <c r="F52" s="319" t="s">
        <v>20</v>
      </c>
      <c r="G52" s="445">
        <v>6418000</v>
      </c>
      <c r="H52" s="126"/>
      <c r="I52" s="43"/>
      <c r="J52" s="2"/>
      <c r="K52" s="46" t="s">
        <v>421</v>
      </c>
      <c r="L52" s="18"/>
      <c r="M52" s="445">
        <v>0</v>
      </c>
      <c r="N52" s="319"/>
      <c r="O52" s="445">
        <v>0</v>
      </c>
      <c r="P52" s="319" t="s">
        <v>20</v>
      </c>
      <c r="Q52" s="445">
        <v>0</v>
      </c>
      <c r="R52" s="127"/>
      <c r="S52" s="44"/>
      <c r="T52" s="54"/>
      <c r="U52" s="46" t="s">
        <v>421</v>
      </c>
      <c r="V52" s="18"/>
      <c r="W52" s="445">
        <v>0</v>
      </c>
      <c r="X52" s="319"/>
      <c r="Y52" s="445">
        <v>3402</v>
      </c>
      <c r="Z52" s="319" t="s">
        <v>20</v>
      </c>
      <c r="AA52" s="445">
        <v>6418</v>
      </c>
      <c r="AB52" s="590"/>
      <c r="AC52" s="44"/>
      <c r="AD52" s="2"/>
    </row>
    <row r="53" spans="1:30" ht="15.75" customHeight="1" thickBot="1">
      <c r="A53" s="304" t="s">
        <v>49</v>
      </c>
      <c r="B53" s="18"/>
      <c r="C53" s="445">
        <v>155848000</v>
      </c>
      <c r="D53" s="319"/>
      <c r="E53" s="445">
        <v>160900000</v>
      </c>
      <c r="F53" s="319" t="s">
        <v>20</v>
      </c>
      <c r="G53" s="445">
        <v>165200000</v>
      </c>
      <c r="H53" s="56"/>
      <c r="I53" s="43"/>
      <c r="J53" s="2"/>
      <c r="K53" s="63" t="s">
        <v>49</v>
      </c>
      <c r="L53" s="61"/>
      <c r="M53" s="445">
        <v>47783000</v>
      </c>
      <c r="N53" s="446"/>
      <c r="O53" s="445">
        <v>49500000</v>
      </c>
      <c r="P53" s="446"/>
      <c r="Q53" s="445">
        <v>50800000</v>
      </c>
      <c r="R53" s="58"/>
      <c r="S53" s="44"/>
      <c r="T53" s="54"/>
      <c r="U53" s="63" t="s">
        <v>49</v>
      </c>
      <c r="V53" s="55"/>
      <c r="W53" s="446">
        <f>+C53-M53</f>
        <v>108065000</v>
      </c>
      <c r="X53" s="447"/>
      <c r="Y53" s="446">
        <f>+E53-O53</f>
        <v>111400000</v>
      </c>
      <c r="Z53" s="447"/>
      <c r="AA53" s="446">
        <f>+G53-Q53</f>
        <v>114400000</v>
      </c>
      <c r="AB53" s="57"/>
      <c r="AC53" s="44"/>
      <c r="AD53" s="2"/>
    </row>
    <row r="54" spans="1:30" ht="13.5" customHeight="1" thickBot="1">
      <c r="A54" s="216"/>
      <c r="B54" s="205"/>
      <c r="C54" s="218"/>
      <c r="D54" s="320"/>
      <c r="E54" s="218"/>
      <c r="F54" s="320"/>
      <c r="G54" s="218"/>
      <c r="H54" s="219"/>
      <c r="I54" s="220"/>
      <c r="J54" s="258"/>
      <c r="K54" s="418"/>
      <c r="L54" s="307"/>
      <c r="M54" s="307"/>
      <c r="N54" s="307"/>
      <c r="O54" s="307"/>
      <c r="P54" s="85"/>
      <c r="Q54" s="307"/>
      <c r="R54" s="85"/>
      <c r="S54" s="85"/>
      <c r="T54" s="258"/>
      <c r="U54" s="418"/>
      <c r="V54" s="307" t="s">
        <v>20</v>
      </c>
      <c r="W54" s="307"/>
      <c r="X54" s="307" t="s">
        <v>20</v>
      </c>
      <c r="Y54" s="307"/>
      <c r="Z54" s="307" t="s">
        <v>20</v>
      </c>
      <c r="AA54" s="307"/>
      <c r="AB54" s="85"/>
      <c r="AC54" s="85"/>
      <c r="AD54" s="199"/>
    </row>
    <row r="55" spans="1:30" ht="15">
      <c r="A55" s="212"/>
      <c r="B55" s="186"/>
      <c r="C55" s="186"/>
      <c r="D55" s="321"/>
      <c r="E55" s="186"/>
      <c r="F55" s="321"/>
      <c r="G55" s="186"/>
      <c r="H55" s="217"/>
      <c r="I55" s="201"/>
      <c r="J55" s="2"/>
      <c r="K55" s="201"/>
      <c r="L55" s="186"/>
      <c r="M55" s="186"/>
      <c r="N55" s="186"/>
      <c r="O55" s="186"/>
      <c r="P55" s="201"/>
      <c r="Q55" s="186"/>
      <c r="R55" s="201"/>
      <c r="S55" s="201"/>
      <c r="T55" s="2"/>
      <c r="U55" s="201"/>
      <c r="V55" s="186"/>
      <c r="W55" s="186"/>
      <c r="X55" s="186"/>
      <c r="Y55" s="186"/>
      <c r="Z55" s="186"/>
      <c r="AA55" s="186"/>
      <c r="AB55" s="201"/>
      <c r="AC55" s="201"/>
      <c r="AD55" s="2"/>
    </row>
    <row r="56" spans="1:30" ht="15">
      <c r="A56" s="214"/>
      <c r="B56" s="312"/>
      <c r="C56" s="213"/>
      <c r="D56" s="322"/>
      <c r="E56" s="213"/>
      <c r="F56" s="322"/>
      <c r="G56" s="213"/>
      <c r="H56" s="208"/>
      <c r="I56" s="208"/>
      <c r="J56" s="209"/>
      <c r="K56" s="2"/>
      <c r="L56" s="22"/>
      <c r="M56" s="22"/>
      <c r="N56" s="22"/>
      <c r="O56" s="22"/>
      <c r="P56" s="2"/>
      <c r="Q56" s="22"/>
      <c r="R56" s="2"/>
      <c r="S56" s="2"/>
      <c r="T56" s="2"/>
      <c r="U56" s="2"/>
      <c r="V56" s="22" t="s">
        <v>20</v>
      </c>
      <c r="W56" s="22" t="s">
        <v>20</v>
      </c>
      <c r="X56" s="22" t="s">
        <v>20</v>
      </c>
      <c r="Y56" s="22" t="s">
        <v>20</v>
      </c>
      <c r="Z56" s="339" t="s">
        <v>20</v>
      </c>
      <c r="AA56" s="22" t="s">
        <v>20</v>
      </c>
      <c r="AB56" s="2"/>
      <c r="AC56" s="2"/>
      <c r="AD56" s="2"/>
    </row>
    <row r="57" spans="2:30" ht="15" customHeight="1">
      <c r="B57" s="313"/>
      <c r="C57" s="210"/>
      <c r="D57" s="323"/>
      <c r="E57" s="210"/>
      <c r="F57" s="323"/>
      <c r="G57" s="210"/>
      <c r="H57" s="210"/>
      <c r="I57" s="210"/>
      <c r="J57" s="211"/>
      <c r="K57" s="2"/>
      <c r="L57" s="22"/>
      <c r="M57" s="22"/>
      <c r="N57" s="22"/>
      <c r="O57" s="22"/>
      <c r="P57" s="2"/>
      <c r="Q57" s="22"/>
      <c r="R57" s="2"/>
      <c r="S57" s="2"/>
      <c r="T57" s="2"/>
      <c r="U57" s="2"/>
      <c r="V57" s="22"/>
      <c r="W57" s="22" t="s">
        <v>20</v>
      </c>
      <c r="X57" s="22" t="s">
        <v>20</v>
      </c>
      <c r="Y57" s="22" t="s">
        <v>20</v>
      </c>
      <c r="Z57" s="22" t="s">
        <v>20</v>
      </c>
      <c r="AA57" s="22" t="s">
        <v>20</v>
      </c>
      <c r="AB57" s="2"/>
      <c r="AC57" s="2"/>
      <c r="AD57" s="2"/>
    </row>
    <row r="58" spans="2:30" ht="15">
      <c r="B58" s="309"/>
      <c r="D58" s="324"/>
      <c r="F58" s="324"/>
      <c r="K58" s="2"/>
      <c r="L58" s="22"/>
      <c r="M58" s="22"/>
      <c r="N58" s="22"/>
      <c r="O58" s="22"/>
      <c r="P58" s="2"/>
      <c r="Q58" s="22"/>
      <c r="R58" s="2"/>
      <c r="S58" s="2"/>
      <c r="T58" s="2"/>
      <c r="U58" s="2"/>
      <c r="V58" s="22"/>
      <c r="W58" s="22" t="s">
        <v>20</v>
      </c>
      <c r="X58" s="22" t="s">
        <v>20</v>
      </c>
      <c r="Y58" s="22" t="s">
        <v>20</v>
      </c>
      <c r="Z58" s="22" t="s">
        <v>20</v>
      </c>
      <c r="AA58" s="22" t="s">
        <v>20</v>
      </c>
      <c r="AB58" s="2"/>
      <c r="AC58" s="2"/>
      <c r="AD58" s="2"/>
    </row>
    <row r="59" spans="1:30" ht="15">
      <c r="A59" s="2"/>
      <c r="B59" s="22"/>
      <c r="C59" s="22"/>
      <c r="D59" s="325"/>
      <c r="E59" s="22"/>
      <c r="F59" s="325"/>
      <c r="G59" s="22"/>
      <c r="H59" s="54"/>
      <c r="I59" s="2"/>
      <c r="J59" s="2"/>
      <c r="K59" s="2"/>
      <c r="L59" s="22"/>
      <c r="M59" s="22"/>
      <c r="N59" s="22"/>
      <c r="O59" s="22"/>
      <c r="P59" s="2"/>
      <c r="Q59" s="22"/>
      <c r="R59" s="2"/>
      <c r="S59" s="2"/>
      <c r="T59" s="2"/>
      <c r="U59" s="2"/>
      <c r="V59" s="22"/>
      <c r="W59" s="22" t="s">
        <v>20</v>
      </c>
      <c r="X59" s="22" t="s">
        <v>20</v>
      </c>
      <c r="Y59" s="22" t="s">
        <v>20</v>
      </c>
      <c r="Z59" s="22" t="s">
        <v>20</v>
      </c>
      <c r="AA59" s="22" t="s">
        <v>20</v>
      </c>
      <c r="AB59" s="2"/>
      <c r="AC59" s="2"/>
      <c r="AD59" s="2"/>
    </row>
    <row r="60" spans="1:6" ht="15">
      <c r="A60" s="2"/>
      <c r="B60" s="309"/>
      <c r="D60" s="324"/>
      <c r="F60" s="324"/>
    </row>
    <row r="61" spans="1:6" ht="15">
      <c r="A61" s="2"/>
      <c r="B61" s="309"/>
      <c r="D61" s="324"/>
      <c r="F61" s="324"/>
    </row>
    <row r="62" spans="1:6" ht="15">
      <c r="A62" s="2"/>
      <c r="B62" s="309"/>
      <c r="D62" s="324"/>
      <c r="F62" s="324"/>
    </row>
    <row r="63" spans="1:6" ht="15">
      <c r="A63" s="2"/>
      <c r="B63" s="309"/>
      <c r="D63" s="324"/>
      <c r="F63" s="324"/>
    </row>
    <row r="64" spans="1:6" ht="15">
      <c r="A64" s="2"/>
      <c r="B64" s="309"/>
      <c r="D64" s="324"/>
      <c r="F64" s="324"/>
    </row>
    <row r="65" spans="1:6" ht="15">
      <c r="A65" s="2"/>
      <c r="B65" s="309"/>
      <c r="D65" s="324"/>
      <c r="F65" s="324"/>
    </row>
  </sheetData>
  <mergeCells count="3">
    <mergeCell ref="K4:S4"/>
    <mergeCell ref="U4:AC4"/>
    <mergeCell ref="A3:G3"/>
  </mergeCells>
  <printOptions/>
  <pageMargins left="1" right="1" top="1" bottom="0" header="0" footer="0"/>
  <pageSetup fitToHeight="0" fitToWidth="1" horizontalDpi="600" verticalDpi="600" orientation="portrait" scale="19" r:id="rId1"/>
  <rowBreaks count="1" manualBreakCount="1">
    <brk id="53" max="28" man="1"/>
  </rowBreaks>
  <colBreaks count="5" manualBreakCount="5">
    <brk id="7" max="52" man="1"/>
    <brk id="9" max="52" man="1"/>
    <brk id="17" max="65535" man="1"/>
    <brk id="19" max="65535" man="1"/>
    <brk id="27" max="65535" man="1"/>
  </colBreaks>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J24"/>
  <sheetViews>
    <sheetView showGridLines="0" defaultGridColor="0" zoomScale="80" zoomScaleNormal="80" colorId="9" workbookViewId="0" topLeftCell="A1">
      <selection activeCell="A1" sqref="A1:I1"/>
    </sheetView>
  </sheetViews>
  <sheetFormatPr defaultColWidth="9.77734375" defaultRowHeight="15"/>
  <cols>
    <col min="1" max="1" width="25.77734375" style="0" customWidth="1"/>
    <col min="2" max="2" width="5.77734375" style="0" customWidth="1"/>
    <col min="3" max="3" width="10.77734375" style="0" customWidth="1"/>
    <col min="4" max="4" width="5.77734375" style="0" customWidth="1"/>
    <col min="5" max="5" width="10.5546875" style="0" bestFit="1" customWidth="1"/>
    <col min="6" max="6" width="5.77734375" style="0" customWidth="1"/>
    <col min="7" max="7" width="10.5546875" style="0" bestFit="1" customWidth="1"/>
    <col min="8" max="8" width="5.77734375" style="0" customWidth="1"/>
    <col min="9" max="9" width="11.3359375" style="0" bestFit="1" customWidth="1"/>
  </cols>
  <sheetData>
    <row r="1" spans="1:10" ht="18" customHeight="1">
      <c r="A1" s="608" t="s">
        <v>0</v>
      </c>
      <c r="B1" s="609"/>
      <c r="C1" s="609"/>
      <c r="D1" s="609"/>
      <c r="E1" s="609"/>
      <c r="F1" s="609"/>
      <c r="G1" s="609"/>
      <c r="H1" s="609"/>
      <c r="I1" s="628"/>
      <c r="J1" s="192"/>
    </row>
    <row r="2" spans="1:10" ht="16.5" customHeight="1">
      <c r="A2" s="629" t="str">
        <f>OBLIGATION!B2</f>
        <v>National Institute on Drug Abuse</v>
      </c>
      <c r="B2" s="629"/>
      <c r="C2" s="629"/>
      <c r="D2" s="629"/>
      <c r="E2" s="629"/>
      <c r="F2" s="629"/>
      <c r="G2" s="629"/>
      <c r="H2" s="629"/>
      <c r="I2" s="629"/>
      <c r="J2" s="192"/>
    </row>
    <row r="3" spans="1:10" ht="15" customHeight="1">
      <c r="A3" s="460"/>
      <c r="B3" s="460"/>
      <c r="C3" s="460"/>
      <c r="D3" s="460"/>
      <c r="E3" s="460"/>
      <c r="F3" s="460"/>
      <c r="G3" s="460"/>
      <c r="H3" s="460"/>
      <c r="I3" s="460"/>
      <c r="J3" s="192"/>
    </row>
    <row r="4" spans="1:10" ht="15.75" customHeight="1">
      <c r="A4" s="630" t="s">
        <v>50</v>
      </c>
      <c r="B4" s="631"/>
      <c r="C4" s="631"/>
      <c r="D4" s="631"/>
      <c r="E4" s="631"/>
      <c r="F4" s="631"/>
      <c r="G4" s="631"/>
      <c r="H4" s="631"/>
      <c r="I4" s="632"/>
      <c r="J4" s="192"/>
    </row>
    <row r="5" spans="1:10" ht="17.25" customHeight="1" thickBot="1">
      <c r="A5" s="633" t="s">
        <v>51</v>
      </c>
      <c r="B5" s="634"/>
      <c r="C5" s="634"/>
      <c r="D5" s="634"/>
      <c r="E5" s="634"/>
      <c r="F5" s="634"/>
      <c r="G5" s="634"/>
      <c r="H5" s="634"/>
      <c r="I5" s="635"/>
      <c r="J5" s="192"/>
    </row>
    <row r="6" spans="1:10" ht="15.75" customHeight="1">
      <c r="A6" s="72"/>
      <c r="B6" s="34"/>
      <c r="C6" s="73"/>
      <c r="D6" s="613"/>
      <c r="E6" s="614"/>
      <c r="F6" s="73"/>
      <c r="G6" s="73"/>
      <c r="H6" s="5"/>
      <c r="I6" s="6"/>
      <c r="J6" s="194"/>
    </row>
    <row r="7" spans="1:10" ht="15.75" customHeight="1">
      <c r="A7" s="20"/>
      <c r="B7" s="559"/>
      <c r="C7" s="560"/>
      <c r="D7" s="611" t="s">
        <v>370</v>
      </c>
      <c r="E7" s="612"/>
      <c r="F7" s="560"/>
      <c r="G7" s="560"/>
      <c r="H7" s="333"/>
      <c r="I7" s="49"/>
      <c r="J7" s="194"/>
    </row>
    <row r="8" spans="1:10" ht="15.75" customHeight="1">
      <c r="A8" s="20"/>
      <c r="B8" s="559" t="s">
        <v>369</v>
      </c>
      <c r="C8" s="560"/>
      <c r="D8" s="611" t="s">
        <v>424</v>
      </c>
      <c r="E8" s="612"/>
      <c r="F8" s="560" t="s">
        <v>413</v>
      </c>
      <c r="G8" s="560"/>
      <c r="H8" s="333"/>
      <c r="I8" s="49"/>
      <c r="J8" s="194"/>
    </row>
    <row r="9" spans="1:10" ht="15.75" customHeight="1" thickBot="1">
      <c r="A9" s="48"/>
      <c r="B9" s="74" t="s">
        <v>3</v>
      </c>
      <c r="C9" s="75"/>
      <c r="D9" s="561" t="s">
        <v>425</v>
      </c>
      <c r="E9" s="561"/>
      <c r="F9" s="75" t="s">
        <v>4</v>
      </c>
      <c r="G9" s="75"/>
      <c r="H9" s="75" t="s">
        <v>54</v>
      </c>
      <c r="I9" s="76"/>
      <c r="J9" s="194"/>
    </row>
    <row r="10" spans="1:10" ht="18" customHeight="1" thickBot="1">
      <c r="A10" s="38" t="s">
        <v>53</v>
      </c>
      <c r="B10" s="41" t="s">
        <v>44</v>
      </c>
      <c r="C10" s="8" t="s">
        <v>15</v>
      </c>
      <c r="D10" s="8" t="s">
        <v>44</v>
      </c>
      <c r="E10" s="8" t="s">
        <v>15</v>
      </c>
      <c r="F10" s="8" t="s">
        <v>44</v>
      </c>
      <c r="G10" s="8" t="s">
        <v>15</v>
      </c>
      <c r="H10" s="8" t="s">
        <v>44</v>
      </c>
      <c r="I10" s="9" t="s">
        <v>15</v>
      </c>
      <c r="J10" s="194"/>
    </row>
    <row r="11" spans="1:10" ht="18" customHeight="1">
      <c r="A11" s="48"/>
      <c r="B11" s="48"/>
      <c r="C11" s="333"/>
      <c r="D11" s="333"/>
      <c r="E11" s="333"/>
      <c r="F11" s="333"/>
      <c r="G11" s="333"/>
      <c r="H11" s="333"/>
      <c r="I11" s="49"/>
      <c r="J11" s="194"/>
    </row>
    <row r="12" spans="1:10" ht="16.5" customHeight="1">
      <c r="A12" s="478" t="s">
        <v>55</v>
      </c>
      <c r="B12" s="20"/>
      <c r="C12" s="194"/>
      <c r="D12" s="194"/>
      <c r="E12" s="194"/>
      <c r="F12" s="194"/>
      <c r="G12" s="194"/>
      <c r="H12" s="194"/>
      <c r="I12" s="12"/>
      <c r="J12" s="194"/>
    </row>
    <row r="13" spans="1:10" ht="16.5" customHeight="1">
      <c r="A13" s="478"/>
      <c r="B13" s="20"/>
      <c r="C13" s="194"/>
      <c r="D13" s="194"/>
      <c r="E13" s="194"/>
      <c r="F13" s="194"/>
      <c r="G13" s="194"/>
      <c r="H13" s="194"/>
      <c r="I13" s="12"/>
      <c r="J13" s="194"/>
    </row>
    <row r="14" spans="1:10" ht="19.5" customHeight="1">
      <c r="A14" s="402" t="s">
        <v>432</v>
      </c>
      <c r="B14" s="51"/>
      <c r="C14" s="195">
        <v>839198</v>
      </c>
      <c r="D14" s="196"/>
      <c r="E14" s="195">
        <v>863035</v>
      </c>
      <c r="F14" s="196"/>
      <c r="G14" s="195">
        <v>887985</v>
      </c>
      <c r="H14" s="196"/>
      <c r="I14" s="268">
        <f>G14-E14</f>
        <v>24950</v>
      </c>
      <c r="J14" s="194"/>
    </row>
    <row r="15" spans="1:10" ht="19.5" customHeight="1" thickBot="1">
      <c r="A15" s="17"/>
      <c r="B15" s="55"/>
      <c r="C15" s="18"/>
      <c r="D15" s="18"/>
      <c r="E15" s="18"/>
      <c r="F15" s="18"/>
      <c r="G15" s="18"/>
      <c r="H15" s="18"/>
      <c r="I15" s="93"/>
      <c r="J15" s="194"/>
    </row>
    <row r="16" spans="1:10" ht="19.5" customHeight="1">
      <c r="A16" s="20" t="s">
        <v>56</v>
      </c>
      <c r="B16" s="51" t="s">
        <v>20</v>
      </c>
      <c r="C16" s="196">
        <f>SUM(C14:C15)</f>
        <v>839198</v>
      </c>
      <c r="D16" s="196"/>
      <c r="E16" s="196">
        <f>SUM(E14:E15)</f>
        <v>863035</v>
      </c>
      <c r="F16" s="196"/>
      <c r="G16" s="196">
        <f>SUM(G14:G15)</f>
        <v>887985</v>
      </c>
      <c r="H16" s="197"/>
      <c r="I16" s="78">
        <f>G16-E16</f>
        <v>24950</v>
      </c>
      <c r="J16" s="194"/>
    </row>
    <row r="17" spans="1:10" ht="12" customHeight="1">
      <c r="A17" s="20"/>
      <c r="B17" s="51"/>
      <c r="C17" s="196"/>
      <c r="D17" s="196"/>
      <c r="E17" s="196"/>
      <c r="F17" s="196"/>
      <c r="G17" s="196"/>
      <c r="H17" s="197"/>
      <c r="I17" s="78"/>
      <c r="J17" s="194"/>
    </row>
    <row r="18" spans="1:10" ht="18" customHeight="1">
      <c r="A18" s="20" t="s">
        <v>45</v>
      </c>
      <c r="B18" s="51">
        <v>118</v>
      </c>
      <c r="C18" s="196">
        <v>73633</v>
      </c>
      <c r="D18" s="196">
        <v>119</v>
      </c>
      <c r="E18" s="196">
        <v>77230</v>
      </c>
      <c r="F18" s="196">
        <v>119</v>
      </c>
      <c r="G18" s="196">
        <v>79210</v>
      </c>
      <c r="H18" s="197">
        <f>F18-D18</f>
        <v>0</v>
      </c>
      <c r="I18" s="78">
        <f>G18-E18</f>
        <v>1980</v>
      </c>
      <c r="J18" s="194"/>
    </row>
    <row r="19" spans="1:10" ht="18" customHeight="1">
      <c r="A19" s="20" t="s">
        <v>397</v>
      </c>
      <c r="B19" s="51">
        <v>265</v>
      </c>
      <c r="C19" s="188">
        <v>48114</v>
      </c>
      <c r="D19" s="188">
        <v>254</v>
      </c>
      <c r="E19" s="188">
        <v>50522</v>
      </c>
      <c r="F19" s="188">
        <v>253</v>
      </c>
      <c r="G19" s="188">
        <v>51865</v>
      </c>
      <c r="H19" s="197">
        <f>F19-D19</f>
        <v>-1</v>
      </c>
      <c r="I19" s="78">
        <f>G19-E19</f>
        <v>1343</v>
      </c>
      <c r="J19" s="194"/>
    </row>
    <row r="20" spans="1:10" ht="18" customHeight="1" thickBot="1">
      <c r="A20" s="180"/>
      <c r="B20" s="79"/>
      <c r="C20" s="80"/>
      <c r="D20" s="80"/>
      <c r="E20" s="80"/>
      <c r="F20" s="80"/>
      <c r="G20" s="80"/>
      <c r="H20" s="80"/>
      <c r="I20" s="82"/>
      <c r="J20" s="194"/>
    </row>
    <row r="21" spans="1:10" ht="15" customHeight="1">
      <c r="A21" s="72"/>
      <c r="B21" s="341"/>
      <c r="C21" s="196"/>
      <c r="D21" s="196"/>
      <c r="E21" s="196"/>
      <c r="F21" s="196"/>
      <c r="G21" s="196"/>
      <c r="H21" s="196"/>
      <c r="I21" s="340"/>
      <c r="J21" s="207"/>
    </row>
    <row r="22" spans="1:10" ht="18" customHeight="1" thickBot="1">
      <c r="A22" s="342" t="s">
        <v>9</v>
      </c>
      <c r="B22" s="55">
        <f aca="true" t="shared" si="0" ref="B22:I22">+B16+B18+B19+B20</f>
        <v>383</v>
      </c>
      <c r="C22" s="351">
        <f t="shared" si="0"/>
        <v>960945</v>
      </c>
      <c r="D22" s="351">
        <f t="shared" si="0"/>
        <v>373</v>
      </c>
      <c r="E22" s="352">
        <f t="shared" si="0"/>
        <v>990787</v>
      </c>
      <c r="F22" s="351">
        <f t="shared" si="0"/>
        <v>372</v>
      </c>
      <c r="G22" s="352">
        <f t="shared" si="0"/>
        <v>1019060</v>
      </c>
      <c r="H22" s="351">
        <f t="shared" si="0"/>
        <v>-1</v>
      </c>
      <c r="I22" s="512">
        <f t="shared" si="0"/>
        <v>28273</v>
      </c>
      <c r="J22" s="258"/>
    </row>
    <row r="23" spans="1:10" ht="13.5" customHeight="1">
      <c r="A23" s="419"/>
      <c r="B23" s="188"/>
      <c r="C23" s="186"/>
      <c r="D23" s="186"/>
      <c r="E23" s="186"/>
      <c r="F23" s="186"/>
      <c r="G23" s="186"/>
      <c r="H23" s="186"/>
      <c r="I23" s="306"/>
      <c r="J23" s="258"/>
    </row>
    <row r="24" ht="15">
      <c r="J24" s="335"/>
    </row>
  </sheetData>
  <mergeCells count="7">
    <mergeCell ref="D8:E8"/>
    <mergeCell ref="D6:E6"/>
    <mergeCell ref="A1:I1"/>
    <mergeCell ref="A2:I2"/>
    <mergeCell ref="A4:I4"/>
    <mergeCell ref="A5:I5"/>
    <mergeCell ref="D7:E7"/>
  </mergeCells>
  <printOptions/>
  <pageMargins left="1" right="1" top="1" bottom="0" header="0" footer="0"/>
  <pageSetup fitToHeight="1" fitToWidth="1" horizontalDpi="600" verticalDpi="600" orientation="portrait" scale="75"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codeName="Sheet4" transitionEvaluation="1"/>
  <dimension ref="A1:F192"/>
  <sheetViews>
    <sheetView showGridLines="0" defaultGridColor="0" zoomScale="87" zoomScaleNormal="87" colorId="9" workbookViewId="0" topLeftCell="A38">
      <selection activeCell="A46" sqref="A46"/>
    </sheetView>
  </sheetViews>
  <sheetFormatPr defaultColWidth="9.77734375" defaultRowHeight="15"/>
  <cols>
    <col min="1" max="1" width="40.4453125" style="0" customWidth="1"/>
    <col min="2" max="2" width="5.77734375" style="0" customWidth="1"/>
    <col min="3" max="3" width="14.99609375" style="0" customWidth="1"/>
    <col min="4" max="4" width="5.77734375" style="0" customWidth="1"/>
    <col min="5" max="5" width="13.77734375" style="0" customWidth="1"/>
  </cols>
  <sheetData>
    <row r="1" spans="1:5" ht="15.75">
      <c r="A1" s="643" t="s">
        <v>0</v>
      </c>
      <c r="B1" s="644"/>
      <c r="C1" s="644"/>
      <c r="D1" s="644"/>
      <c r="E1" s="645"/>
    </row>
    <row r="2" spans="1:5" ht="16.5" customHeight="1">
      <c r="A2" s="643" t="str">
        <f>OBLIGATION!B2</f>
        <v>National Institute on Drug Abuse</v>
      </c>
      <c r="B2" s="644"/>
      <c r="C2" s="644"/>
      <c r="D2" s="644"/>
      <c r="E2" s="645"/>
    </row>
    <row r="3" ht="9.75" customHeight="1"/>
    <row r="4" spans="1:5" ht="16.5" thickBot="1">
      <c r="A4" s="646" t="s">
        <v>57</v>
      </c>
      <c r="B4" s="619"/>
      <c r="C4" s="619"/>
      <c r="D4" s="619"/>
      <c r="E4" s="647"/>
    </row>
    <row r="5" spans="1:5" ht="16.5" customHeight="1">
      <c r="A5" s="72" t="s">
        <v>427</v>
      </c>
      <c r="B5" s="455"/>
      <c r="C5" s="455"/>
      <c r="D5" s="455"/>
      <c r="E5" s="456">
        <f>OBLIGATION!D34</f>
        <v>990787000</v>
      </c>
    </row>
    <row r="6" spans="1:5" ht="16.5" customHeight="1" thickBot="1">
      <c r="A6" s="454" t="s">
        <v>419</v>
      </c>
      <c r="B6" s="81"/>
      <c r="C6" s="81"/>
      <c r="D6" s="81"/>
      <c r="E6" s="19">
        <f>OBLIGATION!E34</f>
        <v>1019060000</v>
      </c>
    </row>
    <row r="7" spans="1:5" ht="19.5" customHeight="1" thickBot="1">
      <c r="A7" s="488" t="s">
        <v>58</v>
      </c>
      <c r="B7" s="87"/>
      <c r="C7" s="87"/>
      <c r="D7" s="87"/>
      <c r="E7" s="489">
        <f>E6-E5</f>
        <v>28273000</v>
      </c>
    </row>
    <row r="8" spans="1:5" ht="15.75" customHeight="1">
      <c r="A8" s="20"/>
      <c r="B8" s="638"/>
      <c r="C8" s="642"/>
      <c r="D8" s="194"/>
      <c r="E8" s="12"/>
    </row>
    <row r="9" spans="1:5" ht="15.75" customHeight="1">
      <c r="A9" s="20"/>
      <c r="B9" s="638" t="s">
        <v>370</v>
      </c>
      <c r="C9" s="612"/>
      <c r="D9" s="179"/>
      <c r="E9" s="12"/>
    </row>
    <row r="10" spans="1:5" ht="15.75" customHeight="1" thickBot="1">
      <c r="A10" s="88"/>
      <c r="B10" s="562" t="s">
        <v>405</v>
      </c>
      <c r="C10" s="563"/>
      <c r="D10" s="515" t="s">
        <v>395</v>
      </c>
      <c r="E10" s="89"/>
    </row>
    <row r="11" spans="1:5" ht="16.5" customHeight="1">
      <c r="A11" s="88"/>
      <c r="B11" s="20"/>
      <c r="C11" s="513" t="s">
        <v>59</v>
      </c>
      <c r="D11" s="192"/>
      <c r="E11" s="156" t="s">
        <v>59</v>
      </c>
    </row>
    <row r="12" spans="1:5" ht="16.5" customHeight="1" thickBot="1">
      <c r="A12" s="41" t="s">
        <v>60</v>
      </c>
      <c r="B12" s="41" t="s">
        <v>44</v>
      </c>
      <c r="C12" s="514" t="s">
        <v>61</v>
      </c>
      <c r="D12" s="8" t="s">
        <v>44</v>
      </c>
      <c r="E12" s="91" t="s">
        <v>61</v>
      </c>
    </row>
    <row r="13" spans="1:5" ht="15">
      <c r="A13" s="20" t="s">
        <v>62</v>
      </c>
      <c r="B13" s="20"/>
      <c r="C13" s="194"/>
      <c r="D13" s="194"/>
      <c r="E13" s="23"/>
    </row>
    <row r="14" spans="1:5" ht="16.5" customHeight="1">
      <c r="A14" s="20" t="s">
        <v>63</v>
      </c>
      <c r="B14" s="20"/>
      <c r="C14" s="194"/>
      <c r="D14" s="194"/>
      <c r="E14" s="23"/>
    </row>
    <row r="15" spans="1:5" ht="16.5" customHeight="1">
      <c r="A15" s="20" t="s">
        <v>64</v>
      </c>
      <c r="B15" s="51"/>
      <c r="C15" s="480">
        <v>16105000</v>
      </c>
      <c r="D15" s="196"/>
      <c r="E15" s="77">
        <v>224000</v>
      </c>
    </row>
    <row r="16" spans="1:5" ht="16.5" customHeight="1">
      <c r="A16" s="20" t="s">
        <v>65</v>
      </c>
      <c r="B16" s="51"/>
      <c r="C16" s="196"/>
      <c r="D16" s="196"/>
      <c r="E16" s="23"/>
    </row>
    <row r="17" spans="1:5" ht="16.5" customHeight="1">
      <c r="A17" s="20" t="s">
        <v>415</v>
      </c>
      <c r="B17" s="51"/>
      <c r="C17" s="197">
        <f>+C15</f>
        <v>16105000</v>
      </c>
      <c r="D17" s="196"/>
      <c r="E17" s="78">
        <v>164000</v>
      </c>
    </row>
    <row r="18" spans="1:5" ht="16.5" customHeight="1">
      <c r="A18" s="20" t="s">
        <v>416</v>
      </c>
      <c r="B18" s="51"/>
      <c r="C18" s="197">
        <f>+C15</f>
        <v>16105000</v>
      </c>
      <c r="D18" s="194"/>
      <c r="E18" s="78">
        <v>185000</v>
      </c>
    </row>
    <row r="19" spans="1:5" ht="16.5" customHeight="1">
      <c r="A19" s="20" t="s">
        <v>420</v>
      </c>
      <c r="B19" s="51"/>
      <c r="C19" s="197">
        <f>+C15</f>
        <v>16105000</v>
      </c>
      <c r="D19" s="194"/>
      <c r="E19" s="78">
        <v>-64000</v>
      </c>
    </row>
    <row r="20" spans="1:5" ht="16.5" customHeight="1">
      <c r="A20" s="20" t="s">
        <v>66</v>
      </c>
      <c r="B20" s="51"/>
      <c r="C20" s="197">
        <v>7409000</v>
      </c>
      <c r="D20" s="194"/>
      <c r="E20" s="78">
        <v>222000</v>
      </c>
    </row>
    <row r="21" spans="1:5" ht="16.5" customHeight="1">
      <c r="A21" s="20" t="s">
        <v>67</v>
      </c>
      <c r="B21" s="51"/>
      <c r="C21" s="481"/>
      <c r="D21" s="196"/>
      <c r="E21" s="92"/>
    </row>
    <row r="22" spans="1:5" ht="16.5" customHeight="1" thickBot="1">
      <c r="A22" s="17" t="s">
        <v>68</v>
      </c>
      <c r="B22" s="17"/>
      <c r="C22" s="18">
        <v>53716000</v>
      </c>
      <c r="D22" s="18"/>
      <c r="E22" s="93">
        <v>744000</v>
      </c>
    </row>
    <row r="23" spans="1:5" ht="16.5" customHeight="1">
      <c r="A23" s="20" t="s">
        <v>69</v>
      </c>
      <c r="B23" s="51"/>
      <c r="C23" s="196"/>
      <c r="D23" s="196"/>
      <c r="E23" s="78">
        <f>SUM(E15:E22)</f>
        <v>1475000</v>
      </c>
    </row>
    <row r="24" spans="1:5" ht="15">
      <c r="A24" s="20"/>
      <c r="B24" s="51"/>
      <c r="C24" s="196"/>
      <c r="D24" s="196"/>
      <c r="E24" s="78"/>
    </row>
    <row r="25" spans="1:5" ht="16.5" customHeight="1">
      <c r="A25" s="20" t="s">
        <v>70</v>
      </c>
      <c r="B25" s="51"/>
      <c r="C25" s="196"/>
      <c r="D25" s="196"/>
      <c r="E25" s="23"/>
    </row>
    <row r="26" spans="1:5" ht="16.5" customHeight="1">
      <c r="A26" s="20" t="s">
        <v>64</v>
      </c>
      <c r="B26" s="51"/>
      <c r="C26" s="197">
        <v>29093000</v>
      </c>
      <c r="D26" s="196"/>
      <c r="E26" s="78">
        <v>551000</v>
      </c>
    </row>
    <row r="27" spans="1:5" ht="16.5" customHeight="1">
      <c r="A27" s="20" t="s">
        <v>71</v>
      </c>
      <c r="B27" s="51"/>
      <c r="C27" s="197"/>
      <c r="D27" s="196"/>
      <c r="E27" s="78"/>
    </row>
    <row r="28" spans="1:5" ht="16.5" customHeight="1">
      <c r="A28" s="20" t="s">
        <v>415</v>
      </c>
      <c r="B28" s="51"/>
      <c r="C28" s="197">
        <f>+C26</f>
        <v>29093000</v>
      </c>
      <c r="D28" s="196"/>
      <c r="E28" s="78">
        <v>317000</v>
      </c>
    </row>
    <row r="29" spans="1:5" ht="16.5" customHeight="1">
      <c r="A29" s="20" t="s">
        <v>416</v>
      </c>
      <c r="B29" s="51"/>
      <c r="C29" s="197">
        <f>+C26</f>
        <v>29093000</v>
      </c>
      <c r="D29" s="196"/>
      <c r="E29" s="78">
        <v>350000</v>
      </c>
    </row>
    <row r="30" spans="1:5" ht="16.5" customHeight="1">
      <c r="A30" s="20" t="s">
        <v>420</v>
      </c>
      <c r="B30" s="51"/>
      <c r="C30" s="197">
        <f>+C26</f>
        <v>29093000</v>
      </c>
      <c r="D30" s="196"/>
      <c r="E30" s="78">
        <v>-112000</v>
      </c>
    </row>
    <row r="31" spans="1:5" ht="16.5" customHeight="1">
      <c r="A31" s="20" t="s">
        <v>66</v>
      </c>
      <c r="B31" s="51"/>
      <c r="C31" s="197">
        <v>3725000</v>
      </c>
      <c r="D31" s="196"/>
      <c r="E31" s="78">
        <v>112000</v>
      </c>
    </row>
    <row r="32" spans="1:5" ht="16.5" customHeight="1">
      <c r="A32" s="20" t="s">
        <v>67</v>
      </c>
      <c r="B32" s="51"/>
      <c r="C32" s="196"/>
      <c r="D32" s="196"/>
      <c r="E32" s="78" t="s">
        <v>20</v>
      </c>
    </row>
    <row r="33" spans="1:5" ht="16.5" customHeight="1" thickBot="1">
      <c r="A33" s="17" t="s">
        <v>68</v>
      </c>
      <c r="B33" s="55"/>
      <c r="C33" s="18">
        <v>17704000</v>
      </c>
      <c r="D33" s="18"/>
      <c r="E33" s="19">
        <v>215000</v>
      </c>
    </row>
    <row r="34" spans="1:5" ht="16.5" customHeight="1">
      <c r="A34" s="51" t="s">
        <v>69</v>
      </c>
      <c r="B34" s="20"/>
      <c r="C34" s="196"/>
      <c r="D34" s="196"/>
      <c r="E34" s="78">
        <f>SUM(E26:E33)</f>
        <v>1433000</v>
      </c>
    </row>
    <row r="35" spans="1:5" ht="15">
      <c r="A35" s="20"/>
      <c r="B35" s="51"/>
      <c r="C35" s="196"/>
      <c r="D35" s="196"/>
      <c r="E35" s="23"/>
    </row>
    <row r="36" spans="1:5" ht="16.5" customHeight="1" thickBot="1">
      <c r="A36" s="17" t="s">
        <v>72</v>
      </c>
      <c r="B36" s="55"/>
      <c r="C36" s="18"/>
      <c r="D36" s="18"/>
      <c r="E36" s="93">
        <f>E23+E34</f>
        <v>2908000</v>
      </c>
    </row>
    <row r="37" spans="1:5" ht="15">
      <c r="A37" s="2"/>
      <c r="B37" s="22"/>
      <c r="C37" s="22"/>
      <c r="D37" s="22"/>
      <c r="E37" s="22"/>
    </row>
    <row r="38" spans="1:5" ht="15.75">
      <c r="A38" s="643" t="s">
        <v>0</v>
      </c>
      <c r="B38" s="644"/>
      <c r="C38" s="644"/>
      <c r="D38" s="644"/>
      <c r="E38" s="645"/>
    </row>
    <row r="39" spans="1:5" ht="15.75">
      <c r="A39" s="643" t="str">
        <f>OBLIGATION!B2</f>
        <v>National Institute on Drug Abuse</v>
      </c>
      <c r="B39" s="644"/>
      <c r="C39" s="644"/>
      <c r="D39" s="644"/>
      <c r="E39" s="645"/>
    </row>
    <row r="40" spans="1:5" ht="9.75" customHeight="1">
      <c r="A40" s="449"/>
      <c r="B40" s="450"/>
      <c r="C40" s="450"/>
      <c r="D40" s="450"/>
      <c r="E40" s="451"/>
    </row>
    <row r="41" spans="1:5" ht="15.75">
      <c r="A41" s="639" t="s">
        <v>73</v>
      </c>
      <c r="B41" s="640"/>
      <c r="C41" s="640"/>
      <c r="D41" s="640"/>
      <c r="E41" s="641"/>
    </row>
    <row r="42" spans="1:5" ht="15.75">
      <c r="A42" s="516"/>
      <c r="B42" s="516"/>
      <c r="C42" s="517"/>
      <c r="D42" s="517"/>
      <c r="E42" s="517"/>
    </row>
    <row r="43" spans="1:5" ht="16.5" thickBot="1">
      <c r="A43" s="516"/>
      <c r="B43" s="516"/>
      <c r="C43" s="516"/>
      <c r="D43" s="516"/>
      <c r="E43" s="516"/>
    </row>
    <row r="44" spans="1:5" ht="15">
      <c r="A44" s="518"/>
      <c r="B44" s="636"/>
      <c r="C44" s="637"/>
      <c r="D44" s="455"/>
      <c r="E44" s="86"/>
    </row>
    <row r="45" spans="1:5" ht="15">
      <c r="A45" s="94"/>
      <c r="B45" s="638" t="s">
        <v>370</v>
      </c>
      <c r="C45" s="612"/>
      <c r="D45" s="179"/>
      <c r="E45" s="12"/>
    </row>
    <row r="46" spans="1:5" ht="15.75" thickBot="1">
      <c r="A46" s="94"/>
      <c r="B46" s="562" t="s">
        <v>405</v>
      </c>
      <c r="C46" s="563"/>
      <c r="D46" s="515" t="s">
        <v>395</v>
      </c>
      <c r="E46" s="89"/>
    </row>
    <row r="47" spans="1:5" ht="15.75" thickBot="1">
      <c r="A47" s="41" t="s">
        <v>60</v>
      </c>
      <c r="B47" s="41" t="s">
        <v>14</v>
      </c>
      <c r="C47" s="90" t="s">
        <v>15</v>
      </c>
      <c r="D47" s="8" t="s">
        <v>14</v>
      </c>
      <c r="E47" s="91" t="s">
        <v>15</v>
      </c>
    </row>
    <row r="48" spans="1:5" ht="15">
      <c r="A48" s="20" t="s">
        <v>74</v>
      </c>
      <c r="B48" s="51"/>
      <c r="C48" s="196"/>
      <c r="D48" s="196"/>
      <c r="E48" s="23"/>
    </row>
    <row r="49" spans="1:5" ht="15.75" customHeight="1">
      <c r="A49" s="20" t="s">
        <v>75</v>
      </c>
      <c r="B49" s="51"/>
      <c r="C49" s="196"/>
      <c r="D49" s="196"/>
      <c r="E49" s="23"/>
    </row>
    <row r="50" spans="1:5" ht="15.75" customHeight="1">
      <c r="A50" s="20" t="s">
        <v>76</v>
      </c>
      <c r="B50" s="440">
        <f>'BUD MECH'!D9</f>
        <v>1046</v>
      </c>
      <c r="C50" s="195">
        <f>'BUD MECH'!E9+'BUD MECH'!E10</f>
        <v>440062000</v>
      </c>
      <c r="D50" s="197">
        <f>'BUD MECH'!F9-B50</f>
        <v>16</v>
      </c>
      <c r="E50" s="77">
        <f>('BUD MECH'!G9+'BUD MECH'!G10)-C50</f>
        <v>14936000</v>
      </c>
    </row>
    <row r="51" spans="1:5" ht="15.75" customHeight="1">
      <c r="A51" s="20" t="s">
        <v>77</v>
      </c>
      <c r="B51" s="440">
        <f>'BUD MECH'!D17</f>
        <v>379</v>
      </c>
      <c r="C51" s="196">
        <f>'BUD MECH'!E17</f>
        <v>132849000</v>
      </c>
      <c r="D51" s="197">
        <f>'BUD MECH'!F17-B51</f>
        <v>4</v>
      </c>
      <c r="E51" s="78">
        <f>'BUD MECH'!G17-C51</f>
        <v>2229000</v>
      </c>
    </row>
    <row r="52" spans="1:5" ht="15.75" customHeight="1" thickBot="1">
      <c r="A52" s="17" t="s">
        <v>78</v>
      </c>
      <c r="B52" s="441">
        <f>'BUD MECH'!D19</f>
        <v>60</v>
      </c>
      <c r="C52" s="18">
        <f>'BUD MECH'!E19</f>
        <v>16586000</v>
      </c>
      <c r="D52" s="95">
        <f>'BUD MECH'!F19-B52</f>
        <v>2</v>
      </c>
      <c r="E52" s="93">
        <f>'BUD MECH'!G19-C52</f>
        <v>588000</v>
      </c>
    </row>
    <row r="53" spans="1:5" ht="15">
      <c r="A53" s="20" t="s">
        <v>79</v>
      </c>
      <c r="B53" s="440">
        <f>SUM(B50:B52)</f>
        <v>1485</v>
      </c>
      <c r="C53" s="196">
        <f>SUM(C50:C52)</f>
        <v>589497000</v>
      </c>
      <c r="D53" s="196">
        <f>SUM(D50:D52)</f>
        <v>22</v>
      </c>
      <c r="E53" s="23">
        <f>SUM(E50:E52)</f>
        <v>17753000</v>
      </c>
    </row>
    <row r="54" spans="1:5" ht="13.5" customHeight="1">
      <c r="A54" s="20" t="s">
        <v>80</v>
      </c>
      <c r="B54" s="51"/>
      <c r="C54" s="196"/>
      <c r="D54" s="194"/>
      <c r="E54" s="12"/>
    </row>
    <row r="55" spans="1:5" ht="15">
      <c r="A55" s="20" t="s">
        <v>383</v>
      </c>
      <c r="B55" s="440">
        <f>'BUD MECH'!D27</f>
        <v>41</v>
      </c>
      <c r="C55" s="196">
        <f>'BUD MECH'!E27</f>
        <v>66473000</v>
      </c>
      <c r="D55" s="197">
        <f>'BUD MECH'!F27-B55</f>
        <v>1</v>
      </c>
      <c r="E55" s="78">
        <f>'BUD MECH'!G27-C55</f>
        <v>2952000</v>
      </c>
    </row>
    <row r="56" spans="1:5" ht="13.5" customHeight="1">
      <c r="A56" s="20" t="s">
        <v>80</v>
      </c>
      <c r="B56" s="440"/>
      <c r="C56" s="196"/>
      <c r="D56" s="197"/>
      <c r="E56" s="78"/>
    </row>
    <row r="57" spans="1:5" ht="15">
      <c r="A57" s="20" t="s">
        <v>81</v>
      </c>
      <c r="B57" s="440">
        <f>'BUD MECH'!D35</f>
        <v>314</v>
      </c>
      <c r="C57" s="196">
        <f>'BUD MECH'!E35</f>
        <v>86584000</v>
      </c>
      <c r="D57" s="197">
        <f>'BUD MECH'!F35-B57</f>
        <v>4</v>
      </c>
      <c r="E57" s="78">
        <f>'BUD MECH'!G35-C57</f>
        <v>1450000</v>
      </c>
    </row>
    <row r="58" spans="1:5" ht="13.5" customHeight="1">
      <c r="A58" s="20" t="s">
        <v>82</v>
      </c>
      <c r="B58" s="440"/>
      <c r="C58" s="196"/>
      <c r="D58" s="197"/>
      <c r="E58" s="78"/>
    </row>
    <row r="59" spans="1:5" ht="15">
      <c r="A59" s="20" t="s">
        <v>83</v>
      </c>
      <c r="B59" s="440">
        <f>'BUD MECH'!D41</f>
        <v>541</v>
      </c>
      <c r="C59" s="196">
        <f>'BUD MECH'!E41</f>
        <v>21081000</v>
      </c>
      <c r="D59" s="197">
        <f>'BUD MECH'!F41-B59</f>
        <v>8</v>
      </c>
      <c r="E59" s="78">
        <f>'BUD MECH'!G41-C59</f>
        <v>703000</v>
      </c>
    </row>
    <row r="60" spans="1:5" ht="13.5" customHeight="1">
      <c r="A60" s="20"/>
      <c r="B60" s="440"/>
      <c r="C60" s="196"/>
      <c r="D60" s="197"/>
      <c r="E60" s="78"/>
    </row>
    <row r="61" spans="1:5" ht="15.75" thickBot="1">
      <c r="A61" s="44" t="s">
        <v>384</v>
      </c>
      <c r="B61" s="441">
        <f>'BUD MECH'!D43</f>
        <v>114</v>
      </c>
      <c r="C61" s="18">
        <f>'BUD MECH'!E43</f>
        <v>99400000</v>
      </c>
      <c r="D61" s="95">
        <f>'BUD MECH'!F43-B61</f>
        <v>0</v>
      </c>
      <c r="E61" s="93">
        <f>'BUD MECH'!G43-C61</f>
        <v>2092000</v>
      </c>
    </row>
    <row r="62" spans="1:5" ht="19.5" customHeight="1">
      <c r="A62" s="20" t="s">
        <v>84</v>
      </c>
      <c r="B62" s="51"/>
      <c r="C62" s="196"/>
      <c r="D62" s="197"/>
      <c r="E62" s="78">
        <f>E53+E55+E57+E59+E61</f>
        <v>24950000</v>
      </c>
    </row>
    <row r="63" spans="1:5" ht="13.5" customHeight="1">
      <c r="A63" s="420"/>
      <c r="B63" s="96" t="s">
        <v>44</v>
      </c>
      <c r="C63" s="196"/>
      <c r="D63" s="482" t="s">
        <v>44</v>
      </c>
      <c r="E63" s="78"/>
    </row>
    <row r="64" spans="1:6" ht="15">
      <c r="A64" s="448" t="s">
        <v>368</v>
      </c>
      <c r="B64" s="522">
        <f>'BUD MECH'!D47</f>
        <v>119</v>
      </c>
      <c r="C64" s="196">
        <f>'BUD MECH'!E47</f>
        <v>77230000</v>
      </c>
      <c r="D64" s="256">
        <f>'BUD MECH'!F47-'BUD MECH'!D47</f>
        <v>0</v>
      </c>
      <c r="E64" s="78">
        <v>505000</v>
      </c>
      <c r="F64" s="357"/>
    </row>
    <row r="65" spans="1:6" ht="15">
      <c r="A65" s="42"/>
      <c r="B65" s="389"/>
      <c r="C65" s="196"/>
      <c r="D65" s="256"/>
      <c r="E65" s="78"/>
      <c r="F65" s="357"/>
    </row>
    <row r="66" spans="1:6" ht="15">
      <c r="A66" s="42" t="s">
        <v>85</v>
      </c>
      <c r="B66" s="547">
        <f>'BUD MECH'!D48</f>
        <v>254</v>
      </c>
      <c r="C66" s="548">
        <f>'BUD MECH'!E48</f>
        <v>50522000</v>
      </c>
      <c r="D66" s="256">
        <f>'BUD MECH'!F48-'BUD MECH'!D48</f>
        <v>-1</v>
      </c>
      <c r="E66" s="78">
        <v>-90000</v>
      </c>
      <c r="F66" s="357"/>
    </row>
    <row r="67" spans="1:6" ht="15">
      <c r="A67" s="42"/>
      <c r="B67" s="389"/>
      <c r="C67" s="196"/>
      <c r="D67" s="256"/>
      <c r="E67" s="78"/>
      <c r="F67" s="357"/>
    </row>
    <row r="68" spans="1:5" ht="13.5" customHeight="1">
      <c r="A68" s="42"/>
      <c r="B68" s="547"/>
      <c r="C68" s="548"/>
      <c r="D68" s="197"/>
      <c r="E68" s="78"/>
    </row>
    <row r="69" spans="1:5" ht="13.5" customHeight="1">
      <c r="A69" s="20"/>
      <c r="B69" s="440"/>
      <c r="C69" s="188"/>
      <c r="D69" s="546"/>
      <c r="E69" s="78"/>
    </row>
    <row r="70" spans="1:6" ht="15.75" thickBot="1">
      <c r="A70" s="17"/>
      <c r="B70" s="441"/>
      <c r="C70" s="18"/>
      <c r="D70" s="351"/>
      <c r="E70" s="19"/>
      <c r="F70" s="357"/>
    </row>
    <row r="71" spans="1:6" ht="19.5" customHeight="1" thickBot="1">
      <c r="A71" s="60" t="s">
        <v>86</v>
      </c>
      <c r="B71" s="523"/>
      <c r="C71" s="483">
        <f>C53+C55+C57+C59+C61+C64+C70</f>
        <v>940265000</v>
      </c>
      <c r="D71" s="483"/>
      <c r="E71" s="490">
        <f>+E62+E64+E66</f>
        <v>25365000</v>
      </c>
      <c r="F71" s="357"/>
    </row>
    <row r="72" spans="1:5" ht="15">
      <c r="A72" s="72"/>
      <c r="B72" s="524"/>
      <c r="C72" s="307"/>
      <c r="D72" s="484"/>
      <c r="E72" s="485"/>
    </row>
    <row r="73" spans="1:5" ht="19.5" customHeight="1" thickBot="1">
      <c r="A73" s="486" t="s">
        <v>87</v>
      </c>
      <c r="B73" s="525">
        <f>SUM(B64:B70)</f>
        <v>373</v>
      </c>
      <c r="C73" s="479"/>
      <c r="D73" s="479">
        <f>SUM(D64:D70)</f>
        <v>-1</v>
      </c>
      <c r="E73" s="487">
        <f>E36+E71</f>
        <v>28273000</v>
      </c>
    </row>
    <row r="74" spans="1:5" ht="15">
      <c r="A74" s="2"/>
      <c r="B74" s="22"/>
      <c r="C74" s="22"/>
      <c r="D74" s="26"/>
      <c r="E74" s="2"/>
    </row>
    <row r="75" spans="1:5" ht="15">
      <c r="A75" s="2"/>
      <c r="B75" s="22"/>
      <c r="C75" s="22"/>
      <c r="D75" s="26"/>
      <c r="E75" s="26"/>
    </row>
    <row r="76" spans="1:5" ht="15">
      <c r="A76" s="2"/>
      <c r="B76" s="22"/>
      <c r="C76" s="22"/>
      <c r="D76" s="26"/>
      <c r="E76" s="26"/>
    </row>
    <row r="77" spans="1:5" ht="15">
      <c r="A77" s="2"/>
      <c r="B77" s="22"/>
      <c r="C77" s="22"/>
      <c r="D77" s="26"/>
      <c r="E77" s="26"/>
    </row>
    <row r="78" spans="1:5" ht="15">
      <c r="A78" s="2"/>
      <c r="B78" s="22"/>
      <c r="C78" s="22"/>
      <c r="D78" s="26"/>
      <c r="E78" s="26"/>
    </row>
    <row r="79" spans="1:5" ht="15">
      <c r="A79" s="2"/>
      <c r="B79" s="22"/>
      <c r="C79" s="22"/>
      <c r="D79" s="26"/>
      <c r="E79" s="26"/>
    </row>
    <row r="80" spans="1:5" ht="15">
      <c r="A80" s="2"/>
      <c r="B80" s="22"/>
      <c r="C80" s="22"/>
      <c r="D80" s="26"/>
      <c r="E80" s="26"/>
    </row>
    <row r="81" spans="1:5" ht="15">
      <c r="A81" s="2"/>
      <c r="B81" s="22"/>
      <c r="C81" s="22"/>
      <c r="D81" s="26"/>
      <c r="E81" s="26"/>
    </row>
    <row r="82" spans="1:5" ht="15">
      <c r="A82" s="2"/>
      <c r="B82" s="22"/>
      <c r="C82" s="22"/>
      <c r="D82" s="26"/>
      <c r="E82" s="26"/>
    </row>
    <row r="83" spans="1:5" ht="15">
      <c r="A83" s="2"/>
      <c r="B83" s="22"/>
      <c r="C83" s="22"/>
      <c r="D83" s="26"/>
      <c r="E83" s="26"/>
    </row>
    <row r="84" spans="1:5" ht="15">
      <c r="A84" s="2"/>
      <c r="B84" s="22"/>
      <c r="C84" s="22"/>
      <c r="D84" s="26"/>
      <c r="E84" s="26"/>
    </row>
    <row r="85" spans="1:5" ht="15">
      <c r="A85" s="2"/>
      <c r="B85" s="22"/>
      <c r="C85" s="22"/>
      <c r="D85" s="26"/>
      <c r="E85" s="26"/>
    </row>
    <row r="86" spans="1:5" ht="15">
      <c r="A86" s="2"/>
      <c r="B86" s="22"/>
      <c r="C86" s="22"/>
      <c r="D86" s="26"/>
      <c r="E86" s="26"/>
    </row>
    <row r="87" spans="1:5" ht="15">
      <c r="A87" s="2"/>
      <c r="B87" s="22"/>
      <c r="C87" s="22"/>
      <c r="D87" s="26"/>
      <c r="E87" s="26"/>
    </row>
    <row r="88" spans="1:5" ht="15">
      <c r="A88" s="2"/>
      <c r="B88" s="22"/>
      <c r="C88" s="22"/>
      <c r="D88" s="26"/>
      <c r="E88" s="26"/>
    </row>
    <row r="89" spans="1:5" ht="15">
      <c r="A89" s="2"/>
      <c r="B89" s="22"/>
      <c r="C89" s="22"/>
      <c r="D89" s="26"/>
      <c r="E89" s="26"/>
    </row>
    <row r="90" spans="1:5" ht="15">
      <c r="A90" s="2"/>
      <c r="B90" s="22"/>
      <c r="C90" s="22"/>
      <c r="D90" s="26"/>
      <c r="E90" s="26"/>
    </row>
    <row r="91" spans="1:5" ht="15">
      <c r="A91" s="2"/>
      <c r="B91" s="22"/>
      <c r="C91" s="22"/>
      <c r="D91" s="26"/>
      <c r="E91" s="26"/>
    </row>
    <row r="92" spans="1:5" ht="15">
      <c r="A92" s="2"/>
      <c r="B92" s="22"/>
      <c r="C92" s="22"/>
      <c r="D92" s="26"/>
      <c r="E92" s="22"/>
    </row>
    <row r="93" spans="1:5" ht="15">
      <c r="A93" s="2"/>
      <c r="B93" s="22"/>
      <c r="C93" s="22"/>
      <c r="D93" s="26"/>
      <c r="E93" s="22"/>
    </row>
    <row r="94" spans="1:5" ht="15">
      <c r="A94" s="2"/>
      <c r="B94" s="22"/>
      <c r="C94" s="22"/>
      <c r="D94" s="26"/>
      <c r="E94" s="22"/>
    </row>
    <row r="95" spans="1:5" ht="15">
      <c r="A95" s="2"/>
      <c r="B95" s="22"/>
      <c r="C95" s="22"/>
      <c r="D95" s="26"/>
      <c r="E95" s="22"/>
    </row>
    <row r="96" spans="1:5" ht="15">
      <c r="A96" s="2"/>
      <c r="B96" s="22"/>
      <c r="C96" s="22"/>
      <c r="D96" s="26"/>
      <c r="E96" s="22"/>
    </row>
    <row r="97" spans="1:5" ht="15">
      <c r="A97" s="2"/>
      <c r="B97" s="22"/>
      <c r="C97" s="22"/>
      <c r="D97" s="26"/>
      <c r="E97" s="22"/>
    </row>
    <row r="98" spans="1:5" ht="15">
      <c r="A98" s="2"/>
      <c r="B98" s="22"/>
      <c r="C98" s="22"/>
      <c r="D98" s="26"/>
      <c r="E98" s="22"/>
    </row>
    <row r="99" spans="1:5" ht="15">
      <c r="A99" s="2"/>
      <c r="B99" s="22"/>
      <c r="C99" s="22"/>
      <c r="D99" s="26"/>
      <c r="E99" s="22"/>
    </row>
    <row r="100" spans="1:5" ht="15">
      <c r="A100" s="2"/>
      <c r="B100" s="22"/>
      <c r="C100" s="22"/>
      <c r="D100" s="26"/>
      <c r="E100" s="22"/>
    </row>
    <row r="101" spans="1:5" ht="15">
      <c r="A101" s="2"/>
      <c r="B101" s="22"/>
      <c r="C101" s="22"/>
      <c r="D101" s="26"/>
      <c r="E101" s="22"/>
    </row>
    <row r="102" spans="1:5" ht="15">
      <c r="A102" s="2"/>
      <c r="B102" s="22"/>
      <c r="C102" s="22"/>
      <c r="D102" s="26"/>
      <c r="E102" s="22"/>
    </row>
    <row r="103" spans="1:5" ht="15">
      <c r="A103" s="2"/>
      <c r="B103" s="22"/>
      <c r="C103" s="22"/>
      <c r="D103" s="26"/>
      <c r="E103" s="22"/>
    </row>
    <row r="104" spans="1:5" ht="15">
      <c r="A104" s="2"/>
      <c r="B104" s="22"/>
      <c r="C104" s="22"/>
      <c r="D104" s="26"/>
      <c r="E104" s="22"/>
    </row>
    <row r="105" spans="1:5" ht="15">
      <c r="A105" s="2"/>
      <c r="B105" s="22"/>
      <c r="C105" s="22"/>
      <c r="D105" s="26"/>
      <c r="E105" s="22"/>
    </row>
    <row r="106" spans="1:5" ht="15">
      <c r="A106" s="2"/>
      <c r="B106" s="22"/>
      <c r="C106" s="22"/>
      <c r="D106" s="26"/>
      <c r="E106" s="22"/>
    </row>
    <row r="107" spans="1:5" ht="15">
      <c r="A107" s="2"/>
      <c r="B107" s="22"/>
      <c r="C107" s="22"/>
      <c r="D107" s="26"/>
      <c r="E107" s="22"/>
    </row>
    <row r="108" spans="1:5" ht="15">
      <c r="A108" s="2"/>
      <c r="B108" s="22"/>
      <c r="C108" s="22"/>
      <c r="D108" s="26"/>
      <c r="E108" s="22"/>
    </row>
    <row r="109" spans="1:5" ht="15">
      <c r="A109" s="2"/>
      <c r="B109" s="22"/>
      <c r="C109" s="22"/>
      <c r="D109" s="26"/>
      <c r="E109" s="22"/>
    </row>
    <row r="110" spans="1:5" ht="15">
      <c r="A110" s="2"/>
      <c r="B110" s="22"/>
      <c r="C110" s="22"/>
      <c r="D110" s="26"/>
      <c r="E110" s="22"/>
    </row>
    <row r="111" spans="1:5" ht="15">
      <c r="A111" s="2"/>
      <c r="B111" s="22"/>
      <c r="C111" s="22"/>
      <c r="D111" s="26"/>
      <c r="E111" s="22"/>
    </row>
    <row r="112" spans="1:5" ht="15">
      <c r="A112" s="2"/>
      <c r="B112" s="22"/>
      <c r="C112" s="22"/>
      <c r="D112" s="26"/>
      <c r="E112" s="22"/>
    </row>
    <row r="113" spans="1:5" ht="15">
      <c r="A113" s="2"/>
      <c r="B113" s="22"/>
      <c r="C113" s="22"/>
      <c r="D113" s="26"/>
      <c r="E113" s="22"/>
    </row>
    <row r="114" spans="1:5" ht="15">
      <c r="A114" s="2"/>
      <c r="B114" s="22"/>
      <c r="C114" s="22"/>
      <c r="D114" s="26"/>
      <c r="E114" s="22"/>
    </row>
    <row r="115" spans="1:5" ht="15">
      <c r="A115" s="2"/>
      <c r="B115" s="22"/>
      <c r="C115" s="22"/>
      <c r="D115" s="26"/>
      <c r="E115" s="22"/>
    </row>
    <row r="116" spans="1:5" ht="15">
      <c r="A116" s="2"/>
      <c r="B116" s="22"/>
      <c r="C116" s="22"/>
      <c r="D116" s="26"/>
      <c r="E116" s="22"/>
    </row>
    <row r="117" spans="1:5" ht="15">
      <c r="A117" s="2"/>
      <c r="B117" s="22"/>
      <c r="C117" s="22"/>
      <c r="D117" s="26"/>
      <c r="E117" s="22"/>
    </row>
    <row r="118" spans="1:5" ht="15">
      <c r="A118" s="2"/>
      <c r="B118" s="22"/>
      <c r="C118" s="22"/>
      <c r="D118" s="26"/>
      <c r="E118" s="22"/>
    </row>
    <row r="119" spans="1:5" ht="15">
      <c r="A119" s="2"/>
      <c r="B119" s="22"/>
      <c r="C119" s="22"/>
      <c r="D119" s="26"/>
      <c r="E119" s="22"/>
    </row>
    <row r="120" spans="1:5" ht="15">
      <c r="A120" s="2"/>
      <c r="B120" s="22"/>
      <c r="C120" s="22"/>
      <c r="D120" s="26"/>
      <c r="E120" s="22"/>
    </row>
    <row r="121" spans="1:5" ht="15">
      <c r="A121" s="2"/>
      <c r="B121" s="22"/>
      <c r="C121" s="22"/>
      <c r="D121" s="26"/>
      <c r="E121" s="22"/>
    </row>
    <row r="122" spans="1:5" ht="15">
      <c r="A122" s="2"/>
      <c r="B122" s="22"/>
      <c r="C122" s="22"/>
      <c r="D122" s="26"/>
      <c r="E122" s="22"/>
    </row>
    <row r="123" spans="1:5" ht="15">
      <c r="A123" s="2"/>
      <c r="B123" s="22"/>
      <c r="C123" s="22"/>
      <c r="D123" s="26"/>
      <c r="E123" s="22"/>
    </row>
    <row r="124" spans="1:5" ht="15">
      <c r="A124" s="2"/>
      <c r="B124" s="22"/>
      <c r="C124" s="22"/>
      <c r="D124" s="26"/>
      <c r="E124" s="22"/>
    </row>
    <row r="125" spans="1:5" ht="15">
      <c r="A125" s="2"/>
      <c r="B125" s="22"/>
      <c r="C125" s="22"/>
      <c r="D125" s="26"/>
      <c r="E125" s="22"/>
    </row>
    <row r="126" spans="1:5" ht="15">
      <c r="A126" s="2"/>
      <c r="B126" s="22"/>
      <c r="C126" s="22"/>
      <c r="D126" s="26"/>
      <c r="E126" s="22"/>
    </row>
    <row r="127" spans="1:5" ht="15">
      <c r="A127" s="2"/>
      <c r="B127" s="22"/>
      <c r="C127" s="22"/>
      <c r="D127" s="26"/>
      <c r="E127" s="22"/>
    </row>
    <row r="128" spans="1:5" ht="15">
      <c r="A128" s="2"/>
      <c r="B128" s="22"/>
      <c r="C128" s="22"/>
      <c r="D128" s="26"/>
      <c r="E128" s="22"/>
    </row>
    <row r="129" spans="1:5" ht="15">
      <c r="A129" s="2"/>
      <c r="B129" s="22"/>
      <c r="C129" s="22"/>
      <c r="D129" s="26"/>
      <c r="E129" s="22"/>
    </row>
    <row r="130" spans="1:5" ht="15">
      <c r="A130" s="2"/>
      <c r="B130" s="22"/>
      <c r="C130" s="22"/>
      <c r="D130" s="26"/>
      <c r="E130" s="22"/>
    </row>
    <row r="131" spans="1:5" ht="15">
      <c r="A131" s="2"/>
      <c r="B131" s="22"/>
      <c r="C131" s="22"/>
      <c r="D131" s="26"/>
      <c r="E131" s="22"/>
    </row>
    <row r="132" spans="1:5" ht="15">
      <c r="A132" s="2"/>
      <c r="B132" s="22"/>
      <c r="C132" s="22"/>
      <c r="D132" s="26"/>
      <c r="E132" s="22"/>
    </row>
    <row r="133" spans="1:5" ht="15">
      <c r="A133" s="2"/>
      <c r="B133" s="22"/>
      <c r="C133" s="22"/>
      <c r="D133" s="26"/>
      <c r="E133" s="22"/>
    </row>
    <row r="134" spans="1:5" ht="15">
      <c r="A134" s="2"/>
      <c r="B134" s="22"/>
      <c r="C134" s="22"/>
      <c r="D134" s="26"/>
      <c r="E134" s="22"/>
    </row>
    <row r="135" spans="1:5" ht="15">
      <c r="A135" s="2"/>
      <c r="B135" s="22"/>
      <c r="C135" s="22"/>
      <c r="D135" s="26"/>
      <c r="E135" s="22"/>
    </row>
    <row r="136" spans="1:5" ht="15">
      <c r="A136" s="2"/>
      <c r="B136" s="22"/>
      <c r="C136" s="22"/>
      <c r="D136" s="26"/>
      <c r="E136" s="22"/>
    </row>
    <row r="137" spans="1:5" ht="15">
      <c r="A137" s="2"/>
      <c r="B137" s="22"/>
      <c r="C137" s="22"/>
      <c r="D137" s="26"/>
      <c r="E137" s="22"/>
    </row>
    <row r="138" spans="1:5" ht="15">
      <c r="A138" s="2"/>
      <c r="B138" s="22"/>
      <c r="C138" s="22"/>
      <c r="D138" s="26"/>
      <c r="E138" s="22"/>
    </row>
    <row r="139" spans="1:5" ht="15">
      <c r="A139" s="2"/>
      <c r="B139" s="22"/>
      <c r="C139" s="22"/>
      <c r="D139" s="26"/>
      <c r="E139" s="22"/>
    </row>
    <row r="140" spans="1:5" ht="15">
      <c r="A140" s="2"/>
      <c r="B140" s="22"/>
      <c r="C140" s="22"/>
      <c r="D140" s="26"/>
      <c r="E140" s="22"/>
    </row>
    <row r="141" spans="1:5" ht="15">
      <c r="A141" s="2"/>
      <c r="B141" s="22"/>
      <c r="C141" s="22"/>
      <c r="D141" s="26"/>
      <c r="E141" s="22"/>
    </row>
    <row r="142" spans="1:5" ht="15">
      <c r="A142" s="2"/>
      <c r="B142" s="22"/>
      <c r="C142" s="22"/>
      <c r="D142" s="26"/>
      <c r="E142" s="22"/>
    </row>
    <row r="143" spans="1:5" ht="15">
      <c r="A143" s="2"/>
      <c r="B143" s="22"/>
      <c r="C143" s="22"/>
      <c r="D143" s="26"/>
      <c r="E143" s="22"/>
    </row>
    <row r="144" spans="1:5" ht="15">
      <c r="A144" s="2"/>
      <c r="B144" s="22"/>
      <c r="C144" s="22"/>
      <c r="D144" s="26"/>
      <c r="E144" s="22"/>
    </row>
    <row r="145" spans="1:5" ht="15">
      <c r="A145" s="2"/>
      <c r="B145" s="22"/>
      <c r="C145" s="22"/>
      <c r="D145" s="26"/>
      <c r="E145" s="22"/>
    </row>
    <row r="146" spans="1:5" ht="15">
      <c r="A146" s="2"/>
      <c r="B146" s="22"/>
      <c r="C146" s="22"/>
      <c r="D146" s="26"/>
      <c r="E146" s="22"/>
    </row>
    <row r="147" spans="1:5" ht="15">
      <c r="A147" s="2"/>
      <c r="B147" s="22"/>
      <c r="C147" s="22"/>
      <c r="D147" s="26"/>
      <c r="E147" s="22"/>
    </row>
    <row r="148" spans="1:5" ht="15">
      <c r="A148" s="2"/>
      <c r="B148" s="22"/>
      <c r="C148" s="22"/>
      <c r="D148" s="26"/>
      <c r="E148" s="22"/>
    </row>
    <row r="149" spans="1:5" ht="15">
      <c r="A149" s="2"/>
      <c r="B149" s="22"/>
      <c r="C149" s="22"/>
      <c r="D149" s="26"/>
      <c r="E149" s="22"/>
    </row>
    <row r="150" spans="1:5" ht="15">
      <c r="A150" s="2"/>
      <c r="B150" s="22"/>
      <c r="C150" s="22"/>
      <c r="D150" s="26"/>
      <c r="E150" s="22"/>
    </row>
    <row r="151" spans="1:5" ht="15">
      <c r="A151" s="2"/>
      <c r="B151" s="2"/>
      <c r="C151" s="2"/>
      <c r="D151" s="25"/>
      <c r="E151" s="2"/>
    </row>
    <row r="152" spans="1:5" ht="15">
      <c r="A152" s="2"/>
      <c r="B152" s="2"/>
      <c r="C152" s="2"/>
      <c r="D152" s="25"/>
      <c r="E152" s="2"/>
    </row>
    <row r="153" spans="1:5" ht="15">
      <c r="A153" s="2"/>
      <c r="B153" s="2"/>
      <c r="C153" s="2"/>
      <c r="D153" s="25"/>
      <c r="E153" s="2"/>
    </row>
    <row r="154" spans="1:5" ht="15">
      <c r="A154" s="2"/>
      <c r="B154" s="2"/>
      <c r="C154" s="2"/>
      <c r="D154" s="25"/>
      <c r="E154" s="2"/>
    </row>
    <row r="155" spans="1:5" ht="15">
      <c r="A155" s="2"/>
      <c r="B155" s="2"/>
      <c r="C155" s="2"/>
      <c r="D155" s="25"/>
      <c r="E155" s="2"/>
    </row>
    <row r="156" spans="1:5" ht="15">
      <c r="A156" s="2"/>
      <c r="B156" s="2"/>
      <c r="C156" s="2"/>
      <c r="D156" s="25"/>
      <c r="E156" s="2"/>
    </row>
    <row r="157" spans="1:5" ht="15">
      <c r="A157" s="2"/>
      <c r="B157" s="2"/>
      <c r="C157" s="2"/>
      <c r="D157" s="25"/>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31"/>
      <c r="B189" s="31"/>
      <c r="C189" s="31"/>
      <c r="D189" s="31"/>
      <c r="E189" s="31"/>
    </row>
    <row r="190" spans="1:5" ht="15">
      <c r="A190" s="31"/>
      <c r="B190" s="31"/>
      <c r="C190" s="31"/>
      <c r="D190" s="31"/>
      <c r="E190" s="31"/>
    </row>
    <row r="191" spans="1:5" ht="15">
      <c r="A191" s="31"/>
      <c r="B191" s="31"/>
      <c r="C191" s="31"/>
      <c r="D191" s="31"/>
      <c r="E191" s="31"/>
    </row>
    <row r="192" spans="1:5" ht="15">
      <c r="A192" s="31"/>
      <c r="B192" s="31"/>
      <c r="C192" s="31"/>
      <c r="D192" s="31"/>
      <c r="E192" s="31"/>
    </row>
  </sheetData>
  <mergeCells count="10">
    <mergeCell ref="A1:E1"/>
    <mergeCell ref="A2:E2"/>
    <mergeCell ref="A39:E39"/>
    <mergeCell ref="A4:E4"/>
    <mergeCell ref="B9:C9"/>
    <mergeCell ref="B44:C44"/>
    <mergeCell ref="B45:C45"/>
    <mergeCell ref="A41:E41"/>
    <mergeCell ref="B8:C8"/>
    <mergeCell ref="A38:E38"/>
  </mergeCells>
  <printOptions/>
  <pageMargins left="1" right="0.75" top="1" bottom="0" header="0" footer="0"/>
  <pageSetup horizontalDpi="600" verticalDpi="600" orientation="portrait" scale="89" r:id="rId1"/>
  <rowBreaks count="1" manualBreakCount="1">
    <brk id="36" max="255" man="1"/>
  </rowBreaks>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A1:BF64"/>
  <sheetViews>
    <sheetView showGridLines="0" defaultGridColor="0" zoomScale="87" zoomScaleNormal="87" colorId="9" workbookViewId="0" topLeftCell="A1">
      <selection activeCell="E1" sqref="E1:E16384"/>
    </sheetView>
  </sheetViews>
  <sheetFormatPr defaultColWidth="9.77734375" defaultRowHeight="15"/>
  <cols>
    <col min="1" max="1" width="31.77734375" style="0" customWidth="1"/>
    <col min="2" max="3" width="13.3359375" style="0" customWidth="1"/>
    <col min="4" max="4" width="13.21484375" style="0" customWidth="1"/>
  </cols>
  <sheetData>
    <row r="1" spans="1:58"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98"/>
      <c r="AO1" s="98"/>
      <c r="AP1" s="98"/>
      <c r="AQ1" s="98"/>
      <c r="AR1" s="98"/>
      <c r="AS1" s="98"/>
      <c r="AT1" s="98"/>
      <c r="AU1" s="98"/>
      <c r="AV1" s="98"/>
      <c r="AW1" s="98"/>
      <c r="AX1" s="98"/>
      <c r="AY1" s="98"/>
      <c r="AZ1" s="98"/>
      <c r="BA1" s="98"/>
      <c r="BB1" s="98"/>
      <c r="BC1" s="98"/>
      <c r="BD1" s="98"/>
      <c r="BE1" s="98"/>
      <c r="BF1" s="98"/>
    </row>
    <row r="2" spans="1:58" ht="18">
      <c r="A2" s="468" t="s">
        <v>381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98"/>
      <c r="AO2" s="98"/>
      <c r="AP2" s="98"/>
      <c r="AQ2" s="98"/>
      <c r="AR2" s="98"/>
      <c r="AS2" s="98"/>
      <c r="AT2" s="98"/>
      <c r="AU2" s="98"/>
      <c r="AV2" s="98"/>
      <c r="AW2" s="98"/>
      <c r="AX2" s="98"/>
      <c r="AY2" s="98"/>
      <c r="AZ2" s="98"/>
      <c r="BA2" s="98"/>
      <c r="BB2" s="98"/>
      <c r="BC2" s="98"/>
      <c r="BD2" s="98"/>
      <c r="BE2" s="98"/>
      <c r="BF2" s="98"/>
    </row>
    <row r="3" spans="1:58" ht="15.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98"/>
      <c r="AO3" s="98"/>
      <c r="AP3" s="98"/>
      <c r="AQ3" s="98"/>
      <c r="AR3" s="98"/>
      <c r="AS3" s="98"/>
      <c r="AT3" s="98"/>
      <c r="AU3" s="98"/>
      <c r="AV3" s="98"/>
      <c r="AW3" s="98"/>
      <c r="AX3" s="98"/>
      <c r="AY3" s="98"/>
      <c r="AZ3" s="98"/>
      <c r="BA3" s="98"/>
      <c r="BB3" s="98"/>
      <c r="BC3" s="98"/>
      <c r="BD3" s="98"/>
      <c r="BE3" s="98"/>
      <c r="BF3" s="98"/>
    </row>
    <row r="4" spans="1:58" ht="15.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98"/>
      <c r="AO4" s="98"/>
      <c r="AP4" s="98"/>
      <c r="AQ4" s="98"/>
      <c r="AR4" s="98"/>
      <c r="AS4" s="98"/>
      <c r="AT4" s="98"/>
      <c r="AU4" s="98"/>
      <c r="AV4" s="98"/>
      <c r="AW4" s="98"/>
      <c r="AX4" s="98"/>
      <c r="AY4" s="98"/>
      <c r="AZ4" s="98"/>
      <c r="BA4" s="98"/>
      <c r="BB4" s="98"/>
      <c r="BC4" s="98"/>
      <c r="BD4" s="98"/>
      <c r="BE4" s="98"/>
      <c r="BF4" s="98"/>
    </row>
    <row r="5" spans="1:58"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98"/>
      <c r="AO5" s="98"/>
      <c r="AP5" s="98"/>
      <c r="AQ5" s="98"/>
      <c r="AR5" s="98"/>
      <c r="AS5" s="98"/>
      <c r="AT5" s="98"/>
      <c r="AU5" s="98"/>
      <c r="AV5" s="98"/>
      <c r="AW5" s="98"/>
      <c r="AX5" s="98"/>
      <c r="AY5" s="98"/>
      <c r="AZ5" s="98"/>
      <c r="BA5" s="98"/>
      <c r="BB5" s="98"/>
      <c r="BC5" s="98"/>
      <c r="BD5" s="98"/>
      <c r="BE5" s="98"/>
      <c r="BF5" s="98"/>
    </row>
    <row r="6" spans="1:58"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98"/>
      <c r="AO6" s="98"/>
      <c r="AP6" s="98"/>
      <c r="AQ6" s="98"/>
      <c r="AR6" s="98"/>
      <c r="AS6" s="98"/>
      <c r="AT6" s="98"/>
      <c r="AU6" s="98"/>
      <c r="AV6" s="98"/>
      <c r="AW6" s="98"/>
      <c r="AX6" s="98"/>
      <c r="AY6" s="98"/>
      <c r="AZ6" s="98"/>
      <c r="BA6" s="98"/>
      <c r="BB6" s="98"/>
      <c r="BC6" s="98"/>
      <c r="BD6" s="98"/>
      <c r="BE6" s="98"/>
      <c r="BF6" s="98"/>
    </row>
    <row r="7" spans="1:58" ht="15.75">
      <c r="A7" s="2"/>
      <c r="B7" s="2"/>
      <c r="C7" s="2"/>
      <c r="D7" s="2"/>
      <c r="E7" s="20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98"/>
      <c r="AO7" s="98"/>
      <c r="AP7" s="98"/>
      <c r="AQ7" s="98"/>
      <c r="AR7" s="98"/>
      <c r="AS7" s="98"/>
      <c r="AT7" s="98"/>
      <c r="AU7" s="98"/>
      <c r="AV7" s="98"/>
      <c r="AW7" s="98"/>
      <c r="AX7" s="98"/>
      <c r="AY7" s="98"/>
      <c r="AZ7" s="98"/>
      <c r="BA7" s="98"/>
      <c r="BB7" s="98"/>
      <c r="BC7" s="98"/>
      <c r="BD7" s="98"/>
      <c r="BE7" s="98"/>
      <c r="BF7" s="98"/>
    </row>
    <row r="8" spans="1:58" ht="15.75" customHeight="1">
      <c r="A8" s="415" t="s">
        <v>94</v>
      </c>
      <c r="B8" s="417" t="s">
        <v>95</v>
      </c>
      <c r="C8" s="413"/>
      <c r="D8" s="413"/>
      <c r="E8" s="46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98"/>
      <c r="AO8" s="98"/>
      <c r="AP8" s="98"/>
      <c r="AQ8" s="98"/>
      <c r="AR8" s="98"/>
      <c r="AS8" s="98"/>
      <c r="AT8" s="98"/>
      <c r="AU8" s="98"/>
      <c r="AV8" s="98"/>
      <c r="AW8" s="98"/>
      <c r="AX8" s="98"/>
      <c r="AY8" s="98"/>
      <c r="AZ8" s="98"/>
      <c r="BA8" s="98"/>
      <c r="BB8" s="98"/>
      <c r="BC8" s="98"/>
      <c r="BD8" s="98"/>
      <c r="BE8" s="98"/>
      <c r="BF8" s="98"/>
    </row>
    <row r="9" spans="1:58" ht="13.5" customHeight="1">
      <c r="A9" s="416" t="s">
        <v>353</v>
      </c>
      <c r="B9" s="202" t="s">
        <v>97</v>
      </c>
      <c r="D9" s="1"/>
      <c r="E9" s="1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98"/>
      <c r="AO9" s="98"/>
      <c r="AP9" s="98"/>
      <c r="AQ9" s="98"/>
      <c r="AR9" s="98"/>
      <c r="AS9" s="98"/>
      <c r="AT9" s="98"/>
      <c r="AU9" s="98"/>
      <c r="AV9" s="98"/>
      <c r="AW9" s="98"/>
      <c r="AX9" s="98"/>
      <c r="AY9" s="98"/>
      <c r="AZ9" s="98"/>
      <c r="BA9" s="98"/>
      <c r="BB9" s="98"/>
      <c r="BC9" s="98"/>
      <c r="BD9" s="98"/>
      <c r="BE9" s="98"/>
      <c r="BF9" s="98"/>
    </row>
    <row r="10" spans="1:58" ht="15.75" customHeight="1">
      <c r="A10" s="141"/>
      <c r="B10" s="1"/>
      <c r="C10" s="1"/>
      <c r="D10" s="1"/>
      <c r="E10" s="1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98"/>
      <c r="AO10" s="98"/>
      <c r="AP10" s="98"/>
      <c r="AQ10" s="98"/>
      <c r="AR10" s="98"/>
      <c r="AS10" s="98"/>
      <c r="AT10" s="98"/>
      <c r="AU10" s="98"/>
      <c r="AV10" s="98"/>
      <c r="AW10" s="98"/>
      <c r="AX10" s="98"/>
      <c r="AY10" s="98"/>
      <c r="AZ10" s="98"/>
      <c r="BA10" s="98"/>
      <c r="BB10" s="98"/>
      <c r="BC10" s="98"/>
      <c r="BD10" s="98"/>
      <c r="BE10" s="98"/>
      <c r="BF10" s="98"/>
    </row>
    <row r="11" spans="1:58" ht="13.5" customHeight="1">
      <c r="A11" s="113"/>
      <c r="B11" s="1" t="s">
        <v>99</v>
      </c>
      <c r="C11" s="1"/>
      <c r="D11" s="1"/>
      <c r="E11" s="1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98"/>
      <c r="AO11" s="98"/>
      <c r="AP11" s="98"/>
      <c r="AQ11" s="98"/>
      <c r="AR11" s="98"/>
      <c r="AS11" s="98"/>
      <c r="AT11" s="98"/>
      <c r="AU11" s="98"/>
      <c r="AV11" s="98"/>
      <c r="AW11" s="98"/>
      <c r="AX11" s="98"/>
      <c r="AY11" s="98"/>
      <c r="AZ11" s="98"/>
      <c r="BA11" s="98"/>
      <c r="BB11" s="98"/>
      <c r="BC11" s="98"/>
      <c r="BD11" s="98"/>
      <c r="BE11" s="98"/>
      <c r="BF11" s="98"/>
    </row>
    <row r="12" spans="1:58" ht="15.75" customHeight="1">
      <c r="A12" s="414"/>
      <c r="B12" s="1" t="s">
        <v>0</v>
      </c>
      <c r="C12" s="1"/>
      <c r="D12" s="1"/>
      <c r="E12" s="1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98"/>
      <c r="AO12" s="98"/>
      <c r="AP12" s="98"/>
      <c r="AQ12" s="98"/>
      <c r="AR12" s="98"/>
      <c r="AS12" s="98"/>
      <c r="AT12" s="98"/>
      <c r="AU12" s="98"/>
      <c r="AV12" s="98"/>
      <c r="AW12" s="98"/>
      <c r="AX12" s="98"/>
      <c r="AY12" s="98"/>
      <c r="AZ12" s="98"/>
      <c r="BA12" s="98"/>
      <c r="BB12" s="98"/>
      <c r="BC12" s="98"/>
      <c r="BD12" s="98"/>
      <c r="BE12" s="98"/>
      <c r="BF12" s="98"/>
    </row>
    <row r="13" spans="1:58" ht="13.5" customHeight="1">
      <c r="A13" s="648" t="str">
        <f>OBLIGATION!$B$2</f>
        <v>National Institute on Drug Abuse</v>
      </c>
      <c r="B13" s="649"/>
      <c r="C13" s="649"/>
      <c r="D13" s="650"/>
      <c r="E13" s="1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98"/>
      <c r="AO13" s="98"/>
      <c r="AP13" s="98"/>
      <c r="AQ13" s="98"/>
      <c r="AR13" s="98"/>
      <c r="AS13" s="98"/>
      <c r="AT13" s="98"/>
      <c r="AU13" s="98"/>
      <c r="AV13" s="98"/>
      <c r="AW13" s="98"/>
      <c r="AX13" s="98"/>
      <c r="AY13" s="98"/>
      <c r="AZ13" s="98"/>
      <c r="BA13" s="98"/>
      <c r="BB13" s="98"/>
      <c r="BC13" s="98"/>
      <c r="BD13" s="98"/>
      <c r="BE13" s="98"/>
      <c r="BF13" s="98"/>
    </row>
    <row r="14" spans="1:58" ht="13.5" customHeight="1">
      <c r="A14" s="11"/>
      <c r="B14" s="2"/>
      <c r="C14" s="200"/>
      <c r="D14" s="2"/>
      <c r="E14" s="1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98"/>
      <c r="AO14" s="98"/>
      <c r="AP14" s="98"/>
      <c r="AQ14" s="98"/>
      <c r="AR14" s="98"/>
      <c r="AS14" s="98"/>
      <c r="AT14" s="98"/>
      <c r="AU14" s="98"/>
      <c r="AV14" s="98"/>
      <c r="AW14" s="98"/>
      <c r="AX14" s="98"/>
      <c r="AY14" s="98"/>
      <c r="AZ14" s="98"/>
      <c r="BA14" s="98"/>
      <c r="BB14" s="98"/>
      <c r="BC14" s="98"/>
      <c r="BD14" s="98"/>
      <c r="BE14" s="98"/>
      <c r="BF14" s="98"/>
    </row>
    <row r="15" spans="1:58" ht="15.75" customHeight="1">
      <c r="A15" s="11"/>
      <c r="B15" s="108"/>
      <c r="C15" s="108" t="s">
        <v>370</v>
      </c>
      <c r="D15" s="109"/>
      <c r="E15" s="459"/>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98"/>
      <c r="AO15" s="98"/>
      <c r="AP15" s="98"/>
      <c r="AQ15" s="98"/>
      <c r="AR15" s="98"/>
      <c r="AS15" s="98"/>
      <c r="AT15" s="98"/>
      <c r="AU15" s="98"/>
      <c r="AV15" s="98"/>
      <c r="AW15" s="98"/>
      <c r="AX15" s="98"/>
      <c r="AY15" s="98"/>
      <c r="AZ15" s="98"/>
      <c r="BA15" s="98"/>
      <c r="BB15" s="98"/>
      <c r="BC15" s="98"/>
      <c r="BD15" s="98"/>
      <c r="BE15" s="98"/>
      <c r="BF15" s="98"/>
    </row>
    <row r="16" spans="1:58" ht="15.75" customHeight="1">
      <c r="A16" s="11"/>
      <c r="B16" s="564" t="s">
        <v>369</v>
      </c>
      <c r="C16" s="564" t="s">
        <v>424</v>
      </c>
      <c r="D16" s="565" t="s">
        <v>413</v>
      </c>
      <c r="E16" s="49" t="s">
        <v>90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98"/>
      <c r="AO16" s="98"/>
      <c r="AP16" s="98"/>
      <c r="AQ16" s="98"/>
      <c r="AR16" s="98"/>
      <c r="AS16" s="98"/>
      <c r="AT16" s="98"/>
      <c r="AU16" s="98"/>
      <c r="AV16" s="98"/>
      <c r="AW16" s="98"/>
      <c r="AX16" s="98"/>
      <c r="AY16" s="98"/>
      <c r="AZ16" s="98"/>
      <c r="BA16" s="98"/>
      <c r="BB16" s="98"/>
      <c r="BC16" s="98"/>
      <c r="BD16" s="98"/>
      <c r="BE16" s="98"/>
      <c r="BF16" s="98"/>
    </row>
    <row r="17" spans="1:58" ht="15.75" customHeight="1">
      <c r="A17" s="110" t="s">
        <v>103</v>
      </c>
      <c r="B17" s="111" t="s">
        <v>3</v>
      </c>
      <c r="C17" s="111" t="s">
        <v>425</v>
      </c>
      <c r="D17" s="112" t="s">
        <v>4</v>
      </c>
      <c r="E17" s="461" t="s">
        <v>54</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98"/>
      <c r="AO17" s="98"/>
      <c r="AP17" s="98"/>
      <c r="AQ17" s="98"/>
      <c r="AR17" s="98"/>
      <c r="AS17" s="98"/>
      <c r="AT17" s="98"/>
      <c r="AU17" s="98"/>
      <c r="AV17" s="98"/>
      <c r="AW17" s="98"/>
      <c r="AX17" s="98"/>
      <c r="AY17" s="98"/>
      <c r="AZ17" s="98"/>
      <c r="BA17" s="98"/>
      <c r="BB17" s="98"/>
      <c r="BC17" s="98"/>
      <c r="BD17" s="98"/>
      <c r="BE17" s="98"/>
      <c r="BF17" s="98"/>
    </row>
    <row r="18" spans="1:58" ht="15.75">
      <c r="A18" s="113" t="s">
        <v>105</v>
      </c>
      <c r="B18" s="13">
        <v>24882000</v>
      </c>
      <c r="C18" s="13">
        <v>25426000</v>
      </c>
      <c r="D18" s="114">
        <v>26201000</v>
      </c>
      <c r="E18" s="469">
        <f aca="true" t="shared" si="0" ref="E18:E59">IF(C18=0,0,(D18-C18)/C18*100)</f>
        <v>3.0480610398804373</v>
      </c>
      <c r="F18" s="19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98"/>
      <c r="AO18" s="98"/>
      <c r="AP18" s="98"/>
      <c r="AQ18" s="98"/>
      <c r="AR18" s="98"/>
      <c r="AS18" s="98"/>
      <c r="AT18" s="98"/>
      <c r="AU18" s="98"/>
      <c r="AV18" s="98"/>
      <c r="AW18" s="98"/>
      <c r="AX18" s="98"/>
      <c r="AY18" s="98"/>
      <c r="AZ18" s="98"/>
      <c r="BA18" s="98"/>
      <c r="BB18" s="98"/>
      <c r="BC18" s="98"/>
      <c r="BD18" s="98"/>
      <c r="BE18" s="98"/>
      <c r="BF18" s="98"/>
    </row>
    <row r="19" spans="1:58" ht="15.75">
      <c r="A19" s="113" t="s">
        <v>107</v>
      </c>
      <c r="B19" s="21">
        <v>5512000</v>
      </c>
      <c r="C19" s="21">
        <v>5665000</v>
      </c>
      <c r="D19" s="117">
        <v>5849000</v>
      </c>
      <c r="E19" s="470">
        <f t="shared" si="0"/>
        <v>3.24801412180053</v>
      </c>
      <c r="F19" s="19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98"/>
      <c r="AO19" s="98"/>
      <c r="AP19" s="98"/>
      <c r="AQ19" s="98"/>
      <c r="AR19" s="98"/>
      <c r="AS19" s="98"/>
      <c r="AT19" s="98"/>
      <c r="AU19" s="98"/>
      <c r="AV19" s="98"/>
      <c r="AW19" s="98"/>
      <c r="AX19" s="98"/>
      <c r="AY19" s="98"/>
      <c r="AZ19" s="98"/>
      <c r="BA19" s="98"/>
      <c r="BB19" s="98"/>
      <c r="BC19" s="98"/>
      <c r="BD19" s="98"/>
      <c r="BE19" s="98"/>
      <c r="BF19" s="98"/>
    </row>
    <row r="20" spans="1:58" ht="15.75">
      <c r="A20" s="113" t="s">
        <v>109</v>
      </c>
      <c r="B20" s="21">
        <v>1030000</v>
      </c>
      <c r="C20" s="21">
        <v>1055000</v>
      </c>
      <c r="D20" s="117">
        <v>1093000</v>
      </c>
      <c r="E20" s="470">
        <f t="shared" si="0"/>
        <v>3.6018957345971563</v>
      </c>
      <c r="F20" s="19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98"/>
      <c r="AO20" s="98"/>
      <c r="AP20" s="98"/>
      <c r="AQ20" s="98"/>
      <c r="AR20" s="98"/>
      <c r="AS20" s="98"/>
      <c r="AT20" s="98"/>
      <c r="AU20" s="98"/>
      <c r="AV20" s="98"/>
      <c r="AW20" s="98"/>
      <c r="AX20" s="98"/>
      <c r="AY20" s="98"/>
      <c r="AZ20" s="98"/>
      <c r="BA20" s="98"/>
      <c r="BB20" s="98"/>
      <c r="BC20" s="98"/>
      <c r="BD20" s="98"/>
      <c r="BE20" s="98"/>
      <c r="BF20" s="98"/>
    </row>
    <row r="21" spans="1:58" ht="15.75">
      <c r="A21" s="113">
        <v>11.7</v>
      </c>
      <c r="B21" s="21">
        <v>1569000</v>
      </c>
      <c r="C21" s="21">
        <v>1606000</v>
      </c>
      <c r="D21" s="117">
        <v>1664000</v>
      </c>
      <c r="E21" s="470">
        <f t="shared" si="0"/>
        <v>3.61145703611457</v>
      </c>
      <c r="F21" s="19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98"/>
      <c r="AO21" s="98"/>
      <c r="AP21" s="98"/>
      <c r="AQ21" s="98"/>
      <c r="AR21" s="98"/>
      <c r="AS21" s="98"/>
      <c r="AT21" s="98"/>
      <c r="AU21" s="98"/>
      <c r="AV21" s="98"/>
      <c r="AW21" s="98"/>
      <c r="AX21" s="98"/>
      <c r="AY21" s="98"/>
      <c r="AZ21" s="98"/>
      <c r="BA21" s="98"/>
      <c r="BB21" s="98"/>
      <c r="BC21" s="98"/>
      <c r="BD21" s="98"/>
      <c r="BE21" s="98"/>
      <c r="BF21" s="98"/>
    </row>
    <row r="22" spans="1:58" ht="15.75">
      <c r="A22" s="119" t="s">
        <v>112</v>
      </c>
      <c r="B22" s="120">
        <v>2735000</v>
      </c>
      <c r="C22" s="120">
        <v>2817000</v>
      </c>
      <c r="D22" s="121">
        <v>2902000</v>
      </c>
      <c r="E22" s="471">
        <f t="shared" si="0"/>
        <v>3.017394391196308</v>
      </c>
      <c r="F22" s="19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98"/>
      <c r="AO22" s="98"/>
      <c r="AP22" s="98"/>
      <c r="AQ22" s="98"/>
      <c r="AR22" s="98"/>
      <c r="AS22" s="98"/>
      <c r="AT22" s="98"/>
      <c r="AU22" s="98"/>
      <c r="AV22" s="98"/>
      <c r="AW22" s="98"/>
      <c r="AX22" s="98"/>
      <c r="AY22" s="98"/>
      <c r="AZ22" s="98"/>
      <c r="BA22" s="98"/>
      <c r="BB22" s="98"/>
      <c r="BC22" s="98"/>
      <c r="BD22" s="98"/>
      <c r="BE22" s="98"/>
      <c r="BF22" s="98"/>
    </row>
    <row r="23" spans="1:58" ht="15.75">
      <c r="A23" s="122" t="s">
        <v>365</v>
      </c>
      <c r="B23" s="123">
        <f>SUM(B18:B22)</f>
        <v>35728000</v>
      </c>
      <c r="C23" s="123">
        <f>SUM(C18:C22)</f>
        <v>36569000</v>
      </c>
      <c r="D23" s="124">
        <f>SUM(D18:D22)</f>
        <v>37709000</v>
      </c>
      <c r="E23" s="472">
        <f t="shared" si="0"/>
        <v>3.1173945144794772</v>
      </c>
      <c r="F23" s="19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98"/>
      <c r="AO23" s="98"/>
      <c r="AP23" s="98"/>
      <c r="AQ23" s="98"/>
      <c r="AR23" s="98"/>
      <c r="AS23" s="98"/>
      <c r="AT23" s="98"/>
      <c r="AU23" s="98"/>
      <c r="AV23" s="98"/>
      <c r="AW23" s="98"/>
      <c r="AX23" s="98"/>
      <c r="AY23" s="98"/>
      <c r="AZ23" s="98"/>
      <c r="BA23" s="98"/>
      <c r="BB23" s="98"/>
      <c r="BC23" s="98"/>
      <c r="BD23" s="98"/>
      <c r="BE23" s="98"/>
      <c r="BF23" s="98"/>
    </row>
    <row r="24" spans="1:58" ht="15.75">
      <c r="A24" s="538">
        <v>12.1</v>
      </c>
      <c r="B24" s="21">
        <v>7631000</v>
      </c>
      <c r="C24" s="21">
        <v>7810000</v>
      </c>
      <c r="D24" s="117">
        <v>8044000</v>
      </c>
      <c r="E24" s="470">
        <f t="shared" si="0"/>
        <v>2.9961587708066584</v>
      </c>
      <c r="F24" s="19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98"/>
      <c r="AO24" s="98"/>
      <c r="AP24" s="98"/>
      <c r="AQ24" s="98"/>
      <c r="AR24" s="98"/>
      <c r="AS24" s="98"/>
      <c r="AT24" s="98"/>
      <c r="AU24" s="98"/>
      <c r="AV24" s="98"/>
      <c r="AW24" s="98"/>
      <c r="AX24" s="98"/>
      <c r="AY24" s="98"/>
      <c r="AZ24" s="98"/>
      <c r="BA24" s="98"/>
      <c r="BB24" s="98"/>
      <c r="BC24" s="98"/>
      <c r="BD24" s="98"/>
      <c r="BE24" s="98"/>
      <c r="BF24" s="98"/>
    </row>
    <row r="25" spans="1:58" ht="15.75">
      <c r="A25" s="113">
        <v>12.2</v>
      </c>
      <c r="B25" s="21">
        <v>799000</v>
      </c>
      <c r="C25" s="21">
        <v>819000</v>
      </c>
      <c r="D25" s="117">
        <v>849000</v>
      </c>
      <c r="E25" s="470">
        <f t="shared" si="0"/>
        <v>3.6630036630036633</v>
      </c>
      <c r="F25" s="19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98"/>
      <c r="AO25" s="98"/>
      <c r="AP25" s="98"/>
      <c r="AQ25" s="98"/>
      <c r="AR25" s="98"/>
      <c r="AS25" s="98"/>
      <c r="AT25" s="98"/>
      <c r="AU25" s="98"/>
      <c r="AV25" s="98"/>
      <c r="AW25" s="98"/>
      <c r="AX25" s="98"/>
      <c r="AY25" s="98"/>
      <c r="AZ25" s="98"/>
      <c r="BA25" s="98"/>
      <c r="BB25" s="98"/>
      <c r="BC25" s="98"/>
      <c r="BD25" s="98"/>
      <c r="BE25" s="98"/>
      <c r="BF25" s="98"/>
    </row>
    <row r="26" spans="1:58" ht="15.75">
      <c r="A26" s="119" t="s">
        <v>118</v>
      </c>
      <c r="B26" s="120">
        <v>0</v>
      </c>
      <c r="C26" s="120">
        <v>0</v>
      </c>
      <c r="D26" s="121">
        <v>0</v>
      </c>
      <c r="E26" s="471">
        <f t="shared" si="0"/>
        <v>0</v>
      </c>
      <c r="F26" s="19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98"/>
      <c r="AO26" s="98"/>
      <c r="AP26" s="98"/>
      <c r="AQ26" s="98"/>
      <c r="AR26" s="98"/>
      <c r="AS26" s="98"/>
      <c r="AT26" s="98"/>
      <c r="AU26" s="98"/>
      <c r="AV26" s="98"/>
      <c r="AW26" s="98"/>
      <c r="AX26" s="98"/>
      <c r="AY26" s="98"/>
      <c r="AZ26" s="98"/>
      <c r="BA26" s="98"/>
      <c r="BB26" s="98"/>
      <c r="BC26" s="98"/>
      <c r="BD26" s="98"/>
      <c r="BE26" s="98"/>
      <c r="BF26" s="98"/>
    </row>
    <row r="27" spans="1:58" ht="15.75">
      <c r="A27" s="122" t="s">
        <v>120</v>
      </c>
      <c r="B27" s="123">
        <f>SUM(B23:B26)</f>
        <v>44158000</v>
      </c>
      <c r="C27" s="123">
        <f>SUM(C23:C26)</f>
        <v>45198000</v>
      </c>
      <c r="D27" s="124">
        <f>SUM(D23:D26)</f>
        <v>46602000</v>
      </c>
      <c r="E27" s="472">
        <f t="shared" si="0"/>
        <v>3.106332138590203</v>
      </c>
      <c r="F27" s="19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98"/>
      <c r="AO27" s="98"/>
      <c r="AP27" s="98"/>
      <c r="AQ27" s="98"/>
      <c r="AR27" s="98"/>
      <c r="AS27" s="98"/>
      <c r="AT27" s="98"/>
      <c r="AU27" s="98"/>
      <c r="AV27" s="98"/>
      <c r="AW27" s="98"/>
      <c r="AX27" s="98"/>
      <c r="AY27" s="98"/>
      <c r="AZ27" s="98"/>
      <c r="BA27" s="98"/>
      <c r="BB27" s="98"/>
      <c r="BC27" s="98"/>
      <c r="BD27" s="98"/>
      <c r="BE27" s="98"/>
      <c r="BF27" s="98"/>
    </row>
    <row r="28" spans="1:58" ht="15.75">
      <c r="A28" s="113" t="s">
        <v>122</v>
      </c>
      <c r="B28" s="21">
        <v>1275000</v>
      </c>
      <c r="C28" s="21">
        <v>1299000</v>
      </c>
      <c r="D28" s="117">
        <v>1325000</v>
      </c>
      <c r="E28" s="470">
        <f t="shared" si="0"/>
        <v>2.001539645881447</v>
      </c>
      <c r="F28" s="19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98"/>
      <c r="AO28" s="98"/>
      <c r="AP28" s="98"/>
      <c r="AQ28" s="98"/>
      <c r="AR28" s="98"/>
      <c r="AS28" s="98"/>
      <c r="AT28" s="98"/>
      <c r="AU28" s="98"/>
      <c r="AV28" s="98"/>
      <c r="AW28" s="98"/>
      <c r="AX28" s="98"/>
      <c r="AY28" s="98"/>
      <c r="AZ28" s="98"/>
      <c r="BA28" s="98"/>
      <c r="BB28" s="98"/>
      <c r="BC28" s="98"/>
      <c r="BD28" s="98"/>
      <c r="BE28" s="98"/>
      <c r="BF28" s="98"/>
    </row>
    <row r="29" spans="1:58" ht="15.75">
      <c r="A29" s="113" t="s">
        <v>124</v>
      </c>
      <c r="B29" s="21">
        <v>98000</v>
      </c>
      <c r="C29" s="21">
        <v>100000</v>
      </c>
      <c r="D29" s="117">
        <v>103000</v>
      </c>
      <c r="E29" s="470">
        <f t="shared" si="0"/>
        <v>3</v>
      </c>
      <c r="F29" s="199"/>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98"/>
      <c r="AO29" s="98"/>
      <c r="AP29" s="98"/>
      <c r="AQ29" s="98"/>
      <c r="AR29" s="98"/>
      <c r="AS29" s="98"/>
      <c r="AT29" s="98"/>
      <c r="AU29" s="98"/>
      <c r="AV29" s="98"/>
      <c r="AW29" s="98"/>
      <c r="AX29" s="98"/>
      <c r="AY29" s="98"/>
      <c r="AZ29" s="98"/>
      <c r="BA29" s="98"/>
      <c r="BB29" s="98"/>
      <c r="BC29" s="98"/>
      <c r="BD29" s="98"/>
      <c r="BE29" s="98"/>
      <c r="BF29" s="98"/>
    </row>
    <row r="30" spans="1:58" ht="15.75">
      <c r="A30" s="113" t="s">
        <v>126</v>
      </c>
      <c r="B30" s="21">
        <v>0</v>
      </c>
      <c r="C30" s="21">
        <v>0</v>
      </c>
      <c r="D30" s="117">
        <v>0</v>
      </c>
      <c r="E30" s="470">
        <f t="shared" si="0"/>
        <v>0</v>
      </c>
      <c r="F30" s="199"/>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98"/>
      <c r="AO30" s="98"/>
      <c r="AP30" s="98"/>
      <c r="AQ30" s="98"/>
      <c r="AR30" s="98"/>
      <c r="AS30" s="98"/>
      <c r="AT30" s="98"/>
      <c r="AU30" s="98"/>
      <c r="AV30" s="98"/>
      <c r="AW30" s="98"/>
      <c r="AX30" s="98"/>
      <c r="AY30" s="98"/>
      <c r="AZ30" s="98"/>
      <c r="BA30" s="98"/>
      <c r="BB30" s="98"/>
      <c r="BC30" s="98"/>
      <c r="BD30" s="98"/>
      <c r="BE30" s="98"/>
      <c r="BF30" s="98"/>
    </row>
    <row r="31" spans="1:58" ht="15.75">
      <c r="A31" s="113" t="s">
        <v>129</v>
      </c>
      <c r="B31" s="21">
        <v>3077000</v>
      </c>
      <c r="C31" s="21">
        <v>3123000</v>
      </c>
      <c r="D31" s="117">
        <v>3217000</v>
      </c>
      <c r="E31" s="470">
        <f t="shared" si="0"/>
        <v>3.009926352865834</v>
      </c>
      <c r="F31" s="199"/>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98"/>
      <c r="AO31" s="98"/>
      <c r="AP31" s="98"/>
      <c r="AQ31" s="98"/>
      <c r="AR31" s="98"/>
      <c r="AS31" s="98"/>
      <c r="AT31" s="98"/>
      <c r="AU31" s="98"/>
      <c r="AV31" s="98"/>
      <c r="AW31" s="98"/>
      <c r="AX31" s="98"/>
      <c r="AY31" s="98"/>
      <c r="AZ31" s="98"/>
      <c r="BA31" s="98"/>
      <c r="BB31" s="98"/>
      <c r="BC31" s="98"/>
      <c r="BD31" s="98"/>
      <c r="BE31" s="98"/>
      <c r="BF31" s="98"/>
    </row>
    <row r="32" spans="1:58" ht="15.75">
      <c r="A32" s="119" t="s">
        <v>132</v>
      </c>
      <c r="B32" s="120">
        <v>980000</v>
      </c>
      <c r="C32" s="120">
        <v>1007000</v>
      </c>
      <c r="D32" s="121">
        <v>1038000</v>
      </c>
      <c r="E32" s="471">
        <f t="shared" si="0"/>
        <v>3.0784508440913605</v>
      </c>
      <c r="F32" s="199"/>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98"/>
      <c r="AO32" s="98"/>
      <c r="AP32" s="98"/>
      <c r="AQ32" s="98"/>
      <c r="AR32" s="98"/>
      <c r="AS32" s="98"/>
      <c r="AT32" s="98"/>
      <c r="AU32" s="98"/>
      <c r="AV32" s="98"/>
      <c r="AW32" s="98"/>
      <c r="AX32" s="98"/>
      <c r="AY32" s="98"/>
      <c r="AZ32" s="98"/>
      <c r="BA32" s="98"/>
      <c r="BB32" s="98"/>
      <c r="BC32" s="98"/>
      <c r="BD32" s="98"/>
      <c r="BE32" s="98"/>
      <c r="BF32" s="98"/>
    </row>
    <row r="33" spans="1:58" ht="15.75">
      <c r="A33" s="122" t="s">
        <v>135</v>
      </c>
      <c r="B33" s="123">
        <f>SUM(B30:B32)</f>
        <v>4057000</v>
      </c>
      <c r="C33" s="123">
        <f>SUM(C30:C32)</f>
        <v>4130000</v>
      </c>
      <c r="D33" s="124">
        <f>SUM(D30:D32)</f>
        <v>4255000</v>
      </c>
      <c r="E33" s="472">
        <f t="shared" si="0"/>
        <v>3.026634382566586</v>
      </c>
      <c r="F33" s="199"/>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98"/>
      <c r="AO33" s="98"/>
      <c r="AP33" s="98"/>
      <c r="AQ33" s="98"/>
      <c r="AR33" s="98"/>
      <c r="AS33" s="98"/>
      <c r="AT33" s="98"/>
      <c r="AU33" s="98"/>
      <c r="AV33" s="98"/>
      <c r="AW33" s="98"/>
      <c r="AX33" s="98"/>
      <c r="AY33" s="98"/>
      <c r="AZ33" s="98"/>
      <c r="BA33" s="98"/>
      <c r="BB33" s="98"/>
      <c r="BC33" s="98"/>
      <c r="BD33" s="98"/>
      <c r="BE33" s="98"/>
      <c r="BF33" s="98"/>
    </row>
    <row r="34" spans="1:58" ht="15.75">
      <c r="A34" s="113" t="s">
        <v>138</v>
      </c>
      <c r="B34" s="21">
        <v>890000</v>
      </c>
      <c r="C34" s="21">
        <v>908000</v>
      </c>
      <c r="D34" s="117">
        <v>934000</v>
      </c>
      <c r="E34" s="470">
        <f t="shared" si="0"/>
        <v>2.8634361233480177</v>
      </c>
      <c r="F34" s="199"/>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98"/>
      <c r="AO34" s="98"/>
      <c r="AP34" s="98"/>
      <c r="AQ34" s="98"/>
      <c r="AR34" s="98"/>
      <c r="AS34" s="98"/>
      <c r="AT34" s="98"/>
      <c r="AU34" s="98"/>
      <c r="AV34" s="98"/>
      <c r="AW34" s="98"/>
      <c r="AX34" s="98"/>
      <c r="AY34" s="98"/>
      <c r="AZ34" s="98"/>
      <c r="BA34" s="98"/>
      <c r="BB34" s="98"/>
      <c r="BC34" s="98"/>
      <c r="BD34" s="98"/>
      <c r="BE34" s="98"/>
      <c r="BF34" s="98"/>
    </row>
    <row r="35" spans="1:58" ht="15.75">
      <c r="A35" s="113" t="s">
        <v>141</v>
      </c>
      <c r="B35" s="21">
        <v>2848000</v>
      </c>
      <c r="C35" s="21">
        <v>2905000</v>
      </c>
      <c r="D35" s="117">
        <v>2992000</v>
      </c>
      <c r="E35" s="470">
        <f t="shared" si="0"/>
        <v>2.994836488812392</v>
      </c>
      <c r="F35" s="199"/>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98"/>
      <c r="AO35" s="98"/>
      <c r="AP35" s="98"/>
      <c r="AQ35" s="98"/>
      <c r="AR35" s="98"/>
      <c r="AS35" s="98"/>
      <c r="AT35" s="98"/>
      <c r="AU35" s="98"/>
      <c r="AV35" s="98"/>
      <c r="AW35" s="98"/>
      <c r="AX35" s="98"/>
      <c r="AY35" s="98"/>
      <c r="AZ35" s="98"/>
      <c r="BA35" s="98"/>
      <c r="BB35" s="98"/>
      <c r="BC35" s="98"/>
      <c r="BD35" s="98"/>
      <c r="BE35" s="98"/>
      <c r="BF35" s="98"/>
    </row>
    <row r="36" spans="1:58" ht="15.75">
      <c r="A36" s="113" t="s">
        <v>144</v>
      </c>
      <c r="B36" s="21">
        <v>706000</v>
      </c>
      <c r="C36" s="21">
        <v>735000</v>
      </c>
      <c r="D36" s="117">
        <v>766000</v>
      </c>
      <c r="E36" s="470">
        <f t="shared" si="0"/>
        <v>4.217687074829931</v>
      </c>
      <c r="F36" s="199"/>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98"/>
      <c r="AO36" s="98"/>
      <c r="AP36" s="98"/>
      <c r="AQ36" s="98"/>
      <c r="AR36" s="98"/>
      <c r="AS36" s="98"/>
      <c r="AT36" s="98"/>
      <c r="AU36" s="98"/>
      <c r="AV36" s="98"/>
      <c r="AW36" s="98"/>
      <c r="AX36" s="98"/>
      <c r="AY36" s="98"/>
      <c r="AZ36" s="98"/>
      <c r="BA36" s="98"/>
      <c r="BB36" s="98"/>
      <c r="BC36" s="98"/>
      <c r="BD36" s="98"/>
      <c r="BE36" s="98"/>
      <c r="BF36" s="98"/>
    </row>
    <row r="37" spans="1:58" ht="15.75">
      <c r="A37" s="113" t="s">
        <v>148</v>
      </c>
      <c r="B37" s="21">
        <v>1472000</v>
      </c>
      <c r="C37" s="21">
        <v>1527000</v>
      </c>
      <c r="D37" s="117">
        <v>1718000</v>
      </c>
      <c r="E37" s="470">
        <f t="shared" si="0"/>
        <v>12.508185985592664</v>
      </c>
      <c r="F37" s="199"/>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98"/>
      <c r="AO37" s="98"/>
      <c r="AP37" s="98"/>
      <c r="AQ37" s="98"/>
      <c r="AR37" s="98"/>
      <c r="AS37" s="98"/>
      <c r="AT37" s="98"/>
      <c r="AU37" s="98"/>
      <c r="AV37" s="98"/>
      <c r="AW37" s="98"/>
      <c r="AX37" s="98"/>
      <c r="AY37" s="98"/>
      <c r="AZ37" s="98"/>
      <c r="BA37" s="98"/>
      <c r="BB37" s="98"/>
      <c r="BC37" s="98"/>
      <c r="BD37" s="98"/>
      <c r="BE37" s="98"/>
      <c r="BF37" s="98"/>
    </row>
    <row r="38" spans="1:58" ht="15.75">
      <c r="A38" s="140" t="s">
        <v>152</v>
      </c>
      <c r="B38" s="21">
        <v>17138000</v>
      </c>
      <c r="C38" s="21">
        <v>17481000</v>
      </c>
      <c r="D38" s="117">
        <v>18180000</v>
      </c>
      <c r="E38" s="470">
        <f t="shared" si="0"/>
        <v>3.9986270808306164</v>
      </c>
      <c r="F38" s="199"/>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98"/>
      <c r="AO38" s="98"/>
      <c r="AP38" s="98"/>
      <c r="AQ38" s="98"/>
      <c r="AR38" s="98"/>
      <c r="AS38" s="98"/>
      <c r="AT38" s="98"/>
      <c r="AU38" s="98"/>
      <c r="AV38" s="98"/>
      <c r="AW38" s="98"/>
      <c r="AX38" s="98"/>
      <c r="AY38" s="98"/>
      <c r="AZ38" s="98"/>
      <c r="BA38" s="98"/>
      <c r="BB38" s="98"/>
      <c r="BC38" s="98"/>
      <c r="BD38" s="98"/>
      <c r="BE38" s="98"/>
      <c r="BF38" s="98"/>
    </row>
    <row r="39" spans="1:58" ht="15.75">
      <c r="A39" s="141" t="s">
        <v>156</v>
      </c>
      <c r="B39" s="21">
        <v>27982000</v>
      </c>
      <c r="C39" s="21">
        <v>27040000</v>
      </c>
      <c r="D39" s="117">
        <v>30616000</v>
      </c>
      <c r="E39" s="470">
        <f t="shared" si="0"/>
        <v>13.224852071005916</v>
      </c>
      <c r="F39" s="199"/>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98"/>
      <c r="AO39" s="98"/>
      <c r="AP39" s="98"/>
      <c r="AQ39" s="98"/>
      <c r="AR39" s="98"/>
      <c r="AS39" s="98"/>
      <c r="AT39" s="98"/>
      <c r="AU39" s="98"/>
      <c r="AV39" s="98"/>
      <c r="AW39" s="98"/>
      <c r="AX39" s="98"/>
      <c r="AY39" s="98"/>
      <c r="AZ39" s="98"/>
      <c r="BA39" s="98"/>
      <c r="BB39" s="98"/>
      <c r="BC39" s="98"/>
      <c r="BD39" s="98"/>
      <c r="BE39" s="98"/>
      <c r="BF39" s="98"/>
    </row>
    <row r="40" spans="1:58" ht="15.75">
      <c r="A40" s="113" t="s">
        <v>159</v>
      </c>
      <c r="B40" s="21">
        <v>0</v>
      </c>
      <c r="C40" s="21">
        <v>0</v>
      </c>
      <c r="D40" s="117">
        <v>0</v>
      </c>
      <c r="E40" s="470">
        <f t="shared" si="0"/>
        <v>0</v>
      </c>
      <c r="F40" s="199"/>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98"/>
      <c r="AO40" s="98"/>
      <c r="AP40" s="98"/>
      <c r="AQ40" s="98"/>
      <c r="AR40" s="98"/>
      <c r="AS40" s="98"/>
      <c r="AT40" s="98"/>
      <c r="AU40" s="98"/>
      <c r="AV40" s="98"/>
      <c r="AW40" s="98"/>
      <c r="AX40" s="98"/>
      <c r="AY40" s="98"/>
      <c r="AZ40" s="98"/>
      <c r="BA40" s="98"/>
      <c r="BB40" s="98"/>
      <c r="BC40" s="98"/>
      <c r="BD40" s="98"/>
      <c r="BE40" s="98"/>
      <c r="BF40" s="98"/>
    </row>
    <row r="41" spans="1:58" ht="15.75">
      <c r="A41" s="113" t="s">
        <v>163</v>
      </c>
      <c r="B41" s="21">
        <v>39886000</v>
      </c>
      <c r="C41" s="21">
        <v>43440000</v>
      </c>
      <c r="D41" s="117">
        <v>44156000</v>
      </c>
      <c r="E41" s="470">
        <f t="shared" si="0"/>
        <v>1.6482504604051564</v>
      </c>
      <c r="F41" s="199"/>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98"/>
      <c r="AO41" s="98"/>
      <c r="AP41" s="98"/>
      <c r="AQ41" s="98"/>
      <c r="AR41" s="98"/>
      <c r="AS41" s="98"/>
      <c r="AT41" s="98"/>
      <c r="AU41" s="98"/>
      <c r="AV41" s="98"/>
      <c r="AW41" s="98"/>
      <c r="AX41" s="98"/>
      <c r="AY41" s="98"/>
      <c r="AZ41" s="98"/>
      <c r="BA41" s="98"/>
      <c r="BB41" s="98"/>
      <c r="BC41" s="98"/>
      <c r="BD41" s="98"/>
      <c r="BE41" s="98"/>
      <c r="BF41" s="98"/>
    </row>
    <row r="42" spans="1:58" ht="15.75">
      <c r="A42" s="113" t="s">
        <v>167</v>
      </c>
      <c r="B42" s="21">
        <v>0</v>
      </c>
      <c r="C42" s="21">
        <v>0</v>
      </c>
      <c r="D42" s="117">
        <v>0</v>
      </c>
      <c r="E42" s="470">
        <f t="shared" si="0"/>
        <v>0</v>
      </c>
      <c r="F42" s="199"/>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98"/>
      <c r="AO42" s="98"/>
      <c r="AP42" s="98"/>
      <c r="AQ42" s="98"/>
      <c r="AR42" s="98"/>
      <c r="AS42" s="98"/>
      <c r="AT42" s="98"/>
      <c r="AU42" s="98"/>
      <c r="AV42" s="98"/>
      <c r="AW42" s="98"/>
      <c r="AX42" s="98"/>
      <c r="AY42" s="98"/>
      <c r="AZ42" s="98"/>
      <c r="BA42" s="98"/>
      <c r="BB42" s="98"/>
      <c r="BC42" s="98"/>
      <c r="BD42" s="98"/>
      <c r="BE42" s="98"/>
      <c r="BF42" s="98"/>
    </row>
    <row r="43" spans="1:58" ht="15.75">
      <c r="A43" s="113" t="s">
        <v>171</v>
      </c>
      <c r="B43" s="21">
        <v>10551000</v>
      </c>
      <c r="C43" s="21">
        <v>10709000</v>
      </c>
      <c r="D43" s="117">
        <v>11031000</v>
      </c>
      <c r="E43" s="470">
        <f t="shared" si="0"/>
        <v>3.00681669623681</v>
      </c>
      <c r="F43" s="199"/>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98"/>
      <c r="AO43" s="98"/>
      <c r="AP43" s="98"/>
      <c r="AQ43" s="98"/>
      <c r="AR43" s="98"/>
      <c r="AS43" s="98"/>
      <c r="AT43" s="98"/>
      <c r="AU43" s="98"/>
      <c r="AV43" s="98"/>
      <c r="AW43" s="98"/>
      <c r="AX43" s="98"/>
      <c r="AY43" s="98"/>
      <c r="AZ43" s="98"/>
      <c r="BA43" s="98"/>
      <c r="BB43" s="98"/>
      <c r="BC43" s="98"/>
      <c r="BD43" s="98"/>
      <c r="BE43" s="98"/>
      <c r="BF43" s="98"/>
    </row>
    <row r="44" spans="1:58" ht="15.75">
      <c r="A44" s="113" t="s">
        <v>165</v>
      </c>
      <c r="B44" s="21">
        <v>67434000</v>
      </c>
      <c r="C44" s="21">
        <v>71797000</v>
      </c>
      <c r="D44" s="117">
        <v>69785000</v>
      </c>
      <c r="E44" s="470">
        <f t="shared" si="0"/>
        <v>-2.802345501901194</v>
      </c>
      <c r="F44" s="199"/>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98"/>
      <c r="AO44" s="98"/>
      <c r="AP44" s="98"/>
      <c r="AQ44" s="98"/>
      <c r="AR44" s="98"/>
      <c r="AS44" s="98"/>
      <c r="AT44" s="98"/>
      <c r="AU44" s="98"/>
      <c r="AV44" s="98"/>
      <c r="AW44" s="98"/>
      <c r="AX44" s="98"/>
      <c r="AY44" s="98"/>
      <c r="AZ44" s="98"/>
      <c r="BA44" s="98"/>
      <c r="BB44" s="98"/>
      <c r="BC44" s="98"/>
      <c r="BD44" s="98"/>
      <c r="BE44" s="98"/>
      <c r="BF44" s="98"/>
    </row>
    <row r="45" spans="1:58" ht="15.75">
      <c r="A45" s="113" t="s">
        <v>169</v>
      </c>
      <c r="B45" s="21">
        <v>0</v>
      </c>
      <c r="C45" s="21">
        <v>0</v>
      </c>
      <c r="D45" s="117">
        <v>0</v>
      </c>
      <c r="E45" s="470">
        <f t="shared" si="0"/>
        <v>0</v>
      </c>
      <c r="F45" s="199"/>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98"/>
      <c r="AO45" s="98"/>
      <c r="AP45" s="98"/>
      <c r="AQ45" s="98"/>
      <c r="AR45" s="98"/>
      <c r="AS45" s="98"/>
      <c r="AT45" s="98"/>
      <c r="AU45" s="98"/>
      <c r="AV45" s="98"/>
      <c r="AW45" s="98"/>
      <c r="AX45" s="98"/>
      <c r="AY45" s="98"/>
      <c r="AZ45" s="98"/>
      <c r="BA45" s="98"/>
      <c r="BB45" s="98"/>
      <c r="BC45" s="98"/>
      <c r="BD45" s="98"/>
      <c r="BE45" s="98"/>
      <c r="BF45" s="98"/>
    </row>
    <row r="46" spans="1:58" ht="15.75">
      <c r="A46" s="113" t="s">
        <v>173</v>
      </c>
      <c r="B46" s="21">
        <v>799000</v>
      </c>
      <c r="C46" s="21">
        <v>815000</v>
      </c>
      <c r="D46" s="117">
        <v>839000</v>
      </c>
      <c r="E46" s="470">
        <f t="shared" si="0"/>
        <v>2.9447852760736195</v>
      </c>
      <c r="F46" s="199"/>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98"/>
      <c r="AO46" s="98"/>
      <c r="AP46" s="98"/>
      <c r="AQ46" s="98"/>
      <c r="AR46" s="98"/>
      <c r="AS46" s="98"/>
      <c r="AT46" s="98"/>
      <c r="AU46" s="98"/>
      <c r="AV46" s="98"/>
      <c r="AW46" s="98"/>
      <c r="AX46" s="98"/>
      <c r="AY46" s="98"/>
      <c r="AZ46" s="98"/>
      <c r="BA46" s="98"/>
      <c r="BB46" s="98"/>
      <c r="BC46" s="98"/>
      <c r="BD46" s="98"/>
      <c r="BE46" s="98"/>
      <c r="BF46" s="98"/>
    </row>
    <row r="47" spans="1:58" ht="15.75">
      <c r="A47" s="119" t="s">
        <v>176</v>
      </c>
      <c r="B47" s="120">
        <v>0</v>
      </c>
      <c r="C47" s="120">
        <v>0</v>
      </c>
      <c r="D47" s="121">
        <v>0</v>
      </c>
      <c r="E47" s="471">
        <f t="shared" si="0"/>
        <v>0</v>
      </c>
      <c r="F47" s="199"/>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98"/>
      <c r="AO47" s="98"/>
      <c r="AP47" s="98"/>
      <c r="AQ47" s="98"/>
      <c r="AR47" s="98"/>
      <c r="AS47" s="98"/>
      <c r="AT47" s="98"/>
      <c r="AU47" s="98"/>
      <c r="AV47" s="98"/>
      <c r="AW47" s="98"/>
      <c r="AX47" s="98"/>
      <c r="AY47" s="98"/>
      <c r="AZ47" s="98"/>
      <c r="BA47" s="98"/>
      <c r="BB47" s="98"/>
      <c r="BC47" s="98"/>
      <c r="BD47" s="98"/>
      <c r="BE47" s="98"/>
      <c r="BF47" s="98"/>
    </row>
    <row r="48" spans="1:58" ht="15.75">
      <c r="A48" s="122" t="s">
        <v>186</v>
      </c>
      <c r="B48" s="123">
        <f>SUM(B35:B47)</f>
        <v>168816000</v>
      </c>
      <c r="C48" s="123">
        <f>SUM(C35:C47)</f>
        <v>176449000</v>
      </c>
      <c r="D48" s="124">
        <f>SUM(D35:D47)</f>
        <v>180083000</v>
      </c>
      <c r="E48" s="472">
        <f t="shared" si="0"/>
        <v>2.0595186144438338</v>
      </c>
      <c r="F48" s="199"/>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98"/>
      <c r="AO48" s="98"/>
      <c r="AP48" s="98"/>
      <c r="AQ48" s="98"/>
      <c r="AR48" s="98"/>
      <c r="AS48" s="98"/>
      <c r="AT48" s="98"/>
      <c r="AU48" s="98"/>
      <c r="AV48" s="98"/>
      <c r="AW48" s="98"/>
      <c r="AX48" s="98"/>
      <c r="AY48" s="98"/>
      <c r="AZ48" s="98"/>
      <c r="BA48" s="98"/>
      <c r="BB48" s="98"/>
      <c r="BC48" s="98"/>
      <c r="BD48" s="98"/>
      <c r="BE48" s="98"/>
      <c r="BF48" s="98"/>
    </row>
    <row r="49" spans="1:58" ht="15.75">
      <c r="A49" s="113" t="s">
        <v>189</v>
      </c>
      <c r="B49" s="21">
        <v>34000</v>
      </c>
      <c r="C49" s="21">
        <v>35000</v>
      </c>
      <c r="D49" s="117">
        <v>36000</v>
      </c>
      <c r="E49" s="470">
        <f t="shared" si="0"/>
        <v>2.857142857142857</v>
      </c>
      <c r="F49" s="199"/>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98"/>
      <c r="AO49" s="98"/>
      <c r="AP49" s="98"/>
      <c r="AQ49" s="98"/>
      <c r="AR49" s="98"/>
      <c r="AS49" s="98"/>
      <c r="AT49" s="98"/>
      <c r="AU49" s="98"/>
      <c r="AV49" s="98"/>
      <c r="AW49" s="98"/>
      <c r="AX49" s="98"/>
      <c r="AY49" s="98"/>
      <c r="AZ49" s="98"/>
      <c r="BA49" s="98"/>
      <c r="BB49" s="98"/>
      <c r="BC49" s="98"/>
      <c r="BD49" s="98"/>
      <c r="BE49" s="98"/>
      <c r="BF49" s="98"/>
    </row>
    <row r="50" spans="1:58" ht="15.75">
      <c r="A50" s="119" t="s">
        <v>192</v>
      </c>
      <c r="B50" s="120">
        <v>4802000</v>
      </c>
      <c r="C50" s="120">
        <v>4933000</v>
      </c>
      <c r="D50" s="121">
        <v>5029000</v>
      </c>
      <c r="E50" s="471">
        <f t="shared" si="0"/>
        <v>1.9460774376647072</v>
      </c>
      <c r="F50" s="199"/>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98"/>
      <c r="AO50" s="98"/>
      <c r="AP50" s="98"/>
      <c r="AQ50" s="98"/>
      <c r="AR50" s="98"/>
      <c r="AS50" s="98"/>
      <c r="AT50" s="98"/>
      <c r="AU50" s="98"/>
      <c r="AV50" s="98"/>
      <c r="AW50" s="98"/>
      <c r="AX50" s="98"/>
      <c r="AY50" s="98"/>
      <c r="AZ50" s="98"/>
      <c r="BA50" s="98"/>
      <c r="BB50" s="98"/>
      <c r="BC50" s="98"/>
      <c r="BD50" s="98"/>
      <c r="BE50" s="98"/>
      <c r="BF50" s="98"/>
    </row>
    <row r="51" spans="1:58" ht="15.75">
      <c r="A51" s="122" t="s">
        <v>195</v>
      </c>
      <c r="B51" s="123">
        <f>B49+B50</f>
        <v>4836000</v>
      </c>
      <c r="C51" s="123">
        <f>C49+C50</f>
        <v>4968000</v>
      </c>
      <c r="D51" s="124">
        <f>D49+D50</f>
        <v>5065000</v>
      </c>
      <c r="E51" s="472">
        <f t="shared" si="0"/>
        <v>1.9524959742351047</v>
      </c>
      <c r="F51" s="199"/>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98"/>
      <c r="AO51" s="98"/>
      <c r="AP51" s="98"/>
      <c r="AQ51" s="98"/>
      <c r="AR51" s="98"/>
      <c r="AS51" s="98"/>
      <c r="AT51" s="98"/>
      <c r="AU51" s="98"/>
      <c r="AV51" s="98"/>
      <c r="AW51" s="98"/>
      <c r="AX51" s="98"/>
      <c r="AY51" s="98"/>
      <c r="AZ51" s="98"/>
      <c r="BA51" s="98"/>
      <c r="BB51" s="98"/>
      <c r="BC51" s="98"/>
      <c r="BD51" s="98"/>
      <c r="BE51" s="98"/>
      <c r="BF51" s="98"/>
    </row>
    <row r="52" spans="1:58" ht="15.75">
      <c r="A52" s="113" t="s">
        <v>184</v>
      </c>
      <c r="B52" s="21">
        <v>4911000</v>
      </c>
      <c r="C52" s="21">
        <v>5149000</v>
      </c>
      <c r="D52" s="117">
        <v>5251000</v>
      </c>
      <c r="E52" s="470">
        <f t="shared" si="0"/>
        <v>1.9809671780928337</v>
      </c>
      <c r="F52" s="199"/>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98"/>
      <c r="AO52" s="98"/>
      <c r="AP52" s="98"/>
      <c r="AQ52" s="98"/>
      <c r="AR52" s="98"/>
      <c r="AS52" s="98"/>
      <c r="AT52" s="98"/>
      <c r="AU52" s="98"/>
      <c r="AV52" s="98"/>
      <c r="AW52" s="98"/>
      <c r="AX52" s="98"/>
      <c r="AY52" s="98"/>
      <c r="AZ52" s="98"/>
      <c r="BA52" s="98"/>
      <c r="BB52" s="98"/>
      <c r="BC52" s="98"/>
      <c r="BD52" s="98"/>
      <c r="BE52" s="98"/>
      <c r="BF52" s="98"/>
    </row>
    <row r="53" spans="1:58" ht="15.75">
      <c r="A53" s="113" t="s">
        <v>187</v>
      </c>
      <c r="B53" s="21">
        <v>0</v>
      </c>
      <c r="C53" s="21">
        <v>0</v>
      </c>
      <c r="D53" s="117">
        <v>0</v>
      </c>
      <c r="E53" s="470">
        <f t="shared" si="0"/>
        <v>0</v>
      </c>
      <c r="F53" s="199"/>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98"/>
      <c r="AO53" s="98"/>
      <c r="AP53" s="98"/>
      <c r="AQ53" s="98"/>
      <c r="AR53" s="98"/>
      <c r="AS53" s="98"/>
      <c r="AT53" s="98"/>
      <c r="AU53" s="98"/>
      <c r="AV53" s="98"/>
      <c r="AW53" s="98"/>
      <c r="AX53" s="98"/>
      <c r="AY53" s="98"/>
      <c r="AZ53" s="98"/>
      <c r="BA53" s="98"/>
      <c r="BB53" s="98"/>
      <c r="BC53" s="98"/>
      <c r="BD53" s="98"/>
      <c r="BE53" s="98"/>
      <c r="BF53" s="98"/>
    </row>
    <row r="54" spans="1:58" ht="15.75">
      <c r="A54" s="113" t="s">
        <v>190</v>
      </c>
      <c r="B54" s="21">
        <v>0</v>
      </c>
      <c r="C54" s="21">
        <v>0</v>
      </c>
      <c r="D54" s="117">
        <v>0</v>
      </c>
      <c r="E54" s="470">
        <f t="shared" si="0"/>
        <v>0</v>
      </c>
      <c r="F54" s="199"/>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98"/>
      <c r="AO54" s="98"/>
      <c r="AP54" s="98"/>
      <c r="AQ54" s="98"/>
      <c r="AR54" s="98"/>
      <c r="AS54" s="98"/>
      <c r="AT54" s="98"/>
      <c r="AU54" s="98"/>
      <c r="AV54" s="98"/>
      <c r="AW54" s="98"/>
      <c r="AX54" s="98"/>
      <c r="AY54" s="98"/>
      <c r="AZ54" s="98"/>
      <c r="BA54" s="98"/>
      <c r="BB54" s="98"/>
      <c r="BC54" s="98"/>
      <c r="BD54" s="98"/>
      <c r="BE54" s="98"/>
      <c r="BF54" s="98"/>
    </row>
    <row r="55" spans="1:58" ht="15.75">
      <c r="A55" s="113" t="s">
        <v>193</v>
      </c>
      <c r="B55" s="21">
        <v>735903000</v>
      </c>
      <c r="C55" s="21">
        <v>752584000</v>
      </c>
      <c r="D55" s="117">
        <v>775440000</v>
      </c>
      <c r="E55" s="470">
        <f t="shared" si="0"/>
        <v>3.0370031783827454</v>
      </c>
      <c r="F55" s="199"/>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98"/>
      <c r="AO55" s="98"/>
      <c r="AP55" s="98"/>
      <c r="AQ55" s="98"/>
      <c r="AR55" s="98"/>
      <c r="AS55" s="98"/>
      <c r="AT55" s="98"/>
      <c r="AU55" s="98"/>
      <c r="AV55" s="98"/>
      <c r="AW55" s="98"/>
      <c r="AX55" s="98"/>
      <c r="AY55" s="98"/>
      <c r="AZ55" s="98"/>
      <c r="BA55" s="98"/>
      <c r="BB55" s="98"/>
      <c r="BC55" s="98"/>
      <c r="BD55" s="98"/>
      <c r="BE55" s="98"/>
      <c r="BF55" s="98"/>
    </row>
    <row r="56" spans="1:58" ht="15.75">
      <c r="A56" s="113" t="s">
        <v>196</v>
      </c>
      <c r="B56" s="21">
        <v>0</v>
      </c>
      <c r="C56" s="21">
        <v>0</v>
      </c>
      <c r="D56" s="117">
        <v>0</v>
      </c>
      <c r="E56" s="470">
        <f t="shared" si="0"/>
        <v>0</v>
      </c>
      <c r="F56" s="199"/>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98"/>
      <c r="AO56" s="98"/>
      <c r="AP56" s="98"/>
      <c r="AQ56" s="98"/>
      <c r="AR56" s="98"/>
      <c r="AS56" s="98"/>
      <c r="AT56" s="98"/>
      <c r="AU56" s="98"/>
      <c r="AV56" s="98"/>
      <c r="AW56" s="98"/>
      <c r="AX56" s="98"/>
      <c r="AY56" s="98"/>
      <c r="AZ56" s="98"/>
      <c r="BA56" s="98"/>
      <c r="BB56" s="98"/>
      <c r="BC56" s="98"/>
      <c r="BD56" s="98"/>
      <c r="BE56" s="98"/>
      <c r="BF56" s="98"/>
    </row>
    <row r="57" spans="1:58" ht="15.75">
      <c r="A57" s="113" t="s">
        <v>198</v>
      </c>
      <c r="B57" s="21">
        <v>1000</v>
      </c>
      <c r="C57" s="21">
        <v>2000</v>
      </c>
      <c r="D57" s="117">
        <v>2000</v>
      </c>
      <c r="E57" s="470">
        <f t="shared" si="0"/>
        <v>0</v>
      </c>
      <c r="F57" s="199"/>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98"/>
      <c r="AO57" s="98"/>
      <c r="AP57" s="98"/>
      <c r="AQ57" s="98"/>
      <c r="AR57" s="98"/>
      <c r="AS57" s="98"/>
      <c r="AT57" s="98"/>
      <c r="AU57" s="98"/>
      <c r="AV57" s="98"/>
      <c r="AW57" s="98"/>
      <c r="AX57" s="98"/>
      <c r="AY57" s="98"/>
      <c r="AZ57" s="98"/>
      <c r="BA57" s="98"/>
      <c r="BB57" s="98"/>
      <c r="BC57" s="98"/>
      <c r="BD57" s="98"/>
      <c r="BE57" s="98"/>
      <c r="BF57" s="98"/>
    </row>
    <row r="58" spans="1:58" ht="15.75">
      <c r="A58" s="119" t="s">
        <v>200</v>
      </c>
      <c r="B58" s="120">
        <v>0</v>
      </c>
      <c r="C58" s="120">
        <v>0</v>
      </c>
      <c r="D58" s="121">
        <v>0</v>
      </c>
      <c r="E58" s="471">
        <f t="shared" si="0"/>
        <v>0</v>
      </c>
      <c r="F58" s="199"/>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98"/>
      <c r="AO58" s="98"/>
      <c r="AP58" s="98"/>
      <c r="AQ58" s="98"/>
      <c r="AR58" s="98"/>
      <c r="AS58" s="98"/>
      <c r="AT58" s="98"/>
      <c r="AU58" s="98"/>
      <c r="AV58" s="98"/>
      <c r="AW58" s="98"/>
      <c r="AX58" s="98"/>
      <c r="AY58" s="98"/>
      <c r="AZ58" s="98"/>
      <c r="BA58" s="98"/>
      <c r="BB58" s="98"/>
      <c r="BC58" s="98"/>
      <c r="BD58" s="98"/>
      <c r="BE58" s="98"/>
      <c r="BF58" s="98"/>
    </row>
    <row r="59" spans="1:58" ht="15.75">
      <c r="A59" s="122" t="s">
        <v>9</v>
      </c>
      <c r="B59" s="473">
        <f>B27+SUM(B28:B32)+B34+B48+SUM(B51:B58)</f>
        <v>964945000</v>
      </c>
      <c r="C59" s="473">
        <f>C27+SUM(C28:C32)+C34+C48+SUM(C51:C58)</f>
        <v>990787000</v>
      </c>
      <c r="D59" s="474">
        <f>D27+SUM(D28:D32)+D34+D48+SUM(D51:D58)</f>
        <v>1019060000</v>
      </c>
      <c r="E59" s="472">
        <f t="shared" si="0"/>
        <v>2.853590125829265</v>
      </c>
      <c r="F59" s="199"/>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98"/>
      <c r="AO59" s="98"/>
      <c r="AP59" s="98"/>
      <c r="AQ59" s="98"/>
      <c r="AR59" s="98"/>
      <c r="AS59" s="98"/>
      <c r="AT59" s="98"/>
      <c r="AU59" s="98"/>
      <c r="AV59" s="98"/>
      <c r="AW59" s="98"/>
      <c r="AX59" s="98"/>
      <c r="AY59" s="98"/>
      <c r="AZ59" s="98"/>
      <c r="BA59" s="98"/>
      <c r="BB59" s="98"/>
      <c r="BC59" s="98"/>
      <c r="BD59" s="98"/>
      <c r="BE59" s="98"/>
      <c r="BF59" s="98"/>
    </row>
    <row r="60" spans="1:58" ht="15.75">
      <c r="A60" s="11"/>
      <c r="B60" s="201"/>
      <c r="C60" s="186"/>
      <c r="D60" s="201"/>
      <c r="E60" s="146"/>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98"/>
      <c r="AO60" s="98"/>
      <c r="AP60" s="98"/>
      <c r="AQ60" s="98"/>
      <c r="AR60" s="98"/>
      <c r="AS60" s="98"/>
      <c r="AT60" s="98"/>
      <c r="AU60" s="98"/>
      <c r="AV60" s="98"/>
      <c r="AW60" s="98"/>
      <c r="AX60" s="98"/>
      <c r="AY60" s="98"/>
      <c r="AZ60" s="98"/>
      <c r="BA60" s="98"/>
      <c r="BB60" s="98"/>
      <c r="BC60" s="98"/>
      <c r="BD60" s="98"/>
      <c r="BE60" s="98"/>
      <c r="BF60" s="98"/>
    </row>
    <row r="61" spans="1:58" ht="15.75">
      <c r="A61" s="147" t="s">
        <v>203</v>
      </c>
      <c r="B61" s="148"/>
      <c r="C61" s="148"/>
      <c r="D61" s="148"/>
      <c r="E61" s="149"/>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98"/>
      <c r="AO61" s="98"/>
      <c r="AP61" s="98"/>
      <c r="AQ61" s="98"/>
      <c r="AR61" s="98"/>
      <c r="AS61" s="98"/>
      <c r="AT61" s="98"/>
      <c r="AU61" s="98"/>
      <c r="AV61" s="98"/>
      <c r="AW61" s="98"/>
      <c r="AX61" s="98"/>
      <c r="AY61" s="98"/>
      <c r="AZ61" s="98"/>
      <c r="BA61" s="98"/>
      <c r="BB61" s="98"/>
      <c r="BC61" s="98"/>
      <c r="BD61" s="98"/>
      <c r="BE61" s="98"/>
      <c r="BF61" s="98"/>
    </row>
    <row r="62" spans="1:58"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98"/>
      <c r="AO62" s="98"/>
      <c r="AP62" s="98"/>
      <c r="AQ62" s="98"/>
      <c r="AR62" s="98"/>
      <c r="AS62" s="98"/>
      <c r="AT62" s="98"/>
      <c r="AU62" s="98"/>
      <c r="AV62" s="98"/>
      <c r="AW62" s="98"/>
      <c r="AX62" s="98"/>
      <c r="AY62" s="98"/>
      <c r="AZ62" s="98"/>
      <c r="BA62" s="98"/>
      <c r="BB62" s="98"/>
      <c r="BC62" s="98"/>
      <c r="BD62" s="98"/>
      <c r="BE62" s="98"/>
      <c r="BF62" s="98"/>
    </row>
    <row r="63" spans="1:58"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98"/>
      <c r="AO63" s="98"/>
      <c r="AP63" s="98"/>
      <c r="AQ63" s="98"/>
      <c r="AR63" s="98"/>
      <c r="AS63" s="98"/>
      <c r="AT63" s="98"/>
      <c r="AU63" s="98"/>
      <c r="AV63" s="98"/>
      <c r="AW63" s="98"/>
      <c r="AX63" s="98"/>
      <c r="AY63" s="98"/>
      <c r="AZ63" s="98"/>
      <c r="BA63" s="98"/>
      <c r="BB63" s="98"/>
      <c r="BC63" s="98"/>
      <c r="BD63" s="98"/>
      <c r="BE63" s="98"/>
      <c r="BF63" s="98"/>
    </row>
    <row r="64" spans="1:58"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98"/>
      <c r="AO64" s="98"/>
      <c r="AP64" s="98"/>
      <c r="AQ64" s="98"/>
      <c r="AR64" s="98"/>
      <c r="AS64" s="98"/>
      <c r="AT64" s="98"/>
      <c r="AU64" s="98"/>
      <c r="AV64" s="98"/>
      <c r="AW64" s="98"/>
      <c r="AX64" s="98"/>
      <c r="AY64" s="98"/>
      <c r="AZ64" s="98"/>
      <c r="BA64" s="98"/>
      <c r="BB64" s="98"/>
      <c r="BC64" s="98"/>
      <c r="BD64" s="98"/>
      <c r="BE64" s="98"/>
      <c r="BF64" s="98"/>
    </row>
  </sheetData>
  <mergeCells count="1">
    <mergeCell ref="A13:D13"/>
  </mergeCells>
  <printOptions/>
  <pageMargins left="1" right="1" top="1" bottom="1" header="0.5" footer="0.5"/>
  <pageSetup fitToHeight="1" fitToWidth="1" horizontalDpi="600" verticalDpi="600" orientation="portrait" scale="80" r:id="rId1"/>
  <rowBreaks count="2" manualBreakCount="2">
    <brk id="47" max="255" man="1"/>
    <brk id="59" max="255" man="1"/>
  </rowBreaks>
</worksheet>
</file>

<file path=xl/worksheets/sheet6.xml><?xml version="1.0" encoding="utf-8"?>
<worksheet xmlns="http://schemas.openxmlformats.org/spreadsheetml/2006/main" xmlns:r="http://schemas.openxmlformats.org/officeDocument/2006/relationships">
  <sheetPr codeName="Sheet16">
    <pageSetUpPr fitToPage="1"/>
  </sheetPr>
  <dimension ref="B2:F37"/>
  <sheetViews>
    <sheetView showGridLines="0" defaultGridColor="0" zoomScale="80" zoomScaleNormal="80" colorId="9" workbookViewId="0" topLeftCell="A1">
      <selection activeCell="B2" sqref="B2:F2"/>
    </sheetView>
  </sheetViews>
  <sheetFormatPr defaultColWidth="8.88671875" defaultRowHeight="15"/>
  <cols>
    <col min="1" max="1" width="2.10546875" style="0" customWidth="1"/>
    <col min="2" max="2" width="38.21484375" style="0" customWidth="1"/>
    <col min="3" max="4" width="13.77734375" style="0" customWidth="1"/>
    <col min="5" max="5" width="10.77734375" style="0" customWidth="1"/>
    <col min="6" max="6" width="9.77734375" style="0" hidden="1" customWidth="1"/>
  </cols>
  <sheetData>
    <row r="2" spans="2:6" ht="15.75" customHeight="1">
      <c r="B2" s="651" t="s">
        <v>0</v>
      </c>
      <c r="C2" s="652"/>
      <c r="D2" s="652"/>
      <c r="E2" s="652"/>
      <c r="F2" s="653"/>
    </row>
    <row r="3" spans="2:6" ht="15.75">
      <c r="B3" s="643" t="str">
        <f>OBLIGATION!B2</f>
        <v>National Institute on Drug Abuse</v>
      </c>
      <c r="C3" s="644"/>
      <c r="D3" s="644"/>
      <c r="E3" s="644"/>
      <c r="F3" s="645"/>
    </row>
    <row r="4" spans="2:6" ht="15.75">
      <c r="B4" s="600"/>
      <c r="C4" s="601"/>
      <c r="D4" s="601"/>
      <c r="E4" s="601"/>
      <c r="F4" s="602"/>
    </row>
    <row r="5" spans="2:6" ht="16.5" thickBot="1">
      <c r="B5" s="654" t="s">
        <v>100</v>
      </c>
      <c r="C5" s="655"/>
      <c r="D5" s="655"/>
      <c r="E5" s="655"/>
      <c r="F5" s="656"/>
    </row>
    <row r="6" spans="2:6" ht="15.75" customHeight="1">
      <c r="B6" s="33"/>
      <c r="C6" s="566" t="s">
        <v>370</v>
      </c>
      <c r="D6" s="5"/>
      <c r="E6" s="37"/>
      <c r="F6" s="6"/>
    </row>
    <row r="7" spans="2:6" ht="15.75" customHeight="1">
      <c r="B7" s="42"/>
      <c r="C7" s="566" t="s">
        <v>424</v>
      </c>
      <c r="D7" s="333" t="s">
        <v>413</v>
      </c>
      <c r="E7" s="378" t="s">
        <v>89</v>
      </c>
      <c r="F7" s="49" t="s">
        <v>90</v>
      </c>
    </row>
    <row r="8" spans="2:6" ht="15.75" customHeight="1" thickBot="1">
      <c r="B8" s="38" t="s">
        <v>104</v>
      </c>
      <c r="C8" s="567" t="s">
        <v>425</v>
      </c>
      <c r="D8" s="8" t="s">
        <v>4</v>
      </c>
      <c r="E8" s="115" t="s">
        <v>91</v>
      </c>
      <c r="F8" s="38" t="s">
        <v>54</v>
      </c>
    </row>
    <row r="9" spans="2:6" ht="15.75">
      <c r="B9" s="374" t="s">
        <v>106</v>
      </c>
      <c r="C9" s="37"/>
      <c r="D9" s="377"/>
      <c r="E9" s="377"/>
      <c r="F9" s="375"/>
    </row>
    <row r="10" spans="2:6" ht="15.75" customHeight="1">
      <c r="B10" s="42" t="s">
        <v>110</v>
      </c>
      <c r="C10" s="107">
        <f>'OC Worksheet'!C18</f>
        <v>25426000</v>
      </c>
      <c r="D10" s="107">
        <f>'OC Worksheet'!D18</f>
        <v>26201000</v>
      </c>
      <c r="E10" s="107">
        <f aca="true" t="shared" si="0" ref="E10:E32">D10-C10</f>
        <v>775000</v>
      </c>
      <c r="F10" s="66">
        <f aca="true" t="shared" si="1" ref="F10:F22">IF(C10=0,0,(D10-C10)/C10*100)</f>
        <v>3.0480610398804373</v>
      </c>
    </row>
    <row r="11" spans="2:6" ht="15.75" customHeight="1">
      <c r="B11" s="42" t="s">
        <v>113</v>
      </c>
      <c r="C11" s="101">
        <f>'OC Worksheet'!C19</f>
        <v>5665000</v>
      </c>
      <c r="D11" s="101">
        <f>'OC Worksheet'!D19</f>
        <v>5849000</v>
      </c>
      <c r="E11" s="101">
        <f t="shared" si="0"/>
        <v>184000</v>
      </c>
      <c r="F11" s="66">
        <f t="shared" si="1"/>
        <v>3.24801412180053</v>
      </c>
    </row>
    <row r="12" spans="2:6" ht="15.75" customHeight="1">
      <c r="B12" s="42" t="s">
        <v>115</v>
      </c>
      <c r="C12" s="101">
        <f>'OC Worksheet'!C20</f>
        <v>1055000</v>
      </c>
      <c r="D12" s="101">
        <f>'OC Worksheet'!D20</f>
        <v>1093000</v>
      </c>
      <c r="E12" s="101">
        <f t="shared" si="0"/>
        <v>38000</v>
      </c>
      <c r="F12" s="66">
        <f t="shared" si="1"/>
        <v>3.6018957345971563</v>
      </c>
    </row>
    <row r="13" spans="2:6" ht="15.75" customHeight="1">
      <c r="B13" s="42" t="s">
        <v>377</v>
      </c>
      <c r="C13" s="101">
        <f>'OC Worksheet'!C21</f>
        <v>1606000</v>
      </c>
      <c r="D13" s="101">
        <f>'OC Worksheet'!D21</f>
        <v>1664000</v>
      </c>
      <c r="E13" s="101">
        <f t="shared" si="0"/>
        <v>58000</v>
      </c>
      <c r="F13" s="66">
        <f t="shared" si="1"/>
        <v>3.61145703611457</v>
      </c>
    </row>
    <row r="14" spans="2:6" ht="15.75" customHeight="1" thickBot="1">
      <c r="B14" s="44" t="s">
        <v>117</v>
      </c>
      <c r="C14" s="125">
        <f>'OC Worksheet'!C22</f>
        <v>2817000</v>
      </c>
      <c r="D14" s="125">
        <f>'OC Worksheet'!D22</f>
        <v>2902000</v>
      </c>
      <c r="E14" s="125">
        <f t="shared" si="0"/>
        <v>85000</v>
      </c>
      <c r="F14" s="127">
        <f t="shared" si="1"/>
        <v>3.017394391196308</v>
      </c>
    </row>
    <row r="15" spans="2:6" ht="18" customHeight="1" thickBot="1">
      <c r="B15" s="133" t="s">
        <v>119</v>
      </c>
      <c r="C15" s="134">
        <f>SUM(C10:C14)</f>
        <v>36569000</v>
      </c>
      <c r="D15" s="134">
        <f>SUM(D10:D14)</f>
        <v>37709000</v>
      </c>
      <c r="E15" s="134">
        <f t="shared" si="0"/>
        <v>1140000</v>
      </c>
      <c r="F15" s="136">
        <f t="shared" si="1"/>
        <v>3.1173945144794772</v>
      </c>
    </row>
    <row r="16" spans="2:6" ht="15">
      <c r="B16" s="42" t="s">
        <v>410</v>
      </c>
      <c r="C16" s="101">
        <f>'OC Worksheet'!C24</f>
        <v>7810000</v>
      </c>
      <c r="D16" s="101">
        <f>'OC Worksheet'!D24</f>
        <v>8044000</v>
      </c>
      <c r="E16" s="101">
        <f t="shared" si="0"/>
        <v>234000</v>
      </c>
      <c r="F16" s="66">
        <f t="shared" si="1"/>
        <v>2.9961587708066584</v>
      </c>
    </row>
    <row r="17" spans="2:6" ht="15">
      <c r="B17" s="42" t="s">
        <v>411</v>
      </c>
      <c r="C17" s="101">
        <f>'OC Worksheet'!C25</f>
        <v>819000</v>
      </c>
      <c r="D17" s="101">
        <f>'OC Worksheet'!D25</f>
        <v>849000</v>
      </c>
      <c r="E17" s="101">
        <f>D17-C17</f>
        <v>30000</v>
      </c>
      <c r="F17" s="66">
        <f>IF(C17=0,0,(D17-C17)/C17*100)</f>
        <v>3.6630036630036633</v>
      </c>
    </row>
    <row r="18" spans="2:6" ht="15.75" thickBot="1">
      <c r="B18" s="44" t="s">
        <v>123</v>
      </c>
      <c r="C18" s="125">
        <f>'OC Worksheet'!C26</f>
        <v>0</v>
      </c>
      <c r="D18" s="125">
        <f>'OC Worksheet'!D26</f>
        <v>0</v>
      </c>
      <c r="E18" s="125">
        <f t="shared" si="0"/>
        <v>0</v>
      </c>
      <c r="F18" s="127">
        <f t="shared" si="1"/>
        <v>0</v>
      </c>
    </row>
    <row r="19" spans="2:6" ht="16.5" thickBot="1">
      <c r="B19" s="137" t="s">
        <v>120</v>
      </c>
      <c r="C19" s="131">
        <f>SUM(C15:C18)</f>
        <v>45198000</v>
      </c>
      <c r="D19" s="131">
        <f>SUM(D15:D18)</f>
        <v>46602000</v>
      </c>
      <c r="E19" s="131">
        <f t="shared" si="0"/>
        <v>1404000</v>
      </c>
      <c r="F19" s="139">
        <f t="shared" si="1"/>
        <v>3.106332138590203</v>
      </c>
    </row>
    <row r="20" spans="2:6" ht="15">
      <c r="B20" s="42" t="s">
        <v>127</v>
      </c>
      <c r="C20" s="101">
        <f>'OC Worksheet'!C28</f>
        <v>1299000</v>
      </c>
      <c r="D20" s="101">
        <f>'OC Worksheet'!D28</f>
        <v>1325000</v>
      </c>
      <c r="E20" s="101">
        <f t="shared" si="0"/>
        <v>26000</v>
      </c>
      <c r="F20" s="66">
        <f t="shared" si="1"/>
        <v>2.001539645881447</v>
      </c>
    </row>
    <row r="21" spans="2:6" ht="15">
      <c r="B21" s="42" t="s">
        <v>130</v>
      </c>
      <c r="C21" s="101">
        <f>'OC Worksheet'!C29</f>
        <v>100000</v>
      </c>
      <c r="D21" s="101">
        <f>'OC Worksheet'!D29</f>
        <v>103000</v>
      </c>
      <c r="E21" s="101">
        <f t="shared" si="0"/>
        <v>3000</v>
      </c>
      <c r="F21" s="66">
        <f t="shared" si="1"/>
        <v>3</v>
      </c>
    </row>
    <row r="22" spans="2:6" ht="15">
      <c r="B22" s="42" t="s">
        <v>133</v>
      </c>
      <c r="C22" s="101">
        <f>'OC Worksheet'!C31</f>
        <v>3123000</v>
      </c>
      <c r="D22" s="101">
        <f>'OC Worksheet'!D31</f>
        <v>3217000</v>
      </c>
      <c r="E22" s="101">
        <f t="shared" si="0"/>
        <v>94000</v>
      </c>
      <c r="F22" s="66">
        <f t="shared" si="1"/>
        <v>3.009926352865834</v>
      </c>
    </row>
    <row r="23" spans="2:6" ht="15">
      <c r="B23" s="42" t="s">
        <v>136</v>
      </c>
      <c r="C23" s="101"/>
      <c r="D23" s="101"/>
      <c r="E23" s="101"/>
      <c r="F23" s="66"/>
    </row>
    <row r="24" spans="2:6" ht="15">
      <c r="B24" s="42" t="s">
        <v>139</v>
      </c>
      <c r="C24" s="101">
        <f>'OC Worksheet'!C32</f>
        <v>1007000</v>
      </c>
      <c r="D24" s="101">
        <f>'OC Worksheet'!D32</f>
        <v>1038000</v>
      </c>
      <c r="E24" s="101">
        <f t="shared" si="0"/>
        <v>31000</v>
      </c>
      <c r="F24" s="66">
        <f>IF(C24=0,0,(D24-C24)/C24*100)</f>
        <v>3.0784508440913605</v>
      </c>
    </row>
    <row r="25" spans="2:6" ht="15">
      <c r="B25" s="42" t="s">
        <v>142</v>
      </c>
      <c r="C25" s="101">
        <f>'OC Worksheet'!C34</f>
        <v>908000</v>
      </c>
      <c r="D25" s="101">
        <f>'OC Worksheet'!D34</f>
        <v>934000</v>
      </c>
      <c r="E25" s="101">
        <f t="shared" si="0"/>
        <v>26000</v>
      </c>
      <c r="F25" s="66">
        <f>IF(C25=0,0,(D25-C25)/C25*100)</f>
        <v>2.8634361233480177</v>
      </c>
    </row>
    <row r="26" spans="2:6" ht="15.75">
      <c r="B26" s="118" t="s">
        <v>145</v>
      </c>
      <c r="C26" s="101"/>
      <c r="D26" s="101"/>
      <c r="E26" s="101"/>
      <c r="F26" s="66"/>
    </row>
    <row r="27" spans="2:6" ht="15">
      <c r="B27" s="42" t="s">
        <v>149</v>
      </c>
      <c r="C27" s="101">
        <f>'OC Worksheet'!C36</f>
        <v>735000</v>
      </c>
      <c r="D27" s="101">
        <f>'OC Worksheet'!D36</f>
        <v>766000</v>
      </c>
      <c r="E27" s="101">
        <f t="shared" si="0"/>
        <v>31000</v>
      </c>
      <c r="F27" s="66">
        <f aca="true" t="shared" si="2" ref="F27:F35">IF(C27=0,0,(D27-C27)/C27*100)</f>
        <v>4.217687074829931</v>
      </c>
    </row>
    <row r="28" spans="2:6" ht="15">
      <c r="B28" s="42" t="s">
        <v>153</v>
      </c>
      <c r="C28" s="101">
        <f>'OC Worksheet'!C37</f>
        <v>1527000</v>
      </c>
      <c r="D28" s="101">
        <f>'OC Worksheet'!D37</f>
        <v>1718000</v>
      </c>
      <c r="E28" s="101">
        <f t="shared" si="0"/>
        <v>191000</v>
      </c>
      <c r="F28" s="66">
        <f t="shared" si="2"/>
        <v>12.508185985592664</v>
      </c>
    </row>
    <row r="29" spans="2:6" ht="15">
      <c r="B29" s="42" t="s">
        <v>157</v>
      </c>
      <c r="C29" s="101">
        <f>'OC Worksheet'!C41</f>
        <v>43440000</v>
      </c>
      <c r="D29" s="101">
        <f>'OC Worksheet'!D41</f>
        <v>44156000</v>
      </c>
      <c r="E29" s="101">
        <f t="shared" si="0"/>
        <v>716000</v>
      </c>
      <c r="F29" s="66">
        <f t="shared" si="2"/>
        <v>1.6482504604051564</v>
      </c>
    </row>
    <row r="30" spans="2:6" ht="15">
      <c r="B30" s="42" t="s">
        <v>160</v>
      </c>
      <c r="C30" s="101">
        <f>'OC Worksheet'!C43</f>
        <v>10709000</v>
      </c>
      <c r="D30" s="101">
        <f>'OC Worksheet'!D43</f>
        <v>11031000</v>
      </c>
      <c r="E30" s="101">
        <f t="shared" si="0"/>
        <v>322000</v>
      </c>
      <c r="F30" s="66">
        <f t="shared" si="2"/>
        <v>3.00681669623681</v>
      </c>
    </row>
    <row r="31" spans="2:6" ht="15">
      <c r="B31" s="42" t="s">
        <v>164</v>
      </c>
      <c r="C31" s="101">
        <f>'OC Worksheet'!C46</f>
        <v>815000</v>
      </c>
      <c r="D31" s="101">
        <f>'OC Worksheet'!D46</f>
        <v>839000</v>
      </c>
      <c r="E31" s="101">
        <f t="shared" si="0"/>
        <v>24000</v>
      </c>
      <c r="F31" s="66">
        <f t="shared" si="2"/>
        <v>2.9447852760736195</v>
      </c>
    </row>
    <row r="32" spans="2:6" ht="15.75" thickBot="1">
      <c r="B32" s="44" t="s">
        <v>168</v>
      </c>
      <c r="C32" s="125">
        <f>'OC Worksheet'!C47</f>
        <v>0</v>
      </c>
      <c r="D32" s="125">
        <f>'OC Worksheet'!D47</f>
        <v>0</v>
      </c>
      <c r="E32" s="101">
        <f t="shared" si="0"/>
        <v>0</v>
      </c>
      <c r="F32" s="127">
        <f t="shared" si="2"/>
        <v>0</v>
      </c>
    </row>
    <row r="33" spans="2:6" ht="16.5" thickBot="1">
      <c r="B33" s="137" t="s">
        <v>172</v>
      </c>
      <c r="C33" s="131">
        <f>SUM(C27:C32)</f>
        <v>57226000</v>
      </c>
      <c r="D33" s="138">
        <f>SUM(D27:D32)</f>
        <v>58510000</v>
      </c>
      <c r="E33" s="131">
        <f>D33-C33</f>
        <v>1284000</v>
      </c>
      <c r="F33" s="139">
        <f t="shared" si="2"/>
        <v>2.2437353650438614</v>
      </c>
    </row>
    <row r="34" spans="2:6" ht="15.75" thickBot="1">
      <c r="B34" s="44" t="s">
        <v>175</v>
      </c>
      <c r="C34" s="125">
        <f>'OC Worksheet'!C50</f>
        <v>4933000</v>
      </c>
      <c r="D34" s="125">
        <f>'OC Worksheet'!D50</f>
        <v>5029000</v>
      </c>
      <c r="E34" s="125">
        <f>D34-C34</f>
        <v>96000</v>
      </c>
      <c r="F34" s="127">
        <f t="shared" si="2"/>
        <v>1.9460774376647072</v>
      </c>
    </row>
    <row r="35" spans="2:6" ht="16.5" customHeight="1">
      <c r="B35" s="379" t="s">
        <v>178</v>
      </c>
      <c r="C35" s="376">
        <f>SUM(C20:C25)+C33+C34</f>
        <v>68596000</v>
      </c>
      <c r="D35" s="376">
        <f>SUM(D20:D25)+D33+D34</f>
        <v>70156000</v>
      </c>
      <c r="E35" s="376">
        <f>D35-C35</f>
        <v>1560000</v>
      </c>
      <c r="F35" s="380">
        <f t="shared" si="2"/>
        <v>2.274185083678349</v>
      </c>
    </row>
    <row r="36" spans="2:6" ht="10.5" customHeight="1">
      <c r="B36" s="378"/>
      <c r="C36" s="378"/>
      <c r="D36" s="378"/>
      <c r="E36" s="378"/>
      <c r="F36" s="49"/>
    </row>
    <row r="37" spans="2:6" ht="16.5" thickBot="1">
      <c r="B37" s="133" t="s">
        <v>183</v>
      </c>
      <c r="C37" s="134">
        <f>C19+C35</f>
        <v>113794000</v>
      </c>
      <c r="D37" s="135">
        <f>D19+D35</f>
        <v>116758000</v>
      </c>
      <c r="E37" s="134">
        <f>D37-C37</f>
        <v>2964000</v>
      </c>
      <c r="F37" s="136">
        <f>IF(C37=0,0,(D37-C37)/C37*100)</f>
        <v>2.604706750795297</v>
      </c>
    </row>
  </sheetData>
  <mergeCells count="3">
    <mergeCell ref="B2:F2"/>
    <mergeCell ref="B3:F3"/>
    <mergeCell ref="B5:F5"/>
  </mergeCells>
  <printOptions/>
  <pageMargins left="1" right="0.75" top="1" bottom="0" header="0" footer="0"/>
  <pageSetup fitToHeight="1" fitToWidth="1" horizontalDpi="600" verticalDpi="600" orientation="portrait" scale="91" r:id="rId1"/>
  <colBreaks count="1" manualBreakCount="1">
    <brk id="5" max="65535" man="1"/>
  </colBreaks>
</worksheet>
</file>

<file path=xl/worksheets/sheet7.xml><?xml version="1.0" encoding="utf-8"?>
<worksheet xmlns="http://schemas.openxmlformats.org/spreadsheetml/2006/main" xmlns:r="http://schemas.openxmlformats.org/officeDocument/2006/relationships">
  <sheetPr codeName="Sheet18">
    <pageSetUpPr fitToPage="1"/>
  </sheetPr>
  <dimension ref="A2:G60"/>
  <sheetViews>
    <sheetView showGridLines="0" defaultGridColor="0" zoomScale="80" zoomScaleNormal="80" colorId="9" workbookViewId="0" topLeftCell="A2">
      <selection activeCell="B3" sqref="B3:G3"/>
    </sheetView>
  </sheetViews>
  <sheetFormatPr defaultColWidth="8.88671875" defaultRowHeight="15"/>
  <cols>
    <col min="1" max="1" width="4.4453125" style="0" customWidth="1"/>
    <col min="2" max="2" width="5.77734375" style="0" customWidth="1"/>
    <col min="3" max="3" width="38.5546875" style="0" customWidth="1"/>
    <col min="4" max="6" width="12.77734375" style="0" customWidth="1"/>
    <col min="7" max="7" width="9.77734375" style="0" hidden="1" customWidth="1"/>
  </cols>
  <sheetData>
    <row r="2" spans="2:7" ht="15.75">
      <c r="B2" s="643" t="s">
        <v>0</v>
      </c>
      <c r="C2" s="644"/>
      <c r="D2" s="644"/>
      <c r="E2" s="644"/>
      <c r="F2" s="644"/>
      <c r="G2" s="645"/>
    </row>
    <row r="3" spans="2:7" ht="15.75">
      <c r="B3" s="657" t="str">
        <f>OBLIGATION!B2</f>
        <v>National Institute on Drug Abuse</v>
      </c>
      <c r="C3" s="658"/>
      <c r="D3" s="658"/>
      <c r="E3" s="658"/>
      <c r="F3" s="658"/>
      <c r="G3" s="659"/>
    </row>
    <row r="4" spans="2:7" ht="12" customHeight="1">
      <c r="B4" s="270"/>
      <c r="C4" s="271"/>
      <c r="D4" s="271"/>
      <c r="E4" s="271"/>
      <c r="F4" s="271"/>
      <c r="G4" s="2"/>
    </row>
    <row r="5" spans="2:7" ht="16.5" thickBot="1">
      <c r="B5" s="654" t="s">
        <v>88</v>
      </c>
      <c r="C5" s="655"/>
      <c r="D5" s="655"/>
      <c r="E5" s="655"/>
      <c r="F5" s="655"/>
      <c r="G5" s="656"/>
    </row>
    <row r="6" spans="2:7" ht="15.75" customHeight="1">
      <c r="B6" s="72"/>
      <c r="C6" s="86"/>
      <c r="D6" s="566" t="s">
        <v>370</v>
      </c>
      <c r="E6" s="37"/>
      <c r="F6" s="6"/>
      <c r="G6" s="6"/>
    </row>
    <row r="7" spans="2:7" ht="15.75" customHeight="1">
      <c r="B7" s="20"/>
      <c r="C7" s="12"/>
      <c r="D7" s="566" t="s">
        <v>424</v>
      </c>
      <c r="E7" s="378" t="s">
        <v>413</v>
      </c>
      <c r="F7" s="49" t="s">
        <v>89</v>
      </c>
      <c r="G7" s="49" t="s">
        <v>90</v>
      </c>
    </row>
    <row r="8" spans="2:7" ht="15.75" customHeight="1" thickBot="1">
      <c r="B8" s="17"/>
      <c r="C8" s="43"/>
      <c r="D8" s="567" t="s">
        <v>425</v>
      </c>
      <c r="E8" s="38" t="s">
        <v>4</v>
      </c>
      <c r="F8" s="100" t="s">
        <v>91</v>
      </c>
      <c r="G8" s="9" t="s">
        <v>54</v>
      </c>
    </row>
    <row r="9" spans="2:7" ht="15">
      <c r="B9" s="20" t="s">
        <v>92</v>
      </c>
      <c r="C9" s="12"/>
      <c r="D9" s="52"/>
      <c r="E9" s="53"/>
      <c r="F9" s="23"/>
      <c r="G9" s="52"/>
    </row>
    <row r="10" spans="2:7" ht="15">
      <c r="B10" s="20"/>
      <c r="C10" s="12" t="s">
        <v>93</v>
      </c>
      <c r="D10" s="23">
        <v>373</v>
      </c>
      <c r="E10" s="23">
        <v>372</v>
      </c>
      <c r="F10" s="78">
        <f>E10-D10</f>
        <v>-1</v>
      </c>
      <c r="G10" s="65">
        <f>IF(D10=0,0,(+E10-D10)/D10*100)</f>
        <v>-0.2680965147453083</v>
      </c>
    </row>
    <row r="11" spans="1:7" ht="15">
      <c r="A11" s="335"/>
      <c r="B11" s="463"/>
      <c r="C11" s="179" t="s">
        <v>385</v>
      </c>
      <c r="D11" s="101">
        <v>2</v>
      </c>
      <c r="E11" s="101">
        <v>2</v>
      </c>
      <c r="F11" s="78">
        <f>E11-D11</f>
        <v>0</v>
      </c>
      <c r="G11" s="65">
        <f>IF(D11=0,0,(+E11-D11)/D11*100)</f>
        <v>0</v>
      </c>
    </row>
    <row r="12" spans="2:7" ht="10.5" customHeight="1">
      <c r="B12" s="20"/>
      <c r="C12" s="12"/>
      <c r="D12" s="12"/>
      <c r="E12" s="42"/>
      <c r="F12" s="15"/>
      <c r="G12" s="65"/>
    </row>
    <row r="13" spans="2:7" ht="15">
      <c r="B13" s="185"/>
      <c r="C13" s="272" t="s">
        <v>96</v>
      </c>
      <c r="D13" s="77">
        <v>146775</v>
      </c>
      <c r="E13" s="173">
        <v>151178</v>
      </c>
      <c r="F13" s="77">
        <f>E13-D13</f>
        <v>4403</v>
      </c>
      <c r="G13" s="65">
        <f>IF(D13=0,0,(+E13-D13)/D13*100)</f>
        <v>2.9998296712655423</v>
      </c>
    </row>
    <row r="14" spans="2:7" ht="15">
      <c r="B14" s="185"/>
      <c r="C14" s="464" t="s">
        <v>98</v>
      </c>
      <c r="D14" s="105">
        <v>11.5</v>
      </c>
      <c r="E14" s="106">
        <v>11.5</v>
      </c>
      <c r="F14" s="105">
        <f>E14-D14</f>
        <v>0</v>
      </c>
      <c r="G14" s="65">
        <f>IF(D14=0,0,(+E14-D14)/D14*100)</f>
        <v>0</v>
      </c>
    </row>
    <row r="15" spans="2:7" ht="10.5" customHeight="1">
      <c r="B15" s="20"/>
      <c r="C15" s="102"/>
      <c r="D15" s="15"/>
      <c r="E15" s="107"/>
      <c r="F15" s="15"/>
      <c r="G15" s="65"/>
    </row>
    <row r="16" spans="2:7" ht="15">
      <c r="B16" s="185"/>
      <c r="C16" s="464" t="s">
        <v>101</v>
      </c>
      <c r="D16" s="77">
        <v>86952</v>
      </c>
      <c r="E16" s="173">
        <v>89561</v>
      </c>
      <c r="F16" s="15">
        <f>E16-D16</f>
        <v>2609</v>
      </c>
      <c r="G16" s="65">
        <f>IF(D16=0,0,(+E16-D16)/D16*100)</f>
        <v>3.000506026313368</v>
      </c>
    </row>
    <row r="17" spans="2:7" ht="15.75" customHeight="1">
      <c r="B17" s="165"/>
      <c r="C17" s="92" t="s">
        <v>378</v>
      </c>
      <c r="D17" s="103"/>
      <c r="E17" s="104"/>
      <c r="F17" s="15"/>
      <c r="G17" s="65"/>
    </row>
    <row r="18" spans="2:7" ht="15">
      <c r="B18" s="273"/>
      <c r="C18" s="465" t="s">
        <v>319</v>
      </c>
      <c r="D18" s="172">
        <v>81797</v>
      </c>
      <c r="E18" s="173">
        <v>84251</v>
      </c>
      <c r="F18" s="15">
        <f>E18-D18</f>
        <v>2454</v>
      </c>
      <c r="G18" s="65">
        <f>IF(D18=0,0,(+E18-D18)/D18*100)</f>
        <v>3.0001100284851523</v>
      </c>
    </row>
    <row r="19" spans="2:7" ht="16.5" customHeight="1" thickBot="1">
      <c r="B19" s="184"/>
      <c r="C19" s="491" t="s">
        <v>102</v>
      </c>
      <c r="D19" s="487">
        <v>109599</v>
      </c>
      <c r="E19" s="493">
        <v>112887</v>
      </c>
      <c r="F19" s="487">
        <f>E19-D19</f>
        <v>3288</v>
      </c>
      <c r="G19" s="492">
        <f>IF(D19=0,0,(+E19-D19)/D19*100)</f>
        <v>3.000027372512523</v>
      </c>
    </row>
    <row r="20" spans="2:7" ht="15.75" customHeight="1">
      <c r="B20" s="20"/>
      <c r="C20" s="12"/>
      <c r="D20" s="566" t="s">
        <v>370</v>
      </c>
      <c r="E20" s="37"/>
      <c r="F20" s="6"/>
      <c r="G20" s="6"/>
    </row>
    <row r="21" spans="2:7" ht="15.75" customHeight="1">
      <c r="B21" s="20"/>
      <c r="C21" s="12"/>
      <c r="D21" s="566" t="s">
        <v>424</v>
      </c>
      <c r="E21" s="378" t="s">
        <v>413</v>
      </c>
      <c r="F21" s="49" t="s">
        <v>89</v>
      </c>
      <c r="G21" s="49" t="s">
        <v>90</v>
      </c>
    </row>
    <row r="22" spans="2:7" ht="15.75" customHeight="1" thickBot="1">
      <c r="B22" s="74" t="s">
        <v>104</v>
      </c>
      <c r="C22" s="76"/>
      <c r="D22" s="567" t="s">
        <v>425</v>
      </c>
      <c r="E22" s="38" t="s">
        <v>4</v>
      </c>
      <c r="F22" s="100" t="s">
        <v>91</v>
      </c>
      <c r="G22" s="9" t="s">
        <v>54</v>
      </c>
    </row>
    <row r="23" spans="2:7" ht="15">
      <c r="B23" s="116"/>
      <c r="C23" s="83" t="s">
        <v>106</v>
      </c>
      <c r="D23" s="20"/>
      <c r="E23" s="42"/>
      <c r="F23" s="12"/>
      <c r="G23" s="12"/>
    </row>
    <row r="24" spans="2:7" ht="15">
      <c r="B24" s="48" t="s">
        <v>105</v>
      </c>
      <c r="C24" s="12" t="s">
        <v>108</v>
      </c>
      <c r="D24" s="15">
        <f>'OC Worksheet'!C18</f>
        <v>25426000</v>
      </c>
      <c r="E24" s="15">
        <f>'OC Worksheet'!D18</f>
        <v>26201000</v>
      </c>
      <c r="F24" s="15">
        <f aca="true" t="shared" si="0" ref="F24:F37">E24-D24</f>
        <v>775000</v>
      </c>
      <c r="G24" s="65">
        <f aca="true" t="shared" si="1" ref="G24:G37">IF(D24=0,0,(+E24-D24)/D24*100)</f>
        <v>3.0480610398804373</v>
      </c>
    </row>
    <row r="25" spans="2:7" ht="15">
      <c r="B25" s="48" t="s">
        <v>107</v>
      </c>
      <c r="C25" s="12" t="s">
        <v>111</v>
      </c>
      <c r="D25" s="23">
        <f>'OC Worksheet'!C19</f>
        <v>5665000</v>
      </c>
      <c r="E25" s="23">
        <f>'OC Worksheet'!D19</f>
        <v>5849000</v>
      </c>
      <c r="F25" s="23">
        <f t="shared" si="0"/>
        <v>184000</v>
      </c>
      <c r="G25" s="65">
        <f t="shared" si="1"/>
        <v>3.24801412180053</v>
      </c>
    </row>
    <row r="26" spans="2:7" ht="15">
      <c r="B26" s="48">
        <v>11.5</v>
      </c>
      <c r="C26" s="12" t="s">
        <v>114</v>
      </c>
      <c r="D26" s="23">
        <f>'OC Worksheet'!C20</f>
        <v>1055000</v>
      </c>
      <c r="E26" s="23">
        <f>'OC Worksheet'!D20</f>
        <v>1093000</v>
      </c>
      <c r="F26" s="23">
        <f t="shared" si="0"/>
        <v>38000</v>
      </c>
      <c r="G26" s="65">
        <f t="shared" si="1"/>
        <v>3.6018957345971563</v>
      </c>
    </row>
    <row r="27" spans="2:7" ht="15">
      <c r="B27" s="48">
        <v>11.7</v>
      </c>
      <c r="C27" s="12" t="s">
        <v>380</v>
      </c>
      <c r="D27" s="23">
        <f>'OC Worksheet'!C21</f>
        <v>1606000</v>
      </c>
      <c r="E27" s="23">
        <f>'OC Worksheet'!D21</f>
        <v>1664000</v>
      </c>
      <c r="F27" s="23">
        <f t="shared" si="0"/>
        <v>58000</v>
      </c>
      <c r="G27" s="65">
        <f t="shared" si="1"/>
        <v>3.61145703611457</v>
      </c>
    </row>
    <row r="28" spans="2:7" ht="15.75" thickBot="1">
      <c r="B28" s="41" t="s">
        <v>112</v>
      </c>
      <c r="C28" s="43" t="s">
        <v>116</v>
      </c>
      <c r="D28" s="125">
        <f>'OC Worksheet'!C22</f>
        <v>2817000</v>
      </c>
      <c r="E28" s="125">
        <f>'OC Worksheet'!D22</f>
        <v>2902000</v>
      </c>
      <c r="F28" s="19">
        <f t="shared" si="0"/>
        <v>85000</v>
      </c>
      <c r="G28" s="126">
        <f t="shared" si="1"/>
        <v>3.017394391196308</v>
      </c>
    </row>
    <row r="29" spans="2:7" ht="16.5" customHeight="1" thickBot="1">
      <c r="B29" s="494"/>
      <c r="C29" s="495" t="s">
        <v>386</v>
      </c>
      <c r="D29" s="62">
        <f>SUM(D24:D28)</f>
        <v>36569000</v>
      </c>
      <c r="E29" s="62">
        <f>SUM(E24:E28)</f>
        <v>37709000</v>
      </c>
      <c r="F29" s="62">
        <f>+E29-D29</f>
        <v>1140000</v>
      </c>
      <c r="G29" s="126">
        <f t="shared" si="1"/>
        <v>3.1173945144794772</v>
      </c>
    </row>
    <row r="30" spans="2:7" ht="15">
      <c r="B30" s="545">
        <v>12.1</v>
      </c>
      <c r="C30" s="12" t="s">
        <v>412</v>
      </c>
      <c r="D30" s="466">
        <f>'OC Worksheet'!C24</f>
        <v>7810000</v>
      </c>
      <c r="E30" s="466">
        <f>'OC Worksheet'!D24</f>
        <v>8044000</v>
      </c>
      <c r="F30" s="23">
        <f t="shared" si="0"/>
        <v>234000</v>
      </c>
      <c r="G30" s="65">
        <f t="shared" si="1"/>
        <v>2.9961587708066584</v>
      </c>
    </row>
    <row r="31" spans="2:7" ht="15">
      <c r="B31" s="48">
        <v>12.2</v>
      </c>
      <c r="C31" s="12" t="s">
        <v>379</v>
      </c>
      <c r="D31" s="466">
        <f>'OC Worksheet'!C25</f>
        <v>819000</v>
      </c>
      <c r="E31" s="466">
        <f>'OC Worksheet'!D25</f>
        <v>849000</v>
      </c>
      <c r="F31" s="23">
        <f t="shared" si="0"/>
        <v>30000</v>
      </c>
      <c r="G31" s="65">
        <f t="shared" si="1"/>
        <v>3.6630036630036633</v>
      </c>
    </row>
    <row r="32" spans="2:7" ht="15.75" thickBot="1">
      <c r="B32" s="41" t="s">
        <v>118</v>
      </c>
      <c r="C32" s="43" t="s">
        <v>121</v>
      </c>
      <c r="D32" s="467">
        <f>'OC Worksheet'!C26</f>
        <v>0</v>
      </c>
      <c r="E32" s="467">
        <f>'OC Worksheet'!D26</f>
        <v>0</v>
      </c>
      <c r="F32" s="19">
        <f t="shared" si="0"/>
        <v>0</v>
      </c>
      <c r="G32" s="126">
        <f t="shared" si="1"/>
        <v>0</v>
      </c>
    </row>
    <row r="33" spans="2:7" ht="16.5" thickBot="1">
      <c r="B33" s="61"/>
      <c r="C33" s="129" t="s">
        <v>120</v>
      </c>
      <c r="D33" s="130">
        <f>SUM(D29:D32)</f>
        <v>45198000</v>
      </c>
      <c r="E33" s="131">
        <f>SUM(E29:E32)</f>
        <v>46602000</v>
      </c>
      <c r="F33" s="130">
        <f t="shared" si="0"/>
        <v>1404000</v>
      </c>
      <c r="G33" s="132">
        <f t="shared" si="1"/>
        <v>3.106332138590203</v>
      </c>
    </row>
    <row r="34" spans="2:7" ht="15">
      <c r="B34" s="48" t="s">
        <v>122</v>
      </c>
      <c r="C34" s="12" t="s">
        <v>125</v>
      </c>
      <c r="D34" s="23">
        <f>'OC Worksheet'!C28</f>
        <v>1299000</v>
      </c>
      <c r="E34" s="23">
        <v>1363000</v>
      </c>
      <c r="F34" s="23">
        <f t="shared" si="0"/>
        <v>64000</v>
      </c>
      <c r="G34" s="65">
        <f t="shared" si="1"/>
        <v>4.926866820631255</v>
      </c>
    </row>
    <row r="35" spans="2:7" ht="15">
      <c r="B35" s="48" t="s">
        <v>124</v>
      </c>
      <c r="C35" s="12" t="s">
        <v>128</v>
      </c>
      <c r="D35" s="23">
        <f>'OC Worksheet'!C29</f>
        <v>100000</v>
      </c>
      <c r="E35" s="23">
        <f>'OC Worksheet'!D29</f>
        <v>103000</v>
      </c>
      <c r="F35" s="23">
        <f t="shared" si="0"/>
        <v>3000</v>
      </c>
      <c r="G35" s="65">
        <f t="shared" si="1"/>
        <v>3</v>
      </c>
    </row>
    <row r="36" spans="2:7" ht="15">
      <c r="B36" s="48" t="s">
        <v>126</v>
      </c>
      <c r="C36" s="12" t="s">
        <v>131</v>
      </c>
      <c r="D36" s="23">
        <f>'OC Worksheet'!C30</f>
        <v>0</v>
      </c>
      <c r="E36" s="23">
        <f>'OC Worksheet'!D30</f>
        <v>0</v>
      </c>
      <c r="F36" s="23">
        <f t="shared" si="0"/>
        <v>0</v>
      </c>
      <c r="G36" s="65">
        <f t="shared" si="1"/>
        <v>0</v>
      </c>
    </row>
    <row r="37" spans="2:7" ht="15">
      <c r="B37" s="48" t="s">
        <v>129</v>
      </c>
      <c r="C37" s="12" t="s">
        <v>134</v>
      </c>
      <c r="D37" s="23">
        <f>'OC Worksheet'!C31</f>
        <v>3123000</v>
      </c>
      <c r="E37" s="23">
        <f>'OC Worksheet'!D31</f>
        <v>3217000</v>
      </c>
      <c r="F37" s="23">
        <f t="shared" si="0"/>
        <v>94000</v>
      </c>
      <c r="G37" s="65">
        <f t="shared" si="1"/>
        <v>3.009926352865834</v>
      </c>
    </row>
    <row r="38" spans="2:7" ht="15">
      <c r="B38" s="48" t="s">
        <v>132</v>
      </c>
      <c r="C38" s="12" t="s">
        <v>137</v>
      </c>
      <c r="D38" s="23"/>
      <c r="E38" s="23"/>
      <c r="F38" s="23"/>
      <c r="G38" s="65"/>
    </row>
    <row r="39" spans="2:7" ht="15">
      <c r="B39" s="20"/>
      <c r="C39" s="12" t="s">
        <v>140</v>
      </c>
      <c r="D39" s="23">
        <f>'OC Worksheet'!C32</f>
        <v>1007000</v>
      </c>
      <c r="E39" s="23">
        <f>'OC Worksheet'!D32</f>
        <v>1038000</v>
      </c>
      <c r="F39" s="23">
        <f>E39-D39</f>
        <v>31000</v>
      </c>
      <c r="G39" s="65">
        <f>IF(D39=0,0,(+E39-D39)/D39*100)</f>
        <v>3.0784508440913605</v>
      </c>
    </row>
    <row r="40" spans="2:7" ht="15">
      <c r="B40" s="48" t="s">
        <v>138</v>
      </c>
      <c r="C40" s="12" t="s">
        <v>143</v>
      </c>
      <c r="D40" s="23">
        <f>'OC Worksheet'!C34</f>
        <v>908000</v>
      </c>
      <c r="E40" s="23">
        <v>921000</v>
      </c>
      <c r="F40" s="23">
        <f>E40-D40</f>
        <v>13000</v>
      </c>
      <c r="G40" s="65">
        <f>IF(D40=0,0,(+E40-D40)/D40*100)</f>
        <v>1.4317180616740088</v>
      </c>
    </row>
    <row r="41" spans="2:7" ht="15">
      <c r="B41" s="48" t="s">
        <v>146</v>
      </c>
      <c r="C41" s="12" t="s">
        <v>147</v>
      </c>
      <c r="D41" s="23">
        <f>'OC Worksheet'!C35+'OC Worksheet'!C36</f>
        <v>3640000</v>
      </c>
      <c r="E41" s="23">
        <f>'OC Worksheet'!D35+'OC Worksheet'!D36</f>
        <v>3758000</v>
      </c>
      <c r="F41" s="23">
        <f>E41-D41</f>
        <v>118000</v>
      </c>
      <c r="G41" s="65">
        <f>IF(D41=0,0,(+E41-D41)/D41*100)</f>
        <v>3.2417582417582422</v>
      </c>
    </row>
    <row r="42" spans="2:7" ht="15">
      <c r="B42" s="48" t="s">
        <v>150</v>
      </c>
      <c r="C42" s="12" t="s">
        <v>151</v>
      </c>
      <c r="D42" s="23">
        <f>'OC Worksheet'!C37</f>
        <v>1527000</v>
      </c>
      <c r="E42" s="23">
        <f>'OC Worksheet'!D37</f>
        <v>1718000</v>
      </c>
      <c r="F42" s="23">
        <f>E42-D42</f>
        <v>191000</v>
      </c>
      <c r="G42" s="65">
        <f>IF(D42=0,0,(+E42-D42)/D42*100)</f>
        <v>12.508185985592664</v>
      </c>
    </row>
    <row r="43" spans="2:7" ht="15">
      <c r="B43" s="48" t="s">
        <v>154</v>
      </c>
      <c r="C43" s="12" t="s">
        <v>155</v>
      </c>
      <c r="D43" s="23"/>
      <c r="E43" s="23"/>
      <c r="F43" s="23"/>
      <c r="G43" s="65"/>
    </row>
    <row r="44" spans="2:7" ht="15">
      <c r="B44" s="51"/>
      <c r="C44" s="12" t="s">
        <v>158</v>
      </c>
      <c r="D44" s="23">
        <f>'OC Worksheet'!C38+'OC Worksheet'!C39+'OC Worksheet'!C40+'OC Worksheet'!C41</f>
        <v>87961000</v>
      </c>
      <c r="E44" s="23">
        <f>'OC Worksheet'!D38+'OC Worksheet'!D39+'OC Worksheet'!D40+'OC Worksheet'!D41</f>
        <v>92952000</v>
      </c>
      <c r="F44" s="23">
        <f aca="true" t="shared" si="2" ref="F44:F59">E44-D44</f>
        <v>4991000</v>
      </c>
      <c r="G44" s="65">
        <f aca="true" t="shared" si="3" ref="G44:G59">IF(D44=0,0,(+E44-D44)/D44*100)</f>
        <v>5.674105569513762</v>
      </c>
    </row>
    <row r="45" spans="2:7" ht="15">
      <c r="B45" s="48" t="s">
        <v>161</v>
      </c>
      <c r="C45" s="12" t="s">
        <v>162</v>
      </c>
      <c r="D45" s="23">
        <f>'OC Worksheet'!C42+'OC Worksheet'!C43</f>
        <v>10709000</v>
      </c>
      <c r="E45" s="23">
        <f>'OC Worksheet'!D42+'OC Worksheet'!D43</f>
        <v>11031000</v>
      </c>
      <c r="F45" s="23">
        <f t="shared" si="2"/>
        <v>322000</v>
      </c>
      <c r="G45" s="65">
        <f t="shared" si="3"/>
        <v>3.00681669623681</v>
      </c>
    </row>
    <row r="46" spans="2:7" ht="15">
      <c r="B46" s="48" t="s">
        <v>165</v>
      </c>
      <c r="C46" s="12" t="s">
        <v>166</v>
      </c>
      <c r="D46" s="23">
        <f>'OC Worksheet'!C44</f>
        <v>71797000</v>
      </c>
      <c r="E46" s="23">
        <f>'OC Worksheet'!D44</f>
        <v>69785000</v>
      </c>
      <c r="F46" s="23">
        <f t="shared" si="2"/>
        <v>-2012000</v>
      </c>
      <c r="G46" s="65">
        <f t="shared" si="3"/>
        <v>-2.802345501901194</v>
      </c>
    </row>
    <row r="47" spans="2:7" ht="15">
      <c r="B47" s="48" t="s">
        <v>169</v>
      </c>
      <c r="C47" s="12" t="s">
        <v>170</v>
      </c>
      <c r="D47" s="23">
        <f>'OC Worksheet'!C45</f>
        <v>0</v>
      </c>
      <c r="E47" s="23">
        <f>'OC Worksheet'!D45</f>
        <v>0</v>
      </c>
      <c r="F47" s="23">
        <f t="shared" si="2"/>
        <v>0</v>
      </c>
      <c r="G47" s="65">
        <f t="shared" si="3"/>
        <v>0</v>
      </c>
    </row>
    <row r="48" spans="2:7" ht="15">
      <c r="B48" s="48" t="s">
        <v>173</v>
      </c>
      <c r="C48" s="12" t="s">
        <v>174</v>
      </c>
      <c r="D48" s="23">
        <f>'OC Worksheet'!C46</f>
        <v>815000</v>
      </c>
      <c r="E48" s="23">
        <f>'OC Worksheet'!D46</f>
        <v>839000</v>
      </c>
      <c r="F48" s="23">
        <f t="shared" si="2"/>
        <v>24000</v>
      </c>
      <c r="G48" s="65">
        <f t="shared" si="3"/>
        <v>2.9447852760736195</v>
      </c>
    </row>
    <row r="49" spans="2:7" ht="15.75" thickBot="1">
      <c r="B49" s="41" t="s">
        <v>176</v>
      </c>
      <c r="C49" s="43" t="s">
        <v>177</v>
      </c>
      <c r="D49" s="19">
        <f>'OC Worksheet'!C47</f>
        <v>0</v>
      </c>
      <c r="E49" s="19">
        <f>'OC Worksheet'!D47</f>
        <v>0</v>
      </c>
      <c r="F49" s="19">
        <f t="shared" si="2"/>
        <v>0</v>
      </c>
      <c r="G49" s="126">
        <f t="shared" si="3"/>
        <v>0</v>
      </c>
    </row>
    <row r="50" spans="2:7" ht="16.5" customHeight="1" thickBot="1">
      <c r="B50" s="128" t="s">
        <v>179</v>
      </c>
      <c r="C50" s="129" t="s">
        <v>180</v>
      </c>
      <c r="D50" s="130">
        <f>SUM(D41:D49)</f>
        <v>176449000</v>
      </c>
      <c r="E50" s="131">
        <f>SUM(E41:E49)</f>
        <v>180083000</v>
      </c>
      <c r="F50" s="130">
        <f t="shared" si="2"/>
        <v>3634000</v>
      </c>
      <c r="G50" s="132">
        <f t="shared" si="3"/>
        <v>2.0595186144438338</v>
      </c>
    </row>
    <row r="51" spans="2:7" ht="15">
      <c r="B51" s="48" t="s">
        <v>181</v>
      </c>
      <c r="C51" s="12" t="s">
        <v>182</v>
      </c>
      <c r="D51" s="23">
        <f>'OC Worksheet'!C49+'OC Worksheet'!C50</f>
        <v>4968000</v>
      </c>
      <c r="E51" s="23">
        <f>'OC Worksheet'!D49+'OC Worksheet'!D50</f>
        <v>5065000</v>
      </c>
      <c r="F51" s="23">
        <f t="shared" si="2"/>
        <v>97000</v>
      </c>
      <c r="G51" s="65">
        <f t="shared" si="3"/>
        <v>1.9524959742351047</v>
      </c>
    </row>
    <row r="52" spans="2:7" ht="15">
      <c r="B52" s="48" t="s">
        <v>184</v>
      </c>
      <c r="C52" s="12" t="s">
        <v>185</v>
      </c>
      <c r="D52" s="23">
        <f>'OC Worksheet'!C52</f>
        <v>5149000</v>
      </c>
      <c r="E52" s="23">
        <v>5226000</v>
      </c>
      <c r="F52" s="23">
        <f t="shared" si="2"/>
        <v>77000</v>
      </c>
      <c r="G52" s="65">
        <f t="shared" si="3"/>
        <v>1.4954360069916488</v>
      </c>
    </row>
    <row r="53" spans="2:7" ht="15">
      <c r="B53" s="48" t="s">
        <v>187</v>
      </c>
      <c r="C53" s="12" t="s">
        <v>188</v>
      </c>
      <c r="D53" s="23">
        <f>'OC Worksheet'!C53</f>
        <v>0</v>
      </c>
      <c r="E53" s="23">
        <f>'OC Worksheet'!D53</f>
        <v>0</v>
      </c>
      <c r="F53" s="23">
        <f t="shared" si="2"/>
        <v>0</v>
      </c>
      <c r="G53" s="65">
        <f t="shared" si="3"/>
        <v>0</v>
      </c>
    </row>
    <row r="54" spans="2:7" ht="15">
      <c r="B54" s="48" t="s">
        <v>190</v>
      </c>
      <c r="C54" s="12" t="s">
        <v>191</v>
      </c>
      <c r="D54" s="23">
        <f>'OC Worksheet'!C54</f>
        <v>0</v>
      </c>
      <c r="E54" s="23">
        <f>'OC Worksheet'!D54</f>
        <v>0</v>
      </c>
      <c r="F54" s="23">
        <f t="shared" si="2"/>
        <v>0</v>
      </c>
      <c r="G54" s="65">
        <f t="shared" si="3"/>
        <v>0</v>
      </c>
    </row>
    <row r="55" spans="2:7" ht="15">
      <c r="B55" s="48" t="s">
        <v>193</v>
      </c>
      <c r="C55" s="12" t="s">
        <v>194</v>
      </c>
      <c r="D55" s="23">
        <f>'OC Worksheet'!C55</f>
        <v>752584000</v>
      </c>
      <c r="E55" s="23">
        <f>'OC Worksheet'!D55</f>
        <v>775440000</v>
      </c>
      <c r="F55" s="23">
        <f t="shared" si="2"/>
        <v>22856000</v>
      </c>
      <c r="G55" s="65">
        <f t="shared" si="3"/>
        <v>3.0370031783827454</v>
      </c>
    </row>
    <row r="56" spans="2:7" ht="15">
      <c r="B56" s="48" t="s">
        <v>196</v>
      </c>
      <c r="C56" s="12" t="s">
        <v>197</v>
      </c>
      <c r="D56" s="23">
        <f>'OC Worksheet'!C56</f>
        <v>0</v>
      </c>
      <c r="E56" s="23">
        <f>'OC Worksheet'!D56</f>
        <v>0</v>
      </c>
      <c r="F56" s="23">
        <f t="shared" si="2"/>
        <v>0</v>
      </c>
      <c r="G56" s="65">
        <f t="shared" si="3"/>
        <v>0</v>
      </c>
    </row>
    <row r="57" spans="2:7" ht="15">
      <c r="B57" s="48" t="s">
        <v>198</v>
      </c>
      <c r="C57" s="12" t="s">
        <v>199</v>
      </c>
      <c r="D57" s="23">
        <f>'OC Worksheet'!C57</f>
        <v>2000</v>
      </c>
      <c r="E57" s="23">
        <f>'OC Worksheet'!D57</f>
        <v>2000</v>
      </c>
      <c r="F57" s="23">
        <f t="shared" si="2"/>
        <v>0</v>
      </c>
      <c r="G57" s="65">
        <f t="shared" si="3"/>
        <v>0</v>
      </c>
    </row>
    <row r="58" spans="2:7" ht="15.75" thickBot="1">
      <c r="B58" s="41" t="s">
        <v>200</v>
      </c>
      <c r="C58" s="43" t="s">
        <v>201</v>
      </c>
      <c r="D58" s="19">
        <f>'OC Worksheet'!C58</f>
        <v>0</v>
      </c>
      <c r="E58" s="19">
        <f>'OC Worksheet'!D58</f>
        <v>0</v>
      </c>
      <c r="F58" s="19">
        <f t="shared" si="2"/>
        <v>0</v>
      </c>
      <c r="G58" s="126">
        <f t="shared" si="3"/>
        <v>0</v>
      </c>
    </row>
    <row r="59" spans="2:7" ht="16.5" customHeight="1" thickBot="1">
      <c r="B59" s="61"/>
      <c r="C59" s="129" t="s">
        <v>178</v>
      </c>
      <c r="D59" s="130">
        <f>SUM(D34:D40)+SUM(D50:D57)</f>
        <v>945589000</v>
      </c>
      <c r="E59" s="131">
        <f>SUM(E34:E40)+SUM(E50:E57)</f>
        <v>972458000</v>
      </c>
      <c r="F59" s="130">
        <f t="shared" si="2"/>
        <v>26869000</v>
      </c>
      <c r="G59" s="132">
        <f t="shared" si="3"/>
        <v>2.841509366119953</v>
      </c>
    </row>
    <row r="60" spans="2:7" ht="18" customHeight="1" thickBot="1">
      <c r="B60" s="55"/>
      <c r="C60" s="143" t="s">
        <v>202</v>
      </c>
      <c r="D60" s="144">
        <f>D33+D59</f>
        <v>990787000</v>
      </c>
      <c r="E60" s="134">
        <f>E33+E59</f>
        <v>1019060000</v>
      </c>
      <c r="F60" s="144">
        <f>E60-D60</f>
        <v>28273000</v>
      </c>
      <c r="G60" s="145">
        <f>IF(D60=0,0,(+E60-D60)/D60*100)</f>
        <v>2.853590125829265</v>
      </c>
    </row>
  </sheetData>
  <mergeCells count="3">
    <mergeCell ref="B2:G2"/>
    <mergeCell ref="B3:G3"/>
    <mergeCell ref="B5:G5"/>
  </mergeCells>
  <printOptions/>
  <pageMargins left="1" right="1" top="1" bottom="1" header="0" footer="0"/>
  <pageSetup fitToHeight="1" fitToWidth="1" horizontalDpi="600" verticalDpi="600" orientation="portrait" scale="73" r:id="rId1"/>
</worksheet>
</file>

<file path=xl/worksheets/sheet8.xml><?xml version="1.0" encoding="utf-8"?>
<worksheet xmlns="http://schemas.openxmlformats.org/spreadsheetml/2006/main" xmlns:r="http://schemas.openxmlformats.org/officeDocument/2006/relationships">
  <sheetPr codeName="Sheet6" transitionEvaluation="1">
    <pageSetUpPr fitToPage="1"/>
  </sheetPr>
  <dimension ref="A1:G143"/>
  <sheetViews>
    <sheetView showGridLines="0" defaultGridColor="0" zoomScale="87" zoomScaleNormal="87" colorId="9" workbookViewId="0" topLeftCell="A1">
      <selection activeCell="D15" sqref="D15"/>
    </sheetView>
  </sheetViews>
  <sheetFormatPr defaultColWidth="9.77734375" defaultRowHeight="15"/>
  <cols>
    <col min="1" max="1" width="2.77734375" style="0" customWidth="1"/>
    <col min="2" max="2" width="30.77734375" style="0" customWidth="1"/>
    <col min="3" max="5" width="12.77734375" style="0" customWidth="1"/>
  </cols>
  <sheetData>
    <row r="1" spans="1:7" ht="15">
      <c r="A1" s="193"/>
      <c r="B1" s="665" t="s">
        <v>0</v>
      </c>
      <c r="C1" s="666"/>
      <c r="D1" s="666"/>
      <c r="E1" s="666"/>
      <c r="F1" s="667"/>
      <c r="G1" s="3"/>
    </row>
    <row r="2" spans="1:7" ht="15">
      <c r="A2" s="193"/>
      <c r="B2" s="192"/>
      <c r="C2" s="192"/>
      <c r="D2" s="192"/>
      <c r="E2" s="192"/>
      <c r="F2" s="192"/>
      <c r="G2" s="3"/>
    </row>
    <row r="3" spans="1:7" ht="15">
      <c r="A3" s="193"/>
      <c r="B3" s="665" t="str">
        <f>OBLIGATION!$B$2</f>
        <v>National Institute on Drug Abuse</v>
      </c>
      <c r="C3" s="666"/>
      <c r="D3" s="666"/>
      <c r="E3" s="666"/>
      <c r="F3" s="667"/>
      <c r="G3" s="3"/>
    </row>
    <row r="4" spans="1:7" ht="15">
      <c r="A4" s="193"/>
      <c r="B4" s="192"/>
      <c r="C4" s="192"/>
      <c r="D4" s="192"/>
      <c r="E4" s="192"/>
      <c r="F4" s="192"/>
      <c r="G4" s="3"/>
    </row>
    <row r="5" spans="1:7" ht="15">
      <c r="A5" s="665" t="s">
        <v>204</v>
      </c>
      <c r="B5" s="668"/>
      <c r="C5" s="668"/>
      <c r="D5" s="668"/>
      <c r="E5" s="668"/>
      <c r="F5" s="669"/>
      <c r="G5" s="3"/>
    </row>
    <row r="6" spans="1:7" ht="15.75" thickBot="1">
      <c r="A6" s="193"/>
      <c r="B6" s="665" t="s">
        <v>52</v>
      </c>
      <c r="C6" s="666"/>
      <c r="D6" s="670"/>
      <c r="E6" s="666"/>
      <c r="F6" s="667"/>
      <c r="G6" s="2"/>
    </row>
    <row r="7" spans="2:7" ht="15" customHeight="1">
      <c r="B7" s="72"/>
      <c r="C7" s="36"/>
      <c r="D7" s="5" t="s">
        <v>370</v>
      </c>
      <c r="E7" s="73"/>
      <c r="F7" s="35"/>
      <c r="G7" s="2"/>
    </row>
    <row r="8" spans="2:7" ht="15" customHeight="1">
      <c r="B8" s="20"/>
      <c r="C8" s="48" t="s">
        <v>369</v>
      </c>
      <c r="D8" s="333" t="s">
        <v>424</v>
      </c>
      <c r="E8" s="333" t="s">
        <v>413</v>
      </c>
      <c r="F8" s="102" t="s">
        <v>90</v>
      </c>
      <c r="G8" s="2"/>
    </row>
    <row r="9" spans="2:7" ht="15" customHeight="1" thickBot="1">
      <c r="B9" s="20"/>
      <c r="C9" s="328" t="s">
        <v>3</v>
      </c>
      <c r="D9" s="345" t="s">
        <v>425</v>
      </c>
      <c r="E9" s="345" t="s">
        <v>4</v>
      </c>
      <c r="F9" s="327" t="s">
        <v>54</v>
      </c>
      <c r="G9" s="2"/>
    </row>
    <row r="10" spans="2:7" ht="15.75" customHeight="1">
      <c r="B10" s="20" t="s">
        <v>205</v>
      </c>
      <c r="C10" s="348">
        <f>'BUD MECH'!C48/1000</f>
        <v>48114</v>
      </c>
      <c r="D10" s="346">
        <f>'BUD MECH'!E48/1000</f>
        <v>50522</v>
      </c>
      <c r="E10" s="346">
        <f>'BUD MECH'!G48/1000</f>
        <v>51865</v>
      </c>
      <c r="F10" s="150">
        <f>IF(D10=0,0,(E10-D10)/D10)</f>
        <v>0.026582478920074423</v>
      </c>
      <c r="G10" s="2"/>
    </row>
    <row r="11" spans="2:7" ht="15.75" customHeight="1">
      <c r="B11" s="42" t="s">
        <v>206</v>
      </c>
      <c r="C11" s="349">
        <v>0</v>
      </c>
      <c r="D11" s="347">
        <v>0</v>
      </c>
      <c r="E11" s="347">
        <v>0</v>
      </c>
      <c r="F11" s="150">
        <f>IF(D11=0,0,(E11-D11)/D11)</f>
        <v>0</v>
      </c>
      <c r="G11" s="2"/>
    </row>
    <row r="12" spans="2:7" ht="15.75" customHeight="1">
      <c r="B12" s="42" t="s">
        <v>207</v>
      </c>
      <c r="C12" s="349">
        <v>1336</v>
      </c>
      <c r="D12" s="347">
        <v>1380</v>
      </c>
      <c r="E12" s="347">
        <v>1405</v>
      </c>
      <c r="F12" s="150">
        <f>IF(D12=0,0,(E12-D12)/D12)</f>
        <v>0.018115942028985508</v>
      </c>
      <c r="G12" s="2"/>
    </row>
    <row r="13" spans="2:7" ht="15.75" customHeight="1">
      <c r="B13" s="42" t="s">
        <v>208</v>
      </c>
      <c r="C13" s="344">
        <f>C10-C12-C11</f>
        <v>46778</v>
      </c>
      <c r="D13" s="344">
        <f>D10-D12-D11</f>
        <v>49142</v>
      </c>
      <c r="E13" s="344">
        <f>E10-E12-E11</f>
        <v>50460</v>
      </c>
      <c r="F13" s="150">
        <f>IF(D13=0,0,(E13-D13)/D13)</f>
        <v>0.026820235236661105</v>
      </c>
      <c r="G13" s="2"/>
    </row>
    <row r="14" spans="2:7" ht="15.75" customHeight="1" thickBot="1">
      <c r="B14" s="44" t="s">
        <v>209</v>
      </c>
      <c r="C14" s="55">
        <v>3161</v>
      </c>
      <c r="D14" s="351">
        <v>3250</v>
      </c>
      <c r="E14" s="351">
        <v>3300</v>
      </c>
      <c r="F14" s="151">
        <f>IF(D14=0,0,(E14-D14)/D14)</f>
        <v>0.015384615384615385</v>
      </c>
      <c r="G14" s="2"/>
    </row>
    <row r="15" spans="2:7" ht="15">
      <c r="B15" s="20"/>
      <c r="C15" s="20"/>
      <c r="D15" s="350"/>
      <c r="E15" s="350"/>
      <c r="F15" s="12"/>
      <c r="G15" s="2"/>
    </row>
    <row r="16" spans="2:7" ht="15.75" customHeight="1" thickBot="1">
      <c r="B16" s="17" t="s">
        <v>210</v>
      </c>
      <c r="C16" s="55">
        <f>C13+C14</f>
        <v>49939</v>
      </c>
      <c r="D16" s="18">
        <f>D13+D14</f>
        <v>52392</v>
      </c>
      <c r="E16" s="18">
        <f>E13+E14</f>
        <v>53760</v>
      </c>
      <c r="F16" s="151">
        <f>IF(D16=0,0,(E16-D16)/D16)</f>
        <v>0.026110856619331196</v>
      </c>
      <c r="G16" s="2"/>
    </row>
    <row r="17" spans="2:7" ht="13.5" customHeight="1">
      <c r="B17" s="2"/>
      <c r="C17" s="2"/>
      <c r="D17" s="2"/>
      <c r="E17" s="2"/>
      <c r="F17" s="2"/>
      <c r="G17" s="2"/>
    </row>
    <row r="18" spans="2:7" ht="66.75" customHeight="1">
      <c r="B18" s="660" t="s">
        <v>329</v>
      </c>
      <c r="C18" s="661"/>
      <c r="D18" s="661"/>
      <c r="E18" s="661"/>
      <c r="F18" s="662"/>
      <c r="G18" s="2"/>
    </row>
    <row r="19" spans="2:7" ht="13.5" customHeight="1">
      <c r="B19" s="2"/>
      <c r="C19" s="2"/>
      <c r="D19" s="2"/>
      <c r="E19" s="2"/>
      <c r="F19" s="2"/>
      <c r="G19" s="2"/>
    </row>
    <row r="20" spans="2:7" ht="75" customHeight="1">
      <c r="B20" s="660" t="s">
        <v>330</v>
      </c>
      <c r="C20" s="663"/>
      <c r="D20" s="663"/>
      <c r="E20" s="663"/>
      <c r="F20" s="664"/>
      <c r="G20" s="2"/>
    </row>
    <row r="21" spans="2:7" ht="13.5" customHeight="1">
      <c r="B21" s="2"/>
      <c r="C21" s="2"/>
      <c r="D21" s="2"/>
      <c r="E21" s="2"/>
      <c r="F21" s="2"/>
      <c r="G21" s="2"/>
    </row>
    <row r="22" spans="2:7" ht="48.75" customHeight="1">
      <c r="B22" s="660" t="s">
        <v>211</v>
      </c>
      <c r="C22" s="663"/>
      <c r="D22" s="663"/>
      <c r="E22" s="663"/>
      <c r="F22" s="664"/>
      <c r="G22" s="2"/>
    </row>
    <row r="23" spans="2:7" ht="15">
      <c r="B23" s="2"/>
      <c r="C23" s="2"/>
      <c r="D23" s="2"/>
      <c r="E23" s="2"/>
      <c r="F23" s="2"/>
      <c r="G23" s="2"/>
    </row>
    <row r="24" spans="2:7" ht="15">
      <c r="B24" s="2"/>
      <c r="C24" s="2"/>
      <c r="D24" s="2"/>
      <c r="E24" s="2"/>
      <c r="F24" s="2"/>
      <c r="G24" s="2"/>
    </row>
    <row r="25" spans="2:7" ht="15">
      <c r="B25" s="2"/>
      <c r="C25" s="2"/>
      <c r="D25" s="2"/>
      <c r="E25" s="2"/>
      <c r="F25" s="2"/>
      <c r="G25" s="2"/>
    </row>
    <row r="26" spans="2:7" ht="15">
      <c r="B26" s="2"/>
      <c r="C26" s="2"/>
      <c r="D26" s="2"/>
      <c r="E26" s="2"/>
      <c r="F26" s="2"/>
      <c r="G26" s="2"/>
    </row>
    <row r="27" spans="2:7" ht="15">
      <c r="B27" s="2"/>
      <c r="C27" s="2"/>
      <c r="D27" s="2"/>
      <c r="E27" s="2"/>
      <c r="F27" s="2"/>
      <c r="G27" s="2"/>
    </row>
    <row r="28" spans="2:7" ht="15">
      <c r="B28" s="2"/>
      <c r="C28" s="2"/>
      <c r="D28" s="2"/>
      <c r="E28" s="2"/>
      <c r="F28" s="2"/>
      <c r="G28" s="2"/>
    </row>
    <row r="29" spans="2:7" ht="15">
      <c r="B29" s="2"/>
      <c r="C29" s="2"/>
      <c r="D29" s="2"/>
      <c r="E29" s="2"/>
      <c r="F29" s="2"/>
      <c r="G29" s="2"/>
    </row>
    <row r="30" spans="2:7" ht="15">
      <c r="B30" s="2"/>
      <c r="C30" s="2"/>
      <c r="D30" s="2"/>
      <c r="E30" s="2"/>
      <c r="F30" s="2"/>
      <c r="G30" s="2"/>
    </row>
    <row r="31" spans="2:7" ht="15">
      <c r="B31" s="2"/>
      <c r="C31" s="2"/>
      <c r="D31" s="2"/>
      <c r="E31" s="2"/>
      <c r="F31" s="2"/>
      <c r="G31" s="2"/>
    </row>
    <row r="32" spans="2:7" ht="15">
      <c r="B32" s="2"/>
      <c r="C32" s="2"/>
      <c r="D32" s="2"/>
      <c r="E32" s="2"/>
      <c r="F32" s="2"/>
      <c r="G32" s="2"/>
    </row>
    <row r="33" spans="2:7" ht="15">
      <c r="B33" s="2"/>
      <c r="C33" s="2"/>
      <c r="D33" s="2"/>
      <c r="E33" s="2"/>
      <c r="F33" s="2"/>
      <c r="G33" s="2"/>
    </row>
    <row r="34" spans="2:7" ht="15">
      <c r="B34" s="2"/>
      <c r="C34" s="2"/>
      <c r="D34" s="2"/>
      <c r="E34" s="2"/>
      <c r="F34" s="2"/>
      <c r="G34" s="2"/>
    </row>
    <row r="35" spans="2:7" ht="15">
      <c r="B35" s="2"/>
      <c r="C35" s="2"/>
      <c r="D35" s="2"/>
      <c r="E35" s="2"/>
      <c r="F35" s="2"/>
      <c r="G35" s="2"/>
    </row>
    <row r="36" spans="2:7" ht="15">
      <c r="B36" s="2"/>
      <c r="C36" s="2"/>
      <c r="D36" s="2"/>
      <c r="E36" s="2"/>
      <c r="F36" s="2"/>
      <c r="G36" s="2"/>
    </row>
    <row r="37" spans="2:7" ht="15">
      <c r="B37" s="2"/>
      <c r="C37" s="2"/>
      <c r="D37" s="2"/>
      <c r="E37" s="2"/>
      <c r="F37" s="2"/>
      <c r="G37" s="2"/>
    </row>
    <row r="38" spans="2:7" ht="15">
      <c r="B38" s="2"/>
      <c r="C38" s="2"/>
      <c r="D38" s="2"/>
      <c r="E38" s="2"/>
      <c r="F38" s="2"/>
      <c r="G38" s="2"/>
    </row>
    <row r="39" spans="2:7" ht="15">
      <c r="B39" s="2"/>
      <c r="C39" s="2"/>
      <c r="D39" s="2"/>
      <c r="E39" s="2"/>
      <c r="F39" s="2"/>
      <c r="G39" s="2"/>
    </row>
    <row r="40" spans="2:7" ht="15">
      <c r="B40" s="2"/>
      <c r="C40" s="2"/>
      <c r="D40" s="2"/>
      <c r="E40" s="2"/>
      <c r="F40" s="2"/>
      <c r="G40" s="2"/>
    </row>
    <row r="41" spans="2:7" ht="15">
      <c r="B41" s="2"/>
      <c r="C41" s="2"/>
      <c r="D41" s="2"/>
      <c r="E41" s="2"/>
      <c r="F41" s="2"/>
      <c r="G41" s="2"/>
    </row>
    <row r="42" spans="2:7" ht="15">
      <c r="B42" s="2"/>
      <c r="C42" s="2"/>
      <c r="D42" s="2"/>
      <c r="E42" s="2"/>
      <c r="F42" s="2"/>
      <c r="G42" s="2"/>
    </row>
    <row r="43" spans="2:7" ht="15">
      <c r="B43" s="2"/>
      <c r="C43" s="2"/>
      <c r="D43" s="2"/>
      <c r="E43" s="2"/>
      <c r="F43" s="2"/>
      <c r="G43" s="2"/>
    </row>
    <row r="44" spans="2:7" ht="15">
      <c r="B44" s="2"/>
      <c r="C44" s="2"/>
      <c r="D44" s="2"/>
      <c r="E44" s="2"/>
      <c r="F44" s="2"/>
      <c r="G44" s="2"/>
    </row>
    <row r="45" spans="2:7" ht="15">
      <c r="B45" s="2"/>
      <c r="C45" s="2"/>
      <c r="D45" s="2"/>
      <c r="E45" s="2"/>
      <c r="F45" s="2"/>
      <c r="G45" s="2"/>
    </row>
    <row r="46" spans="2:7" ht="15">
      <c r="B46" s="2"/>
      <c r="C46" s="2"/>
      <c r="D46" s="2"/>
      <c r="E46" s="2"/>
      <c r="F46" s="2"/>
      <c r="G46" s="2"/>
    </row>
    <row r="47" spans="2:7" ht="15">
      <c r="B47" s="2"/>
      <c r="C47" s="2"/>
      <c r="D47" s="2"/>
      <c r="E47" s="2"/>
      <c r="F47" s="2"/>
      <c r="G47" s="2"/>
    </row>
    <row r="48" spans="2:7" ht="15">
      <c r="B48" s="2"/>
      <c r="C48" s="2"/>
      <c r="D48" s="2"/>
      <c r="E48" s="2"/>
      <c r="F48" s="2"/>
      <c r="G48" s="2"/>
    </row>
    <row r="49" spans="2:7" ht="15">
      <c r="B49" s="2"/>
      <c r="C49" s="2"/>
      <c r="D49" s="2"/>
      <c r="E49" s="2"/>
      <c r="F49" s="2"/>
      <c r="G49" s="2"/>
    </row>
    <row r="50" spans="2:7" ht="15">
      <c r="B50" s="2"/>
      <c r="C50" s="2"/>
      <c r="D50" s="2"/>
      <c r="E50" s="2"/>
      <c r="F50" s="2"/>
      <c r="G50" s="2"/>
    </row>
    <row r="51" spans="2:7" ht="15">
      <c r="B51" s="2"/>
      <c r="C51" s="2"/>
      <c r="D51" s="2"/>
      <c r="E51" s="2"/>
      <c r="F51" s="2"/>
      <c r="G51" s="2"/>
    </row>
    <row r="52" spans="2:7" ht="15">
      <c r="B52" s="2"/>
      <c r="C52" s="2"/>
      <c r="D52" s="2"/>
      <c r="E52" s="2"/>
      <c r="F52" s="2"/>
      <c r="G52" s="2"/>
    </row>
    <row r="53" spans="2:7" ht="15">
      <c r="B53" s="2"/>
      <c r="C53" s="2"/>
      <c r="D53" s="2"/>
      <c r="E53" s="2"/>
      <c r="F53" s="2"/>
      <c r="G53" s="2"/>
    </row>
    <row r="54" spans="2:7" ht="15">
      <c r="B54" s="2"/>
      <c r="C54" s="2"/>
      <c r="D54" s="2"/>
      <c r="E54" s="2"/>
      <c r="F54" s="2"/>
      <c r="G54" s="2"/>
    </row>
    <row r="55" spans="2:7" ht="15">
      <c r="B55" s="2"/>
      <c r="C55" s="2"/>
      <c r="D55" s="2"/>
      <c r="E55" s="2"/>
      <c r="F55" s="2"/>
      <c r="G55" s="2"/>
    </row>
    <row r="56" spans="2:7" ht="15">
      <c r="B56" s="2"/>
      <c r="C56" s="2"/>
      <c r="D56" s="2"/>
      <c r="E56" s="2"/>
      <c r="F56" s="2"/>
      <c r="G56" s="2"/>
    </row>
    <row r="57" spans="2:7" ht="15">
      <c r="B57" s="2"/>
      <c r="C57" s="2"/>
      <c r="D57" s="2"/>
      <c r="E57" s="2"/>
      <c r="F57" s="2"/>
      <c r="G57" s="2"/>
    </row>
    <row r="58" spans="2:7" ht="15">
      <c r="B58" s="2"/>
      <c r="C58" s="2"/>
      <c r="D58" s="2"/>
      <c r="E58" s="2"/>
      <c r="F58" s="2"/>
      <c r="G58" s="2"/>
    </row>
    <row r="59" spans="2:7" ht="15">
      <c r="B59" s="2"/>
      <c r="C59" s="2"/>
      <c r="D59" s="2"/>
      <c r="E59" s="2"/>
      <c r="F59" s="2"/>
      <c r="G59" s="2"/>
    </row>
    <row r="60" spans="2:7" ht="15">
      <c r="B60" s="2"/>
      <c r="C60" s="2"/>
      <c r="D60" s="2"/>
      <c r="E60" s="2"/>
      <c r="F60" s="2"/>
      <c r="G60" s="2"/>
    </row>
    <row r="61" spans="2:7" ht="15">
      <c r="B61" s="2"/>
      <c r="C61" s="2"/>
      <c r="D61" s="2"/>
      <c r="E61" s="2"/>
      <c r="F61" s="2"/>
      <c r="G61" s="2"/>
    </row>
    <row r="62" spans="2:7" ht="15">
      <c r="B62" s="2"/>
      <c r="C62" s="2"/>
      <c r="D62" s="2"/>
      <c r="E62" s="2"/>
      <c r="F62" s="2"/>
      <c r="G62" s="2"/>
    </row>
    <row r="63" spans="2:7" ht="15">
      <c r="B63" s="2"/>
      <c r="C63" s="2"/>
      <c r="D63" s="2"/>
      <c r="E63" s="2"/>
      <c r="F63" s="2"/>
      <c r="G63" s="2"/>
    </row>
    <row r="64" spans="2:7" ht="15">
      <c r="B64" s="2"/>
      <c r="C64" s="2"/>
      <c r="D64" s="2"/>
      <c r="E64" s="2"/>
      <c r="F64" s="2"/>
      <c r="G64" s="2"/>
    </row>
    <row r="65" spans="2:7" ht="15">
      <c r="B65" s="2"/>
      <c r="C65" s="2"/>
      <c r="D65" s="2"/>
      <c r="E65" s="2"/>
      <c r="F65" s="2"/>
      <c r="G65" s="2"/>
    </row>
    <row r="66" spans="2:7" ht="15">
      <c r="B66" s="2"/>
      <c r="C66" s="2"/>
      <c r="D66" s="2"/>
      <c r="E66" s="2"/>
      <c r="F66" s="2"/>
      <c r="G66" s="2"/>
    </row>
    <row r="67" spans="2:7" ht="15">
      <c r="B67" s="2"/>
      <c r="C67" s="2"/>
      <c r="D67" s="2"/>
      <c r="E67" s="2"/>
      <c r="F67" s="2"/>
      <c r="G67" s="2"/>
    </row>
    <row r="68" spans="2:7" ht="15">
      <c r="B68" s="2"/>
      <c r="C68" s="2"/>
      <c r="D68" s="2"/>
      <c r="E68" s="2"/>
      <c r="F68" s="2"/>
      <c r="G68" s="2"/>
    </row>
    <row r="69" spans="2:7" ht="15">
      <c r="B69" s="2"/>
      <c r="C69" s="2"/>
      <c r="D69" s="2"/>
      <c r="E69" s="2"/>
      <c r="F69" s="2"/>
      <c r="G69" s="2"/>
    </row>
    <row r="70" spans="2:7" ht="15">
      <c r="B70" s="2"/>
      <c r="C70" s="2"/>
      <c r="D70" s="2"/>
      <c r="E70" s="2"/>
      <c r="F70" s="2"/>
      <c r="G70" s="2"/>
    </row>
    <row r="71" spans="2:7" ht="15">
      <c r="B71" s="2"/>
      <c r="C71" s="2"/>
      <c r="D71" s="2"/>
      <c r="E71" s="2"/>
      <c r="F71" s="2"/>
      <c r="G71" s="2"/>
    </row>
    <row r="72" spans="2:7" ht="15">
      <c r="B72" s="2"/>
      <c r="C72" s="2"/>
      <c r="D72" s="2"/>
      <c r="E72" s="2"/>
      <c r="F72" s="2"/>
      <c r="G72" s="2"/>
    </row>
    <row r="73" spans="2:7" ht="15">
      <c r="B73" s="2"/>
      <c r="C73" s="2"/>
      <c r="D73" s="2"/>
      <c r="E73" s="2"/>
      <c r="F73" s="2"/>
      <c r="G73" s="2"/>
    </row>
    <row r="74" spans="2:7" ht="15">
      <c r="B74" s="2"/>
      <c r="C74" s="2"/>
      <c r="D74" s="2"/>
      <c r="E74" s="2"/>
      <c r="F74" s="2"/>
      <c r="G74" s="2"/>
    </row>
    <row r="75" spans="2:7" ht="15">
      <c r="B75" s="2"/>
      <c r="C75" s="2"/>
      <c r="D75" s="2"/>
      <c r="E75" s="2"/>
      <c r="F75" s="2"/>
      <c r="G75" s="2"/>
    </row>
    <row r="76" spans="2:7" ht="15">
      <c r="B76" s="2"/>
      <c r="C76" s="2"/>
      <c r="D76" s="2"/>
      <c r="E76" s="2"/>
      <c r="F76" s="2"/>
      <c r="G76" s="2"/>
    </row>
    <row r="77" spans="2:7" ht="15">
      <c r="B77" s="2"/>
      <c r="C77" s="2"/>
      <c r="D77" s="2"/>
      <c r="E77" s="2"/>
      <c r="F77" s="2"/>
      <c r="G77" s="2"/>
    </row>
    <row r="78" spans="2:7" ht="15">
      <c r="B78" s="2"/>
      <c r="C78" s="2"/>
      <c r="D78" s="2"/>
      <c r="E78" s="2"/>
      <c r="F78" s="2"/>
      <c r="G78" s="2"/>
    </row>
    <row r="79" spans="2:7" ht="15">
      <c r="B79" s="2"/>
      <c r="C79" s="2"/>
      <c r="D79" s="2"/>
      <c r="E79" s="2"/>
      <c r="F79" s="2"/>
      <c r="G79" s="2"/>
    </row>
    <row r="80" spans="2:7" ht="15">
      <c r="B80" s="2"/>
      <c r="C80" s="2"/>
      <c r="D80" s="2"/>
      <c r="E80" s="2"/>
      <c r="F80" s="2"/>
      <c r="G80" s="2"/>
    </row>
    <row r="81" spans="2:7" ht="15">
      <c r="B81" s="2"/>
      <c r="C81" s="2"/>
      <c r="D81" s="2"/>
      <c r="E81" s="2"/>
      <c r="F81" s="2"/>
      <c r="G81" s="2"/>
    </row>
    <row r="82" spans="2:7" ht="15">
      <c r="B82" s="2"/>
      <c r="C82" s="2"/>
      <c r="D82" s="2"/>
      <c r="E82" s="2"/>
      <c r="F82" s="2"/>
      <c r="G82" s="2"/>
    </row>
    <row r="83" spans="2:7" ht="15">
      <c r="B83" s="2"/>
      <c r="C83" s="2"/>
      <c r="D83" s="2"/>
      <c r="E83" s="2"/>
      <c r="F83" s="2"/>
      <c r="G83" s="2"/>
    </row>
    <row r="84" spans="2:7" ht="15">
      <c r="B84" s="2"/>
      <c r="C84" s="2"/>
      <c r="D84" s="2"/>
      <c r="E84" s="2"/>
      <c r="F84" s="2"/>
      <c r="G84" s="2"/>
    </row>
    <row r="85" spans="2:7" ht="15">
      <c r="B85" s="2"/>
      <c r="C85" s="2"/>
      <c r="D85" s="2"/>
      <c r="E85" s="2"/>
      <c r="F85" s="2"/>
      <c r="G85" s="2"/>
    </row>
    <row r="86" spans="2:7" ht="15">
      <c r="B86" s="2"/>
      <c r="C86" s="2"/>
      <c r="D86" s="2"/>
      <c r="E86" s="2"/>
      <c r="F86" s="2"/>
      <c r="G86" s="2"/>
    </row>
    <row r="87" spans="2:7" ht="15">
      <c r="B87" s="2"/>
      <c r="C87" s="2"/>
      <c r="D87" s="2"/>
      <c r="E87" s="2"/>
      <c r="F87" s="2"/>
      <c r="G87" s="2"/>
    </row>
    <row r="88" spans="2:7" ht="15">
      <c r="B88" s="2"/>
      <c r="C88" s="2"/>
      <c r="D88" s="2"/>
      <c r="E88" s="2"/>
      <c r="F88" s="2"/>
      <c r="G88" s="2"/>
    </row>
    <row r="89" spans="2:7" ht="15">
      <c r="B89" s="2"/>
      <c r="C89" s="2"/>
      <c r="D89" s="2"/>
      <c r="E89" s="2"/>
      <c r="F89" s="2"/>
      <c r="G89" s="2"/>
    </row>
    <row r="90" spans="2:7" ht="15">
      <c r="B90" s="2"/>
      <c r="C90" s="2"/>
      <c r="D90" s="2"/>
      <c r="E90" s="2"/>
      <c r="F90" s="2"/>
      <c r="G90" s="2"/>
    </row>
    <row r="91" spans="2:7" ht="15">
      <c r="B91" s="2"/>
      <c r="C91" s="2"/>
      <c r="D91" s="2"/>
      <c r="E91" s="2"/>
      <c r="F91" s="2"/>
      <c r="G91" s="2"/>
    </row>
    <row r="92" spans="2:7" ht="15">
      <c r="B92" s="2"/>
      <c r="C92" s="2"/>
      <c r="D92" s="2"/>
      <c r="E92" s="2"/>
      <c r="F92" s="2"/>
      <c r="G92" s="2"/>
    </row>
    <row r="93" spans="2:7" ht="15">
      <c r="B93" s="2"/>
      <c r="C93" s="2"/>
      <c r="D93" s="2"/>
      <c r="E93" s="2"/>
      <c r="F93" s="2"/>
      <c r="G93" s="2"/>
    </row>
    <row r="94" spans="2:7" ht="15">
      <c r="B94" s="2"/>
      <c r="C94" s="2"/>
      <c r="D94" s="2"/>
      <c r="E94" s="2"/>
      <c r="F94" s="2"/>
      <c r="G94" s="2"/>
    </row>
    <row r="95" spans="2:7" ht="15">
      <c r="B95" s="2"/>
      <c r="C95" s="2"/>
      <c r="D95" s="2"/>
      <c r="E95" s="2"/>
      <c r="F95" s="2"/>
      <c r="G95" s="2"/>
    </row>
    <row r="96" spans="2:7" ht="15">
      <c r="B96" s="2"/>
      <c r="C96" s="2"/>
      <c r="D96" s="2"/>
      <c r="E96" s="2"/>
      <c r="F96" s="2"/>
      <c r="G96" s="2"/>
    </row>
    <row r="97" spans="2:7" ht="15">
      <c r="B97" s="2"/>
      <c r="C97" s="2"/>
      <c r="D97" s="2"/>
      <c r="E97" s="2"/>
      <c r="F97" s="2"/>
      <c r="G97" s="2"/>
    </row>
    <row r="98" spans="2:7" ht="15">
      <c r="B98" s="2"/>
      <c r="C98" s="2"/>
      <c r="D98" s="2"/>
      <c r="E98" s="2"/>
      <c r="F98" s="2"/>
      <c r="G98" s="2"/>
    </row>
    <row r="99" spans="2:7" ht="15">
      <c r="B99" s="2"/>
      <c r="C99" s="2"/>
      <c r="D99" s="2"/>
      <c r="E99" s="2"/>
      <c r="F99" s="2"/>
      <c r="G99" s="2"/>
    </row>
    <row r="100" spans="2:7" ht="15">
      <c r="B100" s="2"/>
      <c r="C100" s="2"/>
      <c r="D100" s="2"/>
      <c r="E100" s="2"/>
      <c r="F100" s="2"/>
      <c r="G100" s="2"/>
    </row>
    <row r="101" spans="2:7" ht="15">
      <c r="B101" s="2"/>
      <c r="C101" s="2"/>
      <c r="D101" s="2"/>
      <c r="E101" s="2"/>
      <c r="F101" s="2"/>
      <c r="G101" s="2"/>
    </row>
    <row r="102" spans="2:7" ht="15">
      <c r="B102" s="2"/>
      <c r="C102" s="2"/>
      <c r="D102" s="2"/>
      <c r="E102" s="2"/>
      <c r="F102" s="2"/>
      <c r="G102" s="2"/>
    </row>
    <row r="103" spans="2:7" ht="15">
      <c r="B103" s="2"/>
      <c r="C103" s="2"/>
      <c r="D103" s="2"/>
      <c r="E103" s="2"/>
      <c r="F103" s="2"/>
      <c r="G103" s="2"/>
    </row>
    <row r="104" spans="2:7" ht="15">
      <c r="B104" s="2"/>
      <c r="C104" s="2"/>
      <c r="D104" s="2"/>
      <c r="E104" s="2"/>
      <c r="F104" s="2"/>
      <c r="G104" s="2"/>
    </row>
    <row r="105" spans="2:7" ht="15">
      <c r="B105" s="2"/>
      <c r="C105" s="2"/>
      <c r="D105" s="2"/>
      <c r="E105" s="2"/>
      <c r="F105" s="2"/>
      <c r="G105" s="2"/>
    </row>
    <row r="106" spans="2:7" ht="15">
      <c r="B106" s="2"/>
      <c r="C106" s="2"/>
      <c r="D106" s="2"/>
      <c r="E106" s="2"/>
      <c r="F106" s="2"/>
      <c r="G106" s="2"/>
    </row>
    <row r="107" spans="2:7" ht="15">
      <c r="B107" s="2"/>
      <c r="C107" s="2"/>
      <c r="D107" s="2"/>
      <c r="E107" s="2"/>
      <c r="F107" s="2"/>
      <c r="G107" s="2"/>
    </row>
    <row r="108" spans="2:7" ht="15">
      <c r="B108" s="2"/>
      <c r="C108" s="2"/>
      <c r="D108" s="2"/>
      <c r="E108" s="2"/>
      <c r="F108" s="2"/>
      <c r="G108" s="2"/>
    </row>
    <row r="109" spans="2:7" ht="15">
      <c r="B109" s="2"/>
      <c r="C109" s="2"/>
      <c r="D109" s="2"/>
      <c r="E109" s="2"/>
      <c r="F109" s="2"/>
      <c r="G109" s="2"/>
    </row>
    <row r="110" spans="2:7" ht="15">
      <c r="B110" s="2"/>
      <c r="C110" s="2"/>
      <c r="D110" s="2"/>
      <c r="E110" s="2"/>
      <c r="F110" s="2"/>
      <c r="G110" s="2"/>
    </row>
    <row r="111" spans="2:7" ht="15">
      <c r="B111" s="2"/>
      <c r="C111" s="2"/>
      <c r="D111" s="2"/>
      <c r="E111" s="2"/>
      <c r="F111" s="2"/>
      <c r="G111" s="2"/>
    </row>
    <row r="112" spans="2:7" ht="15">
      <c r="B112" s="2"/>
      <c r="C112" s="2"/>
      <c r="D112" s="2"/>
      <c r="E112" s="2"/>
      <c r="F112" s="2"/>
      <c r="G112" s="2"/>
    </row>
    <row r="113" spans="2:7" ht="15">
      <c r="B113" s="2"/>
      <c r="C113" s="2"/>
      <c r="D113" s="2"/>
      <c r="E113" s="2"/>
      <c r="F113" s="2"/>
      <c r="G113" s="2"/>
    </row>
    <row r="114" spans="2:7" ht="15">
      <c r="B114" s="2"/>
      <c r="C114" s="2"/>
      <c r="D114" s="2"/>
      <c r="E114" s="2"/>
      <c r="F114" s="2"/>
      <c r="G114" s="2"/>
    </row>
    <row r="115" spans="2:7" ht="15">
      <c r="B115" s="2"/>
      <c r="C115" s="2"/>
      <c r="D115" s="2"/>
      <c r="E115" s="2"/>
      <c r="F115" s="2"/>
      <c r="G115" s="2"/>
    </row>
    <row r="116" spans="2:7" ht="15">
      <c r="B116" s="2"/>
      <c r="C116" s="2"/>
      <c r="D116" s="2"/>
      <c r="E116" s="2"/>
      <c r="F116" s="2"/>
      <c r="G116" s="2"/>
    </row>
    <row r="117" spans="2:7" ht="15">
      <c r="B117" s="2"/>
      <c r="C117" s="2"/>
      <c r="D117" s="2"/>
      <c r="E117" s="2"/>
      <c r="F117" s="2"/>
      <c r="G117" s="2"/>
    </row>
    <row r="118" spans="2:7" ht="15">
      <c r="B118" s="2"/>
      <c r="C118" s="2"/>
      <c r="D118" s="2"/>
      <c r="E118" s="2"/>
      <c r="F118" s="2"/>
      <c r="G118" s="2"/>
    </row>
    <row r="119" spans="2:7" ht="15">
      <c r="B119" s="2"/>
      <c r="C119" s="2"/>
      <c r="D119" s="2"/>
      <c r="E119" s="2"/>
      <c r="F119" s="2"/>
      <c r="G119" s="2"/>
    </row>
    <row r="120" spans="2:7" ht="15">
      <c r="B120" s="2"/>
      <c r="C120" s="2"/>
      <c r="D120" s="2"/>
      <c r="E120" s="2"/>
      <c r="F120" s="2"/>
      <c r="G120" s="2"/>
    </row>
    <row r="121" spans="2:7" ht="15">
      <c r="B121" s="2"/>
      <c r="C121" s="2"/>
      <c r="D121" s="2"/>
      <c r="E121" s="2"/>
      <c r="F121" s="2"/>
      <c r="G121" s="2"/>
    </row>
    <row r="122" spans="2:7" ht="15">
      <c r="B122" s="2"/>
      <c r="C122" s="2"/>
      <c r="D122" s="2"/>
      <c r="E122" s="2"/>
      <c r="F122" s="2"/>
      <c r="G122" s="2"/>
    </row>
    <row r="123" spans="2:7" ht="15">
      <c r="B123" s="2"/>
      <c r="C123" s="2"/>
      <c r="D123" s="2"/>
      <c r="E123" s="2"/>
      <c r="F123" s="2"/>
      <c r="G123" s="2"/>
    </row>
    <row r="124" spans="2:7" ht="15">
      <c r="B124" s="2"/>
      <c r="C124" s="2"/>
      <c r="D124" s="2"/>
      <c r="E124" s="2"/>
      <c r="F124" s="2"/>
      <c r="G124" s="2"/>
    </row>
    <row r="125" spans="2:7" ht="15">
      <c r="B125" s="2"/>
      <c r="C125" s="2"/>
      <c r="D125" s="2"/>
      <c r="E125" s="2"/>
      <c r="F125" s="2"/>
      <c r="G125" s="2"/>
    </row>
    <row r="126" spans="2:7" ht="15">
      <c r="B126" s="2"/>
      <c r="C126" s="2"/>
      <c r="D126" s="2"/>
      <c r="E126" s="2"/>
      <c r="F126" s="2"/>
      <c r="G126" s="2"/>
    </row>
    <row r="127" spans="2:7" ht="15">
      <c r="B127" s="2"/>
      <c r="C127" s="2"/>
      <c r="D127" s="2"/>
      <c r="E127" s="2"/>
      <c r="F127" s="2"/>
      <c r="G127" s="2"/>
    </row>
    <row r="128" spans="2:7" ht="15">
      <c r="B128" s="2"/>
      <c r="C128" s="2"/>
      <c r="D128" s="2"/>
      <c r="E128" s="2"/>
      <c r="F128" s="2"/>
      <c r="G128" s="2"/>
    </row>
    <row r="129" spans="2:7" ht="15">
      <c r="B129" s="2"/>
      <c r="C129" s="2"/>
      <c r="D129" s="2"/>
      <c r="E129" s="2"/>
      <c r="F129" s="2"/>
      <c r="G129" s="2"/>
    </row>
    <row r="130" spans="2:7" ht="15">
      <c r="B130" s="2"/>
      <c r="C130" s="2"/>
      <c r="D130" s="2"/>
      <c r="E130" s="2"/>
      <c r="F130" s="2"/>
      <c r="G130" s="2"/>
    </row>
    <row r="131" spans="2:7" ht="15">
      <c r="B131" s="2"/>
      <c r="C131" s="2"/>
      <c r="D131" s="2"/>
      <c r="E131" s="2"/>
      <c r="F131" s="2"/>
      <c r="G131" s="2"/>
    </row>
    <row r="132" spans="2:7" ht="15">
      <c r="B132" s="2"/>
      <c r="C132" s="2"/>
      <c r="D132" s="2"/>
      <c r="E132" s="2"/>
      <c r="F132" s="2"/>
      <c r="G132" s="2"/>
    </row>
    <row r="133" spans="2:7" ht="15">
      <c r="B133" s="2"/>
      <c r="C133" s="2"/>
      <c r="D133" s="2"/>
      <c r="E133" s="2"/>
      <c r="F133" s="2"/>
      <c r="G133" s="2"/>
    </row>
    <row r="134" spans="2:7" ht="15">
      <c r="B134" s="2"/>
      <c r="C134" s="2"/>
      <c r="D134" s="2"/>
      <c r="E134" s="2"/>
      <c r="F134" s="2"/>
      <c r="G134" s="2"/>
    </row>
    <row r="135" spans="2:7" ht="15">
      <c r="B135" s="2"/>
      <c r="C135" s="2"/>
      <c r="D135" s="2"/>
      <c r="E135" s="2"/>
      <c r="F135" s="2"/>
      <c r="G135" s="2"/>
    </row>
    <row r="136" spans="2:7" ht="15">
      <c r="B136" s="2"/>
      <c r="C136" s="2"/>
      <c r="D136" s="2"/>
      <c r="E136" s="2"/>
      <c r="F136" s="2"/>
      <c r="G136" s="2"/>
    </row>
    <row r="137" spans="2:7" ht="15">
      <c r="B137" s="2"/>
      <c r="C137" s="2"/>
      <c r="D137" s="2"/>
      <c r="E137" s="2"/>
      <c r="F137" s="2"/>
      <c r="G137" s="2"/>
    </row>
    <row r="138" spans="2:7" ht="15">
      <c r="B138" s="2"/>
      <c r="C138" s="2"/>
      <c r="D138" s="2"/>
      <c r="E138" s="2"/>
      <c r="F138" s="2"/>
      <c r="G138" s="2"/>
    </row>
    <row r="139" spans="2:7" ht="15">
      <c r="B139" s="2"/>
      <c r="C139" s="2"/>
      <c r="D139" s="2"/>
      <c r="E139" s="2"/>
      <c r="F139" s="2"/>
      <c r="G139" s="2"/>
    </row>
    <row r="140" spans="2:7" ht="15">
      <c r="B140" s="2"/>
      <c r="C140" s="2"/>
      <c r="D140" s="2"/>
      <c r="E140" s="2"/>
      <c r="F140" s="2"/>
      <c r="G140" s="2"/>
    </row>
    <row r="141" spans="2:7" ht="15">
      <c r="B141" s="2"/>
      <c r="C141" s="2"/>
      <c r="D141" s="2"/>
      <c r="E141" s="2"/>
      <c r="F141" s="2"/>
      <c r="G141" s="2"/>
    </row>
    <row r="142" spans="2:7" ht="15">
      <c r="B142" s="2"/>
      <c r="C142" s="2"/>
      <c r="D142" s="2"/>
      <c r="E142" s="2"/>
      <c r="F142" s="2"/>
      <c r="G142" s="2"/>
    </row>
    <row r="143" spans="2:7" ht="15">
      <c r="B143" s="2"/>
      <c r="C143" s="2"/>
      <c r="D143" s="2"/>
      <c r="E143" s="2"/>
      <c r="F143" s="2"/>
      <c r="G143" s="2"/>
    </row>
  </sheetData>
  <mergeCells count="7">
    <mergeCell ref="B18:F18"/>
    <mergeCell ref="B20:F20"/>
    <mergeCell ref="B22:F22"/>
    <mergeCell ref="B1:F1"/>
    <mergeCell ref="B3:F3"/>
    <mergeCell ref="A5:F5"/>
    <mergeCell ref="B6:F6"/>
  </mergeCells>
  <printOptions/>
  <pageMargins left="1" right="1" top="1" bottom="1" header="0.5" footer="0.5"/>
  <pageSetup fitToHeight="1" fitToWidth="1" horizontalDpi="600" verticalDpi="600" orientation="portrait" scale="85" r:id="rId1"/>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7" transitionEvaluation="1">
    <pageSetUpPr fitToPage="1"/>
  </sheetPr>
  <dimension ref="A1:BD187"/>
  <sheetViews>
    <sheetView showGridLines="0" defaultGridColor="0" zoomScale="87" zoomScaleNormal="87" colorId="9" workbookViewId="0" topLeftCell="A1">
      <selection activeCell="B17" sqref="B17"/>
    </sheetView>
  </sheetViews>
  <sheetFormatPr defaultColWidth="9.77734375" defaultRowHeight="15"/>
  <cols>
    <col min="1" max="1" width="2.77734375" style="0" customWidth="1"/>
    <col min="2" max="2" width="26.21484375" style="0" customWidth="1"/>
    <col min="3" max="3" width="14.77734375" style="0" customWidth="1"/>
    <col min="4" max="4" width="13.77734375" style="0" customWidth="1"/>
    <col min="5" max="5" width="14.77734375" style="0" customWidth="1"/>
    <col min="6" max="6" width="15.77734375" style="0" customWidth="1"/>
    <col min="7" max="7" width="14.77734375" style="0" customWidth="1"/>
    <col min="8" max="8" width="15.77734375" style="0" customWidth="1"/>
  </cols>
  <sheetData>
    <row r="1" spans="2:56" ht="18" customHeight="1">
      <c r="B1" s="674" t="s">
        <v>0</v>
      </c>
      <c r="C1" s="675"/>
      <c r="D1" s="675"/>
      <c r="E1" s="675"/>
      <c r="F1" s="675"/>
      <c r="G1" s="675"/>
      <c r="H1" s="676"/>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2:56" ht="18" customHeight="1">
      <c r="B2" s="633" t="str">
        <f>OBLIGATION!$B$2</f>
        <v>National Institute on Drug Abuse</v>
      </c>
      <c r="C2" s="634"/>
      <c r="D2" s="634"/>
      <c r="E2" s="634"/>
      <c r="F2" s="634"/>
      <c r="G2" s="634"/>
      <c r="H2" s="63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2:56" ht="15">
      <c r="B3" s="30"/>
      <c r="C3" s="30"/>
      <c r="D3" s="30"/>
      <c r="E3" s="30"/>
      <c r="F3" s="30"/>
      <c r="G3" s="30"/>
      <c r="H3" s="3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2:56" ht="18" customHeight="1" thickBot="1">
      <c r="B4" s="677" t="s">
        <v>212</v>
      </c>
      <c r="C4" s="678"/>
      <c r="D4" s="678"/>
      <c r="E4" s="678"/>
      <c r="F4" s="678"/>
      <c r="G4" s="678"/>
      <c r="H4" s="67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2:56" ht="15.75" customHeight="1">
      <c r="B5" s="152"/>
      <c r="C5" s="153" t="s">
        <v>213</v>
      </c>
      <c r="D5" s="153" t="s">
        <v>214</v>
      </c>
      <c r="E5" s="153" t="s">
        <v>406</v>
      </c>
      <c r="F5" s="394" t="s">
        <v>428</v>
      </c>
      <c r="G5" s="153" t="s">
        <v>417</v>
      </c>
      <c r="H5" s="154" t="s">
        <v>418</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2:56" ht="15.75" customHeight="1" thickBot="1">
      <c r="B6" s="97"/>
      <c r="C6" s="90" t="s">
        <v>215</v>
      </c>
      <c r="D6" s="90" t="s">
        <v>216</v>
      </c>
      <c r="E6" s="90" t="s">
        <v>217</v>
      </c>
      <c r="F6" s="90" t="s">
        <v>426</v>
      </c>
      <c r="G6" s="90" t="s">
        <v>217</v>
      </c>
      <c r="H6" s="91" t="s">
        <v>4</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2:56" ht="15">
      <c r="B7" s="69"/>
      <c r="C7" s="26"/>
      <c r="D7" s="155"/>
      <c r="E7" s="155"/>
      <c r="F7" s="26"/>
      <c r="G7" s="155"/>
      <c r="H7" s="156"/>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2:56" ht="16.5" customHeight="1">
      <c r="B8" s="438" t="s">
        <v>341</v>
      </c>
      <c r="C8" s="439" t="s">
        <v>218</v>
      </c>
      <c r="D8" s="262" t="s">
        <v>318</v>
      </c>
      <c r="E8" s="198" t="s">
        <v>219</v>
      </c>
      <c r="F8" s="179"/>
      <c r="G8" s="257" t="s">
        <v>219</v>
      </c>
      <c r="H8" s="1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2:56" ht="16.5" customHeight="1">
      <c r="B9" s="20"/>
      <c r="C9" s="2"/>
      <c r="D9" s="207"/>
      <c r="E9" s="179"/>
      <c r="F9" s="179" t="s">
        <v>20</v>
      </c>
      <c r="G9" s="258"/>
      <c r="H9" s="1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2:56" ht="16.5" customHeight="1">
      <c r="B10" s="69"/>
      <c r="C10" s="26"/>
      <c r="D10" s="256"/>
      <c r="E10" s="255"/>
      <c r="F10" s="261">
        <f>'BUD MECH'!E51-'BUD MECH'!E41</f>
        <v>969706000</v>
      </c>
      <c r="G10" s="259"/>
      <c r="H10" s="158">
        <f>'BUD MECH'!G51-'BUD MECH'!G41</f>
        <v>997276000</v>
      </c>
      <c r="I10" s="2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2:56" ht="18" customHeight="1">
      <c r="B11" s="157" t="str">
        <f>+OBLIGATION!B2</f>
        <v>National Institute on Drug Abuse</v>
      </c>
      <c r="C11" s="267" t="s">
        <v>458</v>
      </c>
      <c r="D11" s="262" t="s">
        <v>459</v>
      </c>
      <c r="E11" s="198" t="s">
        <v>219</v>
      </c>
      <c r="F11" s="179"/>
      <c r="G11" s="257" t="s">
        <v>219</v>
      </c>
      <c r="H11" s="78"/>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2:56" ht="16.5" customHeight="1">
      <c r="B12" s="157"/>
      <c r="C12" s="267"/>
      <c r="D12" s="262"/>
      <c r="E12" s="263"/>
      <c r="F12" s="254"/>
      <c r="G12" s="260"/>
      <c r="H12" s="159"/>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2:56" ht="16.5" customHeight="1">
      <c r="B13" s="20"/>
      <c r="C13" s="2"/>
      <c r="D13" s="262"/>
      <c r="E13" s="26"/>
      <c r="F13" s="26"/>
      <c r="G13" s="26"/>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2:56" ht="16.5" customHeight="1">
      <c r="B14" s="157" t="s">
        <v>220</v>
      </c>
      <c r="C14" s="26"/>
      <c r="D14" s="26"/>
      <c r="E14" s="155"/>
      <c r="F14" s="26"/>
      <c r="G14" s="155"/>
      <c r="H14" s="78"/>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2:56" ht="16.5" customHeight="1">
      <c r="B15" s="157" t="s">
        <v>221</v>
      </c>
      <c r="C15" s="267" t="s">
        <v>222</v>
      </c>
      <c r="D15" s="253" t="s">
        <v>317</v>
      </c>
      <c r="E15" s="530" t="s">
        <v>398</v>
      </c>
      <c r="F15" s="26">
        <f>'BUD MECH'!E41</f>
        <v>21081000</v>
      </c>
      <c r="G15" s="530" t="s">
        <v>399</v>
      </c>
      <c r="H15" s="78">
        <f>'BUD MECH'!G41</f>
        <v>21784000</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15">
      <c r="A16" s="335"/>
      <c r="B16" s="20"/>
      <c r="C16" s="2"/>
      <c r="D16" s="84" t="s">
        <v>20</v>
      </c>
      <c r="E16" s="84" t="s">
        <v>20</v>
      </c>
      <c r="F16" s="26" t="s">
        <v>20</v>
      </c>
      <c r="G16" s="84" t="s">
        <v>20</v>
      </c>
      <c r="H16" s="78" t="s">
        <v>20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2:56" ht="15.75" thickBot="1">
      <c r="B17" s="17"/>
      <c r="C17" s="95"/>
      <c r="D17" s="95"/>
      <c r="E17" s="81"/>
      <c r="F17" s="160"/>
      <c r="G17" s="81"/>
      <c r="H17" s="93"/>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2:56" ht="15">
      <c r="B18" s="20"/>
      <c r="C18" s="161"/>
      <c r="D18" s="161"/>
      <c r="E18" s="161"/>
      <c r="F18" s="162"/>
      <c r="G18" s="161"/>
      <c r="H18" s="163"/>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2:56" ht="16.5" customHeight="1" thickBot="1">
      <c r="B19" s="266" t="s">
        <v>223</v>
      </c>
      <c r="C19" s="95"/>
      <c r="D19" s="95"/>
      <c r="E19" s="95"/>
      <c r="F19" s="264">
        <f>SUM(F8:F17)</f>
        <v>990787000</v>
      </c>
      <c r="G19" s="95"/>
      <c r="H19" s="265">
        <f>'BUD MECH'!G51</f>
        <v>1019060000</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2:56" ht="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2:56" ht="15.75" customHeight="1">
      <c r="B21" s="671" t="s">
        <v>408</v>
      </c>
      <c r="C21" s="672"/>
      <c r="D21" s="672"/>
      <c r="E21" s="672"/>
      <c r="F21" s="672"/>
      <c r="G21" s="672"/>
      <c r="H21" s="67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2:56" ht="15.75" customHeight="1">
      <c r="B22" s="252" t="s">
        <v>224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2:56" ht="15">
      <c r="B23" s="3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2:56" ht="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2:56" ht="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2:56" ht="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ht="1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ht="1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2:56" ht="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2:56" ht="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2:56" ht="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2:56" ht="1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2:56" ht="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2:56" ht="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2:56" ht="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2:56" ht="1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2:56" ht="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2:56" ht="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2:56" ht="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2:56" ht="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2:56" ht="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2:56" ht="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2:56" ht="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2:56" ht="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2:56" ht="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2:56" ht="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2:56" ht="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2:56" ht="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2:56" ht="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2:56" ht="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2:56" ht="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2:56" ht="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2:56" ht="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2:56" ht="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2:56" ht="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2:56" ht="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2:56" ht="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2:56" ht="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2:56" ht="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2:56" ht="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2:56" ht="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2:56" ht="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2:56" ht="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2:56" ht="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2:56" ht="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2:56" ht="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2:56" ht="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2:56" ht="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2:56" ht="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2:56" ht="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2:56" ht="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2:56" ht="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2:56" ht="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2:56"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2:56" ht="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2:56" ht="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2:56" ht="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2:56" ht="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2:56" ht="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2:56" ht="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2:56" ht="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2:56" ht="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2:56" ht="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2:56" ht="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2:56" ht="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2:56" ht="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2:56" ht="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2:56" ht="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2:56" ht="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2:56" ht="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2:56" ht="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2:56" ht="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2:56" ht="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2:56" ht="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2:56" ht="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2:56" ht="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2:56" ht="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2:56" ht="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2:56" ht="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2:56" ht="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2:56" ht="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2:56" ht="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2:56" ht="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2:56" ht="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2:56" ht="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2:56" ht="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2:56" ht="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2:56" ht="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2:56" ht="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2:56"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2:56"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2:56"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2:56"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2:56"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2:56"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2:56"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2:56"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2:56"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2:56"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2:56"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2:56"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2:56"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2:56"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2:56"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2:56"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2:56"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2:56"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2:56"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2:56"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2:56"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2:56"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2:56"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2:56"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2:56"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2:56"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2:56"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2:56"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2:56"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2:56"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2:56"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2:56"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2:56"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2:56"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2:56"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2:56"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2:56"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2:56"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2:56"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2:56"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2:56"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2:56"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2:56"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2:56"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2:56"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2:56"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2:56"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2:56"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2:56"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2:56"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2:56"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2:56"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2:56"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2:56"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2:56"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2:56"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2:56"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2:56"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2:56"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2:56"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2:56"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2:56"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2:56"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2:56"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2:56"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2:56"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2:56"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2:56"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2:56"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2:56"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2:56"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2:56"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2:56"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2:56"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2:56"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2:56"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2:56"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2:56"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sheetData>
  <mergeCells count="4">
    <mergeCell ref="B21:H21"/>
    <mergeCell ref="B1:H1"/>
    <mergeCell ref="B2:H2"/>
    <mergeCell ref="B4:H4"/>
  </mergeCells>
  <printOptions/>
  <pageMargins left="1" right="1" top="1" bottom="0" header="0" footer="0"/>
  <pageSetup fitToHeight="1" fitToWidth="1" horizontalDpi="600" verticalDpi="600" orientation="landscape"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NOLANDI</dc:creator>
  <cp:keywords/>
  <dc:description/>
  <cp:lastModifiedBy>lraigrod</cp:lastModifiedBy>
  <cp:lastPrinted>2004-01-27T15:41:42Z</cp:lastPrinted>
  <dcterms:created xsi:type="dcterms:W3CDTF">2000-12-13T13:49:14Z</dcterms:created>
  <dcterms:modified xsi:type="dcterms:W3CDTF">2004-01-27T15:52:02Z</dcterms:modified>
  <cp:category/>
  <cp:version/>
  <cp:contentType/>
  <cp:contentStatus/>
</cp:coreProperties>
</file>