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524" windowWidth="14628" windowHeight="4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<sst xmlns="http://schemas.openxmlformats.org/spreadsheetml/2006/main" count="71" uniqueCount="20">
  <si>
    <t>Total</t>
  </si>
  <si>
    <t>$1,001-$5,000</t>
  </si>
  <si>
    <t>$5,001-$10,000</t>
  </si>
  <si>
    <t>$10,001-$20,000</t>
  </si>
  <si>
    <t>Itemized</t>
  </si>
  <si>
    <t>DNC</t>
  </si>
  <si>
    <t>RNC</t>
  </si>
  <si>
    <t>DCCC</t>
  </si>
  <si>
    <t>NRCC</t>
  </si>
  <si>
    <t>Greater Than</t>
  </si>
  <si>
    <t>Unitemized</t>
  </si>
  <si>
    <t>Total from</t>
  </si>
  <si>
    <t>Individuals</t>
  </si>
  <si>
    <t>$200-$1,000</t>
  </si>
  <si>
    <t>% of all Individuals</t>
  </si>
  <si>
    <t>NRSC</t>
  </si>
  <si>
    <t>DSCC</t>
  </si>
  <si>
    <t>Through December 31 of the Off-Election Year</t>
  </si>
  <si>
    <t>less than $200</t>
  </si>
  <si>
    <t>Table 4 - Hard Money Contributions from Individuals by Size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</si>
</sst>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tabSelected="1" workbookViewId="0" topLeftCell="B1">
      <selection activeCell="M6" sqref="M6"/>
    </sheetView>
  </sheetViews>
  <sheetFormatPr defaultColWidth="9.140625" defaultRowHeight="12.75"/>
  <cols>
    <col min="2" max="2" width="3.7109375" style="5" customWidth="1"/>
    <col min="3" max="3" width="17.421875" style="5" bestFit="1" customWidth="1"/>
    <col min="4" max="4" width="13.421875" style="5" customWidth="1"/>
    <col min="5" max="5" width="12.8515625" style="0" customWidth="1"/>
    <col min="6" max="6" width="14.421875" style="0" customWidth="1"/>
    <col min="7" max="7" width="16.140625" style="0" customWidth="1"/>
    <col min="8" max="8" width="17.28125" style="0" customWidth="1"/>
    <col min="9" max="9" width="16.00390625" style="0" customWidth="1"/>
    <col min="10" max="10" width="0.13671875" style="0" customWidth="1"/>
    <col min="11" max="11" width="12.140625" style="0" bestFit="1" customWidth="1"/>
  </cols>
  <sheetData>
    <row r="1" spans="3:10" ht="12.75">
      <c r="C1" s="7"/>
      <c r="D1" s="9"/>
      <c r="E1" s="5"/>
      <c r="F1" s="5"/>
      <c r="G1" s="7" t="s">
        <v>19</v>
      </c>
      <c r="H1" s="5"/>
      <c r="I1" s="5"/>
      <c r="J1" s="5"/>
    </row>
    <row r="2" spans="3:10" ht="12.75">
      <c r="C2" s="7"/>
      <c r="D2" s="9"/>
      <c r="E2" s="5"/>
      <c r="F2" s="5"/>
      <c r="G2" s="7" t="s">
        <v>17</v>
      </c>
      <c r="H2" s="5"/>
      <c r="I2" s="5"/>
      <c r="J2" s="5"/>
    </row>
    <row r="3" spans="3:11" ht="12.75">
      <c r="C3" s="7"/>
      <c r="D3" s="9" t="s">
        <v>10</v>
      </c>
      <c r="E3" s="7"/>
      <c r="F3" s="7"/>
      <c r="G3" s="7"/>
      <c r="H3" s="7"/>
      <c r="I3" s="9" t="s">
        <v>9</v>
      </c>
      <c r="J3" s="7" t="s">
        <v>0</v>
      </c>
      <c r="K3" s="26" t="s">
        <v>11</v>
      </c>
    </row>
    <row r="4" spans="3:11" ht="12.75">
      <c r="C4" s="7"/>
      <c r="D4" s="34" t="s">
        <v>18</v>
      </c>
      <c r="E4" s="8" t="s">
        <v>13</v>
      </c>
      <c r="F4" s="8" t="s">
        <v>1</v>
      </c>
      <c r="G4" s="8" t="s">
        <v>2</v>
      </c>
      <c r="H4" s="8" t="s">
        <v>3</v>
      </c>
      <c r="I4" s="14">
        <v>20000</v>
      </c>
      <c r="J4" s="8" t="s">
        <v>4</v>
      </c>
      <c r="K4" s="27" t="s">
        <v>12</v>
      </c>
    </row>
    <row r="5" spans="2:9" ht="12.75">
      <c r="B5" s="5" t="s">
        <v>5</v>
      </c>
      <c r="C5" s="7"/>
      <c r="D5" s="9"/>
      <c r="I5" s="10"/>
    </row>
    <row r="6" spans="3:11" ht="12.75">
      <c r="C6" s="7">
        <v>1999</v>
      </c>
      <c r="D6" s="32">
        <f>K6-J6</f>
        <v>15306185</v>
      </c>
      <c r="E6" s="20">
        <v>2464597</v>
      </c>
      <c r="F6" s="20">
        <v>1926330</v>
      </c>
      <c r="G6" s="20">
        <v>2120105</v>
      </c>
      <c r="H6" s="20">
        <v>2517100</v>
      </c>
      <c r="I6" s="21">
        <v>0</v>
      </c>
      <c r="J6" s="1">
        <f>SUM(E6:I6)</f>
        <v>9028132</v>
      </c>
      <c r="K6" s="23">
        <v>24334317</v>
      </c>
    </row>
    <row r="7" spans="3:9" ht="12.75">
      <c r="C7" s="7" t="s">
        <v>14</v>
      </c>
      <c r="D7" s="28">
        <f aca="true" t="shared" si="0" ref="D7:I7">D6/$K$6</f>
        <v>0.6289958744270489</v>
      </c>
      <c r="E7" s="29">
        <f t="shared" si="0"/>
        <v>0.10128071398100058</v>
      </c>
      <c r="F7" s="29">
        <f t="shared" si="0"/>
        <v>0.07916104651714696</v>
      </c>
      <c r="G7" s="29">
        <f t="shared" si="0"/>
        <v>0.08712408077859757</v>
      </c>
      <c r="H7" s="29">
        <f t="shared" si="0"/>
        <v>0.10343828429620605</v>
      </c>
      <c r="I7" s="28">
        <f t="shared" si="0"/>
        <v>0</v>
      </c>
    </row>
    <row r="8" spans="3:11" ht="12.75">
      <c r="C8" s="7">
        <v>2001</v>
      </c>
      <c r="D8" s="32">
        <f>K8-J8</f>
        <v>17986923</v>
      </c>
      <c r="E8" s="22">
        <v>2782126</v>
      </c>
      <c r="F8" s="22">
        <v>1338087</v>
      </c>
      <c r="G8" s="22">
        <v>1159647</v>
      </c>
      <c r="H8" s="22">
        <v>661764</v>
      </c>
      <c r="I8" s="21">
        <v>0</v>
      </c>
      <c r="J8" s="1">
        <f>SUM(E8:I8)</f>
        <v>5941624</v>
      </c>
      <c r="K8" s="23">
        <v>23928547</v>
      </c>
    </row>
    <row r="9" spans="3:10" ht="12.75">
      <c r="C9" s="7" t="s">
        <v>14</v>
      </c>
      <c r="D9" s="28">
        <f aca="true" t="shared" si="1" ref="D9:I9">D8/$K$8</f>
        <v>0.7516930718777032</v>
      </c>
      <c r="E9" s="29">
        <f t="shared" si="1"/>
        <v>0.11626807093635899</v>
      </c>
      <c r="F9" s="29">
        <f t="shared" si="1"/>
        <v>0.05592011081993403</v>
      </c>
      <c r="G9" s="29">
        <f t="shared" si="1"/>
        <v>0.04846290917705952</v>
      </c>
      <c r="H9" s="29">
        <f t="shared" si="1"/>
        <v>0.027655837188944234</v>
      </c>
      <c r="I9" s="28">
        <f t="shared" si="1"/>
        <v>0</v>
      </c>
      <c r="J9" s="1"/>
    </row>
    <row r="10" spans="3:11" ht="12.75">
      <c r="C10" s="7">
        <v>2003</v>
      </c>
      <c r="D10" s="32">
        <f>K10-J10</f>
        <v>26929754</v>
      </c>
      <c r="E10" s="22">
        <v>4791628</v>
      </c>
      <c r="F10" s="22">
        <v>2487901</v>
      </c>
      <c r="G10" s="22">
        <v>1734757</v>
      </c>
      <c r="H10" s="22">
        <v>1269166</v>
      </c>
      <c r="I10" s="21">
        <v>4391000</v>
      </c>
      <c r="J10" s="1">
        <f>SUM(E10:I10)</f>
        <v>14674452</v>
      </c>
      <c r="K10" s="23">
        <v>41604206</v>
      </c>
    </row>
    <row r="11" spans="3:10" ht="12.75">
      <c r="C11" s="7" t="s">
        <v>14</v>
      </c>
      <c r="D11" s="28">
        <f aca="true" t="shared" si="2" ref="D11:I11">D10/$K$10</f>
        <v>0.6472844115808868</v>
      </c>
      <c r="E11" s="29">
        <f t="shared" si="2"/>
        <v>0.11517172085918428</v>
      </c>
      <c r="F11" s="29">
        <f t="shared" si="2"/>
        <v>0.05979926644916622</v>
      </c>
      <c r="G11" s="29">
        <f t="shared" si="2"/>
        <v>0.0416966736488133</v>
      </c>
      <c r="H11" s="29">
        <f t="shared" si="2"/>
        <v>0.030505713773266097</v>
      </c>
      <c r="I11" s="28">
        <f t="shared" si="2"/>
        <v>0.1055422136886833</v>
      </c>
      <c r="J11" s="1"/>
    </row>
    <row r="12" spans="3:11" ht="12.75">
      <c r="C12" s="7">
        <v>2005</v>
      </c>
      <c r="D12" s="32">
        <f>K12-J12</f>
        <v>35087318</v>
      </c>
      <c r="E12" s="22">
        <f>5933494+312480</f>
        <v>6245974</v>
      </c>
      <c r="F12" s="22">
        <f>2904758+210608</f>
        <v>3115366</v>
      </c>
      <c r="G12" s="22">
        <f>929682+136700</f>
        <v>1066382</v>
      </c>
      <c r="H12" s="22">
        <f>670922+167450</f>
        <v>838372</v>
      </c>
      <c r="I12" s="21">
        <f>2609000+669300</f>
        <v>3278300</v>
      </c>
      <c r="J12" s="1">
        <f>SUM(E12:I12)</f>
        <v>14544394</v>
      </c>
      <c r="K12" s="1">
        <v>49631712</v>
      </c>
    </row>
    <row r="13" spans="3:10" ht="12.75">
      <c r="C13" s="7" t="s">
        <v>14</v>
      </c>
      <c r="D13" s="28">
        <f aca="true" t="shared" si="3" ref="D13:I13">D12/$K$12</f>
        <v>0.706953610627012</v>
      </c>
      <c r="E13" s="29">
        <f t="shared" si="3"/>
        <v>0.12584643463437248</v>
      </c>
      <c r="F13" s="29">
        <f t="shared" si="3"/>
        <v>0.06276966629722545</v>
      </c>
      <c r="G13" s="29">
        <f t="shared" si="3"/>
        <v>0.02148589998265625</v>
      </c>
      <c r="H13" s="29">
        <f t="shared" si="3"/>
        <v>0.016891861397003594</v>
      </c>
      <c r="I13" s="28">
        <f t="shared" si="3"/>
        <v>0.0660525270617302</v>
      </c>
      <c r="J13" s="1"/>
    </row>
    <row r="14" spans="3:11" ht="12.75">
      <c r="C14" s="7">
        <v>2007</v>
      </c>
      <c r="D14" s="32">
        <f>K14-J14</f>
        <v>28511606</v>
      </c>
      <c r="E14" s="31">
        <v>4890138</v>
      </c>
      <c r="F14" s="31">
        <v>3884833</v>
      </c>
      <c r="G14" s="31">
        <v>2385000</v>
      </c>
      <c r="H14" s="31">
        <v>1728250</v>
      </c>
      <c r="I14" s="32">
        <v>7158483</v>
      </c>
      <c r="J14" s="1">
        <f>(E14+F14+G14+H14+I14)</f>
        <v>20046704</v>
      </c>
      <c r="K14" s="1">
        <v>48558310</v>
      </c>
    </row>
    <row r="15" spans="3:10" ht="12.75">
      <c r="C15" s="7" t="s">
        <v>14</v>
      </c>
      <c r="D15" s="28">
        <f aca="true" t="shared" si="4" ref="D15:I15">D14/$K$14</f>
        <v>0.5871622385540188</v>
      </c>
      <c r="E15" s="33">
        <f t="shared" si="4"/>
        <v>0.10070651140865487</v>
      </c>
      <c r="F15" s="29">
        <f t="shared" si="4"/>
        <v>0.08000346387672883</v>
      </c>
      <c r="G15" s="29">
        <f t="shared" si="4"/>
        <v>0.0491162068861128</v>
      </c>
      <c r="H15" s="29">
        <f t="shared" si="4"/>
        <v>0.03559123041967482</v>
      </c>
      <c r="I15" s="28">
        <f t="shared" si="4"/>
        <v>0.1474203488548098</v>
      </c>
      <c r="J15" s="1"/>
    </row>
    <row r="16" spans="3:10" ht="12.75">
      <c r="C16" s="7"/>
      <c r="D16" s="24"/>
      <c r="E16" s="20"/>
      <c r="F16" s="20"/>
      <c r="G16" s="20"/>
      <c r="H16" s="20"/>
      <c r="I16" s="21"/>
      <c r="J16" s="1"/>
    </row>
    <row r="17" spans="3:10" ht="12.75">
      <c r="C17" s="7"/>
      <c r="D17" s="24"/>
      <c r="E17" s="20"/>
      <c r="F17" s="20"/>
      <c r="G17" s="20"/>
      <c r="H17" s="20"/>
      <c r="I17" s="21"/>
      <c r="J17" s="1"/>
    </row>
    <row r="18" spans="2:10" ht="12.75">
      <c r="B18" s="5" t="s">
        <v>6</v>
      </c>
      <c r="C18" s="7"/>
      <c r="D18" s="24"/>
      <c r="E18" s="20"/>
      <c r="F18" s="20"/>
      <c r="G18" s="20"/>
      <c r="H18" s="20"/>
      <c r="I18" s="21"/>
      <c r="J18" s="1"/>
    </row>
    <row r="19" spans="3:11" ht="12.75">
      <c r="C19" s="7">
        <v>1999</v>
      </c>
      <c r="D19" s="32">
        <f>K19-J19</f>
        <v>32473800</v>
      </c>
      <c r="E19" s="20">
        <v>5769975</v>
      </c>
      <c r="F19" s="20">
        <v>1004086</v>
      </c>
      <c r="G19" s="20">
        <v>470750</v>
      </c>
      <c r="H19" s="20">
        <v>2170062</v>
      </c>
      <c r="I19" s="21">
        <v>0</v>
      </c>
      <c r="J19" s="1">
        <f>SUM(E19:I19)</f>
        <v>9414873</v>
      </c>
      <c r="K19" s="23">
        <v>41888673</v>
      </c>
    </row>
    <row r="20" spans="3:9" ht="12.75">
      <c r="C20" s="7" t="s">
        <v>14</v>
      </c>
      <c r="D20" s="28">
        <f aca="true" t="shared" si="5" ref="D20:I20">D19/$K$19</f>
        <v>0.7752406002453217</v>
      </c>
      <c r="E20" s="29">
        <f t="shared" si="5"/>
        <v>0.13774547119217645</v>
      </c>
      <c r="F20" s="29">
        <f t="shared" si="5"/>
        <v>0.023970346351148437</v>
      </c>
      <c r="G20" s="29">
        <f t="shared" si="5"/>
        <v>0.011238121580027136</v>
      </c>
      <c r="H20" s="29">
        <f t="shared" si="5"/>
        <v>0.05180546063132628</v>
      </c>
      <c r="I20" s="28">
        <f t="shared" si="5"/>
        <v>0</v>
      </c>
    </row>
    <row r="21" spans="3:11" ht="12.75">
      <c r="C21" s="7">
        <v>2001</v>
      </c>
      <c r="D21" s="32">
        <f>K21-J21</f>
        <v>45076123</v>
      </c>
      <c r="E21" s="20">
        <v>11150270</v>
      </c>
      <c r="F21" s="20">
        <v>1991956</v>
      </c>
      <c r="G21" s="20">
        <v>1049572</v>
      </c>
      <c r="H21" s="20">
        <v>4626702</v>
      </c>
      <c r="I21" s="21">
        <v>0</v>
      </c>
      <c r="J21" s="1">
        <f>SUM(E21:I21)</f>
        <v>18818500</v>
      </c>
      <c r="K21" s="23">
        <v>63894623</v>
      </c>
    </row>
    <row r="22" spans="3:10" ht="12.75">
      <c r="C22" s="7" t="s">
        <v>14</v>
      </c>
      <c r="D22" s="28">
        <f aca="true" t="shared" si="6" ref="D22:I22">D21/$K$21</f>
        <v>0.7054759991306311</v>
      </c>
      <c r="E22" s="29">
        <f t="shared" si="6"/>
        <v>0.17451030269010273</v>
      </c>
      <c r="F22" s="29">
        <f t="shared" si="6"/>
        <v>0.031175643684445874</v>
      </c>
      <c r="G22" s="29">
        <f t="shared" si="6"/>
        <v>0.01642660916866197</v>
      </c>
      <c r="H22" s="29">
        <f t="shared" si="6"/>
        <v>0.07241144532615836</v>
      </c>
      <c r="I22" s="28">
        <f t="shared" si="6"/>
        <v>0</v>
      </c>
      <c r="J22" s="1"/>
    </row>
    <row r="23" spans="3:11" ht="12.75">
      <c r="C23" s="7">
        <v>2003</v>
      </c>
      <c r="D23" s="32">
        <f>K23-J23</f>
        <v>65623409</v>
      </c>
      <c r="E23" s="20">
        <v>15804281</v>
      </c>
      <c r="F23" s="20">
        <v>2770782</v>
      </c>
      <c r="G23" s="20">
        <v>1377000</v>
      </c>
      <c r="H23" s="20">
        <v>3817667</v>
      </c>
      <c r="I23" s="21">
        <v>15766547</v>
      </c>
      <c r="J23" s="1">
        <f>SUM(E23:I23)</f>
        <v>39536277</v>
      </c>
      <c r="K23" s="23">
        <v>105159686</v>
      </c>
    </row>
    <row r="24" spans="3:10" ht="12.75">
      <c r="C24" s="7" t="s">
        <v>14</v>
      </c>
      <c r="D24" s="28">
        <f aca="true" t="shared" si="7" ref="D24:I24">D23/$K$23</f>
        <v>0.6240358020848408</v>
      </c>
      <c r="E24" s="29">
        <f t="shared" si="7"/>
        <v>0.1502884004427324</v>
      </c>
      <c r="F24" s="29">
        <f t="shared" si="7"/>
        <v>0.02634832895944554</v>
      </c>
      <c r="G24" s="29">
        <f t="shared" si="7"/>
        <v>0.01309437154462405</v>
      </c>
      <c r="H24" s="29">
        <f t="shared" si="7"/>
        <v>0.03630352224520716</v>
      </c>
      <c r="I24" s="28">
        <f t="shared" si="7"/>
        <v>0.14992957472315008</v>
      </c>
      <c r="J24" s="1"/>
    </row>
    <row r="25" spans="2:11" ht="12.75">
      <c r="B25" s="15"/>
      <c r="C25" s="7">
        <v>2005</v>
      </c>
      <c r="D25" s="32">
        <f>K25-J25</f>
        <v>61569363</v>
      </c>
      <c r="E25" s="22">
        <v>14406661</v>
      </c>
      <c r="F25" s="22">
        <v>3005210</v>
      </c>
      <c r="G25" s="22">
        <v>1083225</v>
      </c>
      <c r="H25" s="22">
        <v>3168900</v>
      </c>
      <c r="I25" s="21">
        <v>17436413</v>
      </c>
      <c r="J25" s="18">
        <v>39100409</v>
      </c>
      <c r="K25" s="1">
        <v>100669772</v>
      </c>
    </row>
    <row r="26" spans="2:10" ht="12.75">
      <c r="B26" s="15"/>
      <c r="C26" s="7" t="s">
        <v>14</v>
      </c>
      <c r="D26" s="28">
        <f aca="true" t="shared" si="8" ref="D26:I26">D25/$K$25</f>
        <v>0.6115973223819361</v>
      </c>
      <c r="E26" s="29">
        <f t="shared" si="8"/>
        <v>0.14310811193652054</v>
      </c>
      <c r="F26" s="29">
        <f t="shared" si="8"/>
        <v>0.029852158600299602</v>
      </c>
      <c r="G26" s="29">
        <f t="shared" si="8"/>
        <v>0.010760181318380259</v>
      </c>
      <c r="H26" s="29">
        <f t="shared" si="8"/>
        <v>0.031478168044326155</v>
      </c>
      <c r="I26" s="28">
        <f t="shared" si="8"/>
        <v>0.1732040577185374</v>
      </c>
      <c r="J26" s="18"/>
    </row>
    <row r="27" spans="2:11" ht="12.75">
      <c r="B27" s="15"/>
      <c r="C27" s="7">
        <v>2007</v>
      </c>
      <c r="D27" s="32">
        <f>K27-(E27+F27+G27+H27+I27)</f>
        <v>51296429</v>
      </c>
      <c r="E27" s="31">
        <v>10521656</v>
      </c>
      <c r="F27" s="31">
        <v>2290082</v>
      </c>
      <c r="G27" s="31">
        <v>817430</v>
      </c>
      <c r="H27" s="31">
        <v>2588754</v>
      </c>
      <c r="I27" s="32">
        <v>14495636</v>
      </c>
      <c r="J27" s="18"/>
      <c r="K27" s="1">
        <v>82009987</v>
      </c>
    </row>
    <row r="28" spans="2:10" ht="12.75">
      <c r="B28" s="15"/>
      <c r="C28" s="7" t="s">
        <v>14</v>
      </c>
      <c r="D28" s="28">
        <f aca="true" t="shared" si="9" ref="D28:I28">D27/$K$27</f>
        <v>0.6254900272085154</v>
      </c>
      <c r="E28" s="33">
        <f t="shared" si="9"/>
        <v>0.12829725238220072</v>
      </c>
      <c r="F28" s="29">
        <f t="shared" si="9"/>
        <v>0.0279244282772536</v>
      </c>
      <c r="G28" s="29">
        <f t="shared" si="9"/>
        <v>0.00996744457476868</v>
      </c>
      <c r="H28" s="29">
        <f t="shared" si="9"/>
        <v>0.03156632618415121</v>
      </c>
      <c r="I28" s="28">
        <f t="shared" si="9"/>
        <v>0.17675452137311032</v>
      </c>
      <c r="J28" s="18"/>
    </row>
    <row r="29" spans="2:10" ht="12.75">
      <c r="B29" s="6"/>
      <c r="C29" s="8"/>
      <c r="D29" s="25"/>
      <c r="E29" s="3"/>
      <c r="F29" s="3"/>
      <c r="G29" s="3"/>
      <c r="H29" s="3"/>
      <c r="I29" s="13"/>
      <c r="J29" s="4"/>
    </row>
    <row r="30" spans="2:10" ht="12.75">
      <c r="B30" s="15"/>
      <c r="C30" s="16"/>
      <c r="D30" s="9"/>
      <c r="E30" s="17"/>
      <c r="F30" s="17"/>
      <c r="G30" s="17"/>
      <c r="H30" s="17"/>
      <c r="I30" s="10"/>
      <c r="J30" s="18"/>
    </row>
    <row r="31" spans="2:11" ht="12.75">
      <c r="B31" s="15"/>
      <c r="C31" s="16"/>
      <c r="D31" s="9" t="s">
        <v>10</v>
      </c>
      <c r="E31" s="7"/>
      <c r="F31" s="7"/>
      <c r="G31" s="7"/>
      <c r="H31" s="7"/>
      <c r="I31" s="9" t="s">
        <v>9</v>
      </c>
      <c r="J31" s="7" t="s">
        <v>0</v>
      </c>
      <c r="K31" s="26" t="s">
        <v>11</v>
      </c>
    </row>
    <row r="32" spans="2:11" ht="12.75">
      <c r="B32" s="15"/>
      <c r="C32" s="16"/>
      <c r="D32" s="34" t="s">
        <v>18</v>
      </c>
      <c r="E32" s="8" t="s">
        <v>13</v>
      </c>
      <c r="F32" s="8" t="s">
        <v>1</v>
      </c>
      <c r="G32" s="8" t="s">
        <v>2</v>
      </c>
      <c r="H32" s="8" t="s">
        <v>3</v>
      </c>
      <c r="I32" s="14">
        <v>20000</v>
      </c>
      <c r="J32" s="8" t="s">
        <v>4</v>
      </c>
      <c r="K32" s="27" t="s">
        <v>12</v>
      </c>
    </row>
    <row r="33" spans="2:10" ht="12.75">
      <c r="B33" s="5" t="s">
        <v>16</v>
      </c>
      <c r="C33" s="7"/>
      <c r="D33" s="9"/>
      <c r="I33" s="10"/>
      <c r="J33" s="1"/>
    </row>
    <row r="34" spans="3:11" ht="12.75">
      <c r="C34" s="7">
        <v>1999</v>
      </c>
      <c r="D34" s="32">
        <f>K34-J34</f>
        <v>1191106</v>
      </c>
      <c r="E34" s="1">
        <v>637774</v>
      </c>
      <c r="F34" s="1">
        <v>2087941</v>
      </c>
      <c r="G34" s="1">
        <v>2147339</v>
      </c>
      <c r="H34" s="1">
        <v>1866325</v>
      </c>
      <c r="I34" s="11">
        <v>0</v>
      </c>
      <c r="J34" s="1">
        <f>SUM(E34:I34)</f>
        <v>6739379</v>
      </c>
      <c r="K34" s="23">
        <v>7930485</v>
      </c>
    </row>
    <row r="35" spans="3:10" ht="12.75">
      <c r="C35" s="7" t="s">
        <v>14</v>
      </c>
      <c r="D35" s="28">
        <f aca="true" t="shared" si="10" ref="D35:I35">D34/$K$34</f>
        <v>0.1501933362209247</v>
      </c>
      <c r="E35" s="29">
        <f t="shared" si="10"/>
        <v>0.08042055435449408</v>
      </c>
      <c r="F35" s="29">
        <f t="shared" si="10"/>
        <v>0.2632803668375894</v>
      </c>
      <c r="G35" s="29">
        <f t="shared" si="10"/>
        <v>0.27077019879616443</v>
      </c>
      <c r="H35" s="29">
        <f t="shared" si="10"/>
        <v>0.2353355437908274</v>
      </c>
      <c r="I35" s="28">
        <f t="shared" si="10"/>
        <v>0</v>
      </c>
      <c r="J35" s="1"/>
    </row>
    <row r="36" spans="3:11" ht="12.75">
      <c r="C36" s="7">
        <v>2001</v>
      </c>
      <c r="D36" s="32">
        <f>K36-J36</f>
        <v>1651259</v>
      </c>
      <c r="E36" s="1">
        <v>830235</v>
      </c>
      <c r="F36" s="1">
        <v>1420037</v>
      </c>
      <c r="G36" s="1">
        <v>2045821</v>
      </c>
      <c r="H36" s="1">
        <v>2423201</v>
      </c>
      <c r="I36" s="11">
        <v>0</v>
      </c>
      <c r="J36" s="1">
        <f>SUM(E36:I36)</f>
        <v>6719294</v>
      </c>
      <c r="K36" s="23">
        <v>8370553</v>
      </c>
    </row>
    <row r="37" spans="3:10" ht="12.75">
      <c r="C37" s="7" t="s">
        <v>14</v>
      </c>
      <c r="D37" s="28">
        <f aca="true" t="shared" si="11" ref="D37:I37">D36/$K$36</f>
        <v>0.1972700011576296</v>
      </c>
      <c r="E37" s="29">
        <f t="shared" si="11"/>
        <v>0.09918520317594309</v>
      </c>
      <c r="F37" s="29">
        <f t="shared" si="11"/>
        <v>0.16964673660151247</v>
      </c>
      <c r="G37" s="29">
        <f t="shared" si="11"/>
        <v>0.24440691075010218</v>
      </c>
      <c r="H37" s="29">
        <f t="shared" si="11"/>
        <v>0.28949114831481265</v>
      </c>
      <c r="I37" s="28">
        <f t="shared" si="11"/>
        <v>0</v>
      </c>
      <c r="J37" s="1"/>
    </row>
    <row r="38" spans="3:11" ht="12.75">
      <c r="C38" s="7">
        <v>2003</v>
      </c>
      <c r="D38" s="32">
        <f>K38-J38</f>
        <v>5243583</v>
      </c>
      <c r="E38" s="1">
        <v>1930745</v>
      </c>
      <c r="F38" s="1">
        <v>1708624</v>
      </c>
      <c r="G38" s="1">
        <v>1805125</v>
      </c>
      <c r="H38" s="1">
        <v>1669666</v>
      </c>
      <c r="I38" s="11">
        <v>5063850</v>
      </c>
      <c r="J38" s="1">
        <f>SUM(E38:I38)</f>
        <v>12178010</v>
      </c>
      <c r="K38" s="23">
        <v>17421593</v>
      </c>
    </row>
    <row r="39" spans="3:10" ht="12.75">
      <c r="C39" s="7" t="s">
        <v>14</v>
      </c>
      <c r="D39" s="28">
        <f aca="true" t="shared" si="12" ref="D39:I39">D38/$K$38</f>
        <v>0.30098183329159395</v>
      </c>
      <c r="E39" s="29">
        <f t="shared" si="12"/>
        <v>0.11082482526138683</v>
      </c>
      <c r="F39" s="29">
        <f t="shared" si="12"/>
        <v>0.09807507269857584</v>
      </c>
      <c r="G39" s="29">
        <f t="shared" si="12"/>
        <v>0.10361423321047622</v>
      </c>
      <c r="H39" s="29">
        <f t="shared" si="12"/>
        <v>0.09583888224228404</v>
      </c>
      <c r="I39" s="28">
        <f t="shared" si="12"/>
        <v>0.2906651532956831</v>
      </c>
      <c r="J39" s="1"/>
    </row>
    <row r="40" spans="3:11" ht="12.75">
      <c r="C40" s="7">
        <v>2005</v>
      </c>
      <c r="D40" s="32">
        <f>K40-J40</f>
        <v>7825490</v>
      </c>
      <c r="E40" s="1">
        <v>3476291</v>
      </c>
      <c r="F40" s="1">
        <v>4070358</v>
      </c>
      <c r="G40" s="1">
        <v>3563136</v>
      </c>
      <c r="H40" s="1">
        <v>2746400</v>
      </c>
      <c r="I40" s="11">
        <v>12139457</v>
      </c>
      <c r="J40" s="1">
        <f>(E40+F40+G40+H40+I40)</f>
        <v>25995642</v>
      </c>
      <c r="K40" s="1">
        <v>33821132</v>
      </c>
    </row>
    <row r="41" spans="3:10" ht="12.75">
      <c r="C41" s="7" t="s">
        <v>14</v>
      </c>
      <c r="D41" s="28">
        <f aca="true" t="shared" si="13" ref="D41:I41">D40/$K$40</f>
        <v>0.23137871316666753</v>
      </c>
      <c r="E41" s="29">
        <f t="shared" si="13"/>
        <v>0.10278458450178427</v>
      </c>
      <c r="F41" s="29">
        <f t="shared" si="13"/>
        <v>0.1203495495065038</v>
      </c>
      <c r="G41" s="29">
        <f t="shared" si="13"/>
        <v>0.10535235780990418</v>
      </c>
      <c r="H41" s="29">
        <f t="shared" si="13"/>
        <v>0.08120366875951994</v>
      </c>
      <c r="I41" s="28">
        <f t="shared" si="13"/>
        <v>0.3589311262556203</v>
      </c>
      <c r="J41" s="1"/>
    </row>
    <row r="42" spans="3:11" ht="12.75">
      <c r="C42" s="7">
        <v>2007</v>
      </c>
      <c r="D42" s="32">
        <f>K42-(E42+F42+G42+H42+I42)</f>
        <v>8914452</v>
      </c>
      <c r="E42" s="31">
        <v>3750263</v>
      </c>
      <c r="F42" s="31">
        <v>4825800</v>
      </c>
      <c r="G42" s="31">
        <v>3841920</v>
      </c>
      <c r="H42" s="31">
        <v>3057103</v>
      </c>
      <c r="I42" s="32">
        <v>20467051</v>
      </c>
      <c r="J42" s="1"/>
      <c r="K42" s="1">
        <v>44856589</v>
      </c>
    </row>
    <row r="43" spans="3:10" ht="12.75">
      <c r="C43" s="7" t="s">
        <v>14</v>
      </c>
      <c r="D43" s="28">
        <f aca="true" t="shared" si="14" ref="D43:I43">D42/$K$42</f>
        <v>0.1987322754300377</v>
      </c>
      <c r="E43" s="33">
        <f t="shared" si="14"/>
        <v>0.08360562146176563</v>
      </c>
      <c r="F43" s="29">
        <f t="shared" si="14"/>
        <v>0.10758285700234585</v>
      </c>
      <c r="G43" s="29">
        <f t="shared" si="14"/>
        <v>0.0856489556082831</v>
      </c>
      <c r="H43" s="29">
        <f t="shared" si="14"/>
        <v>0.068152819198981</v>
      </c>
      <c r="I43" s="28">
        <f t="shared" si="14"/>
        <v>0.4562774712985867</v>
      </c>
      <c r="J43" s="1"/>
    </row>
    <row r="44" spans="3:10" ht="12.75">
      <c r="C44" s="7"/>
      <c r="D44" s="9"/>
      <c r="E44" s="2"/>
      <c r="F44" s="2"/>
      <c r="G44" s="2"/>
      <c r="H44" s="2"/>
      <c r="I44" s="12"/>
      <c r="J44" s="1"/>
    </row>
    <row r="45" spans="2:10" ht="12.75">
      <c r="B45" s="5" t="s">
        <v>15</v>
      </c>
      <c r="C45" s="7"/>
      <c r="D45" s="9"/>
      <c r="I45" s="10"/>
      <c r="J45" s="1"/>
    </row>
    <row r="46" spans="3:11" ht="12.75">
      <c r="C46" s="7">
        <v>1999</v>
      </c>
      <c r="D46" s="32">
        <f>K46-J46</f>
        <v>7556132</v>
      </c>
      <c r="E46" s="1">
        <v>2735201</v>
      </c>
      <c r="F46" s="1">
        <v>1900857</v>
      </c>
      <c r="G46" s="1">
        <v>1131342</v>
      </c>
      <c r="H46" s="1">
        <v>302875</v>
      </c>
      <c r="I46" s="11">
        <v>0</v>
      </c>
      <c r="J46" s="1">
        <f>SUM(E46:I46)</f>
        <v>6070275</v>
      </c>
      <c r="K46" s="23">
        <v>13626407</v>
      </c>
    </row>
    <row r="47" spans="3:10" ht="12.75">
      <c r="C47" s="7" t="s">
        <v>14</v>
      </c>
      <c r="D47" s="28">
        <f aca="true" t="shared" si="15" ref="D47:I47">D46/$K$46</f>
        <v>0.5545212321927563</v>
      </c>
      <c r="E47" s="29">
        <f t="shared" si="15"/>
        <v>0.20072796886222466</v>
      </c>
      <c r="F47" s="29">
        <f t="shared" si="15"/>
        <v>0.139498034955216</v>
      </c>
      <c r="G47" s="29">
        <f t="shared" si="15"/>
        <v>0.08302570149269724</v>
      </c>
      <c r="H47" s="29">
        <f t="shared" si="15"/>
        <v>0.022227062497105803</v>
      </c>
      <c r="I47" s="28">
        <f t="shared" si="15"/>
        <v>0</v>
      </c>
      <c r="J47" s="1"/>
    </row>
    <row r="48" spans="3:11" ht="12.75">
      <c r="C48" s="7">
        <v>2001</v>
      </c>
      <c r="D48" s="32">
        <f>K48-J48</f>
        <v>5744665</v>
      </c>
      <c r="E48" s="1">
        <v>3715271</v>
      </c>
      <c r="F48" s="1">
        <v>5271754</v>
      </c>
      <c r="G48" s="1">
        <v>2547810</v>
      </c>
      <c r="H48" s="1">
        <v>964150</v>
      </c>
      <c r="I48" s="11">
        <v>0</v>
      </c>
      <c r="J48" s="1">
        <f>SUM(E48:I48)</f>
        <v>12498985</v>
      </c>
      <c r="K48" s="23">
        <v>18243650</v>
      </c>
    </row>
    <row r="49" spans="3:10" ht="12.75">
      <c r="C49" s="7" t="s">
        <v>14</v>
      </c>
      <c r="D49" s="28">
        <f aca="true" t="shared" si="16" ref="D49:I49">D48/$K$48</f>
        <v>0.3148857273626714</v>
      </c>
      <c r="E49" s="29">
        <f t="shared" si="16"/>
        <v>0.20364735127016798</v>
      </c>
      <c r="F49" s="29">
        <f t="shared" si="16"/>
        <v>0.28896377643728094</v>
      </c>
      <c r="G49" s="29">
        <f t="shared" si="16"/>
        <v>0.13965461955255665</v>
      </c>
      <c r="H49" s="29">
        <f t="shared" si="16"/>
        <v>0.05284852537732307</v>
      </c>
      <c r="I49" s="28">
        <f t="shared" si="16"/>
        <v>0</v>
      </c>
      <c r="J49" s="1"/>
    </row>
    <row r="50" spans="3:11" ht="12.75">
      <c r="C50" s="7">
        <v>2003</v>
      </c>
      <c r="D50" s="32">
        <f>K50-J50</f>
        <v>10691955</v>
      </c>
      <c r="E50" s="1">
        <v>2416352</v>
      </c>
      <c r="F50" s="1">
        <v>3420894</v>
      </c>
      <c r="G50" s="1">
        <v>1365601</v>
      </c>
      <c r="H50" s="1">
        <v>2040800</v>
      </c>
      <c r="I50" s="11">
        <v>2272000</v>
      </c>
      <c r="J50" s="1">
        <f>SUM(E50:I50)</f>
        <v>11515647</v>
      </c>
      <c r="K50" s="23">
        <v>22207602</v>
      </c>
    </row>
    <row r="51" spans="3:10" ht="12.75">
      <c r="C51" s="7" t="s">
        <v>14</v>
      </c>
      <c r="D51" s="28">
        <f aca="true" t="shared" si="17" ref="D51:I51">D50/$K$50</f>
        <v>0.48145472888067786</v>
      </c>
      <c r="E51" s="29">
        <f t="shared" si="17"/>
        <v>0.1088074254933063</v>
      </c>
      <c r="F51" s="29">
        <f t="shared" si="17"/>
        <v>0.15404157549293254</v>
      </c>
      <c r="G51" s="29">
        <f t="shared" si="17"/>
        <v>0.06149250153168271</v>
      </c>
      <c r="H51" s="29">
        <f t="shared" si="17"/>
        <v>0.09189645959973526</v>
      </c>
      <c r="I51" s="28">
        <f t="shared" si="17"/>
        <v>0.10230730900166529</v>
      </c>
      <c r="J51" s="1"/>
    </row>
    <row r="52" spans="3:11" ht="12.75">
      <c r="C52" s="7">
        <v>2005</v>
      </c>
      <c r="D52" s="32">
        <f>K52-J52</f>
        <v>11350613</v>
      </c>
      <c r="E52" s="1">
        <v>2992785</v>
      </c>
      <c r="F52" s="1">
        <v>4117211</v>
      </c>
      <c r="G52" s="1">
        <v>1568775</v>
      </c>
      <c r="H52" s="1">
        <v>2350626</v>
      </c>
      <c r="I52" s="11">
        <v>5744450</v>
      </c>
      <c r="J52" s="1">
        <f>(E52+F52+G52+H52+I52)</f>
        <v>16773847</v>
      </c>
      <c r="K52" s="1">
        <v>28124460</v>
      </c>
    </row>
    <row r="53" spans="3:10" ht="12.75">
      <c r="C53" s="7" t="s">
        <v>14</v>
      </c>
      <c r="D53" s="28">
        <f aca="true" t="shared" si="18" ref="D53:I53">D52/$K$52</f>
        <v>0.40358509994503006</v>
      </c>
      <c r="E53" s="29">
        <f t="shared" si="18"/>
        <v>0.10641217644712112</v>
      </c>
      <c r="F53" s="29">
        <f t="shared" si="18"/>
        <v>0.14639253518111991</v>
      </c>
      <c r="G53" s="29">
        <f t="shared" si="18"/>
        <v>0.055779737637629306</v>
      </c>
      <c r="H53" s="29">
        <f t="shared" si="18"/>
        <v>0.08357941805816005</v>
      </c>
      <c r="I53" s="28">
        <f t="shared" si="18"/>
        <v>0.20425103273093956</v>
      </c>
      <c r="J53" s="1"/>
    </row>
    <row r="54" spans="3:11" ht="12.75">
      <c r="C54" s="7">
        <v>2007</v>
      </c>
      <c r="D54" s="32">
        <f>K54-(E54+F54+G54+H54+I54)</f>
        <v>11321113</v>
      </c>
      <c r="E54" s="31">
        <v>2431608</v>
      </c>
      <c r="F54" s="31">
        <v>2029549</v>
      </c>
      <c r="G54" s="31">
        <v>1057225</v>
      </c>
      <c r="H54" s="31">
        <v>1572825</v>
      </c>
      <c r="I54" s="32">
        <v>7226600</v>
      </c>
      <c r="J54" s="1"/>
      <c r="K54" s="1">
        <v>25638920</v>
      </c>
    </row>
    <row r="55" spans="3:12" ht="12.75">
      <c r="C55" s="7" t="s">
        <v>14</v>
      </c>
      <c r="D55" s="28">
        <f aca="true" t="shared" si="19" ref="D55:I55">D54/$K$54</f>
        <v>0.4415596678799263</v>
      </c>
      <c r="E55" s="33">
        <f t="shared" si="19"/>
        <v>0.09484050030188479</v>
      </c>
      <c r="F55" s="29">
        <f t="shared" si="19"/>
        <v>0.07915891152981483</v>
      </c>
      <c r="G55" s="29">
        <f t="shared" si="19"/>
        <v>0.041235161231440325</v>
      </c>
      <c r="H55" s="29">
        <f t="shared" si="19"/>
        <v>0.06134521266886437</v>
      </c>
      <c r="I55" s="28">
        <f t="shared" si="19"/>
        <v>0.2818605463880694</v>
      </c>
      <c r="J55" s="1"/>
      <c r="L55" s="2"/>
    </row>
    <row r="56" spans="3:10" ht="12.75">
      <c r="C56" s="7"/>
      <c r="D56" s="9"/>
      <c r="E56" s="2"/>
      <c r="F56" s="2"/>
      <c r="G56" s="2"/>
      <c r="H56" s="2"/>
      <c r="I56" s="12"/>
      <c r="J56" s="1"/>
    </row>
    <row r="57" spans="2:10" ht="12.75">
      <c r="B57" s="6"/>
      <c r="C57" s="8"/>
      <c r="D57" s="25"/>
      <c r="E57" s="3"/>
      <c r="F57" s="3"/>
      <c r="G57" s="3"/>
      <c r="H57" s="3"/>
      <c r="I57" s="13"/>
      <c r="J57" s="4"/>
    </row>
    <row r="58" spans="2:10" ht="12.75">
      <c r="B58" s="15"/>
      <c r="C58" s="16"/>
      <c r="D58" s="9"/>
      <c r="E58" s="17"/>
      <c r="F58" s="17"/>
      <c r="G58" s="17"/>
      <c r="H58" s="17"/>
      <c r="I58" s="19"/>
      <c r="J58" s="18"/>
    </row>
    <row r="59" spans="4:11" ht="12.75">
      <c r="D59" s="9" t="s">
        <v>10</v>
      </c>
      <c r="E59" s="7"/>
      <c r="F59" s="7"/>
      <c r="G59" s="7"/>
      <c r="H59" s="7"/>
      <c r="I59" s="9" t="s">
        <v>9</v>
      </c>
      <c r="J59" s="16" t="s">
        <v>0</v>
      </c>
      <c r="K59" s="26" t="s">
        <v>11</v>
      </c>
    </row>
    <row r="60" spans="4:11" ht="12.75">
      <c r="D60" s="34" t="s">
        <v>18</v>
      </c>
      <c r="E60" s="8" t="s">
        <v>13</v>
      </c>
      <c r="F60" s="8" t="s">
        <v>1</v>
      </c>
      <c r="G60" s="8" t="s">
        <v>2</v>
      </c>
      <c r="H60" s="8" t="s">
        <v>3</v>
      </c>
      <c r="I60" s="14">
        <v>20000</v>
      </c>
      <c r="J60" s="8" t="s">
        <v>4</v>
      </c>
      <c r="K60" s="27" t="s">
        <v>12</v>
      </c>
    </row>
    <row r="61" spans="2:10" ht="12.75">
      <c r="B61" s="5" t="s">
        <v>7</v>
      </c>
      <c r="C61" s="7"/>
      <c r="D61" s="9"/>
      <c r="I61" s="10"/>
      <c r="J61" s="1"/>
    </row>
    <row r="62" spans="3:11" ht="12.75">
      <c r="C62" s="7">
        <v>1999</v>
      </c>
      <c r="D62" s="32">
        <f>K62-J62</f>
        <v>3766174</v>
      </c>
      <c r="E62" s="1">
        <v>1122912</v>
      </c>
      <c r="F62" s="1">
        <v>2117324</v>
      </c>
      <c r="G62" s="1">
        <v>1395750</v>
      </c>
      <c r="H62" s="1">
        <v>1370000</v>
      </c>
      <c r="I62" s="11">
        <v>0</v>
      </c>
      <c r="J62" s="1">
        <f>SUM(E62:I62)</f>
        <v>6005986</v>
      </c>
      <c r="K62" s="23">
        <v>9772160</v>
      </c>
    </row>
    <row r="63" spans="3:10" ht="12.75">
      <c r="C63" s="7" t="s">
        <v>14</v>
      </c>
      <c r="D63" s="28">
        <f aca="true" t="shared" si="20" ref="D63:I63">D62/$K$62</f>
        <v>0.38539831521383194</v>
      </c>
      <c r="E63" s="29">
        <f t="shared" si="20"/>
        <v>0.11490929333944594</v>
      </c>
      <c r="F63" s="29">
        <f t="shared" si="20"/>
        <v>0.21666898618115135</v>
      </c>
      <c r="G63" s="29">
        <f t="shared" si="20"/>
        <v>0.142829220970594</v>
      </c>
      <c r="H63" s="29">
        <f t="shared" si="20"/>
        <v>0.14019418429497674</v>
      </c>
      <c r="I63" s="28">
        <f t="shared" si="20"/>
        <v>0</v>
      </c>
      <c r="J63" s="1"/>
    </row>
    <row r="64" spans="3:11" ht="12.75">
      <c r="C64" s="7">
        <v>2001</v>
      </c>
      <c r="D64" s="32">
        <f>K64-J64</f>
        <v>4841379</v>
      </c>
      <c r="E64" s="18">
        <v>900574</v>
      </c>
      <c r="F64" s="18">
        <v>1335953</v>
      </c>
      <c r="G64" s="18">
        <v>1048723</v>
      </c>
      <c r="H64" s="18">
        <v>880531</v>
      </c>
      <c r="I64" s="11">
        <v>0</v>
      </c>
      <c r="J64" s="1">
        <f>SUM(E64:I64)</f>
        <v>4165781</v>
      </c>
      <c r="K64" s="23">
        <v>9007160</v>
      </c>
    </row>
    <row r="65" spans="3:10" ht="12.75">
      <c r="C65" s="7" t="s">
        <v>14</v>
      </c>
      <c r="D65" s="28">
        <f aca="true" t="shared" si="21" ref="D65:I65">D64/$K$64</f>
        <v>0.5375033861949826</v>
      </c>
      <c r="E65" s="29">
        <f t="shared" si="21"/>
        <v>0.09998423476434304</v>
      </c>
      <c r="F65" s="29">
        <f t="shared" si="21"/>
        <v>0.14832122444810572</v>
      </c>
      <c r="G65" s="29">
        <f t="shared" si="21"/>
        <v>0.11643214953437044</v>
      </c>
      <c r="H65" s="29">
        <f t="shared" si="21"/>
        <v>0.09775900505819815</v>
      </c>
      <c r="I65" s="28">
        <f t="shared" si="21"/>
        <v>0</v>
      </c>
      <c r="J65" s="1"/>
    </row>
    <row r="66" spans="3:11" ht="12.75">
      <c r="C66" s="7">
        <v>2003</v>
      </c>
      <c r="D66" s="32">
        <f>K66-J66</f>
        <v>10205678</v>
      </c>
      <c r="E66" s="18">
        <v>1596771</v>
      </c>
      <c r="F66" s="18">
        <v>1596771</v>
      </c>
      <c r="G66" s="18">
        <v>1596771</v>
      </c>
      <c r="H66" s="18">
        <v>1181916</v>
      </c>
      <c r="I66" s="11">
        <v>2692000</v>
      </c>
      <c r="J66" s="1">
        <f>SUM(E66:I66)</f>
        <v>8664229</v>
      </c>
      <c r="K66" s="23">
        <v>18869907</v>
      </c>
    </row>
    <row r="67" spans="3:10" ht="12.75">
      <c r="C67" s="7" t="s">
        <v>14</v>
      </c>
      <c r="D67" s="28">
        <f aca="true" t="shared" si="22" ref="D67:I67">D66/$K$66</f>
        <v>0.5408441069688367</v>
      </c>
      <c r="E67" s="29">
        <f t="shared" si="22"/>
        <v>0.08461997189493303</v>
      </c>
      <c r="F67" s="29">
        <f t="shared" si="22"/>
        <v>0.08461997189493303</v>
      </c>
      <c r="G67" s="29">
        <f t="shared" si="22"/>
        <v>0.08461997189493303</v>
      </c>
      <c r="H67" s="29">
        <f t="shared" si="22"/>
        <v>0.0626349668813948</v>
      </c>
      <c r="I67" s="28">
        <f t="shared" si="22"/>
        <v>0.14266101046496943</v>
      </c>
      <c r="J67" s="1"/>
    </row>
    <row r="68" spans="3:11" ht="12.75">
      <c r="C68" s="7">
        <v>2005</v>
      </c>
      <c r="D68" s="32">
        <f>K68-J68</f>
        <v>12694842</v>
      </c>
      <c r="E68" s="18">
        <f>1541198+232565</f>
        <v>1773763</v>
      </c>
      <c r="F68" s="18">
        <f>1850699+353450</f>
        <v>2204149</v>
      </c>
      <c r="G68" s="18">
        <f>1732619+419000</f>
        <v>2151619</v>
      </c>
      <c r="H68" s="18">
        <f>1146250+398200</f>
        <v>1544450</v>
      </c>
      <c r="I68" s="11">
        <f>5961482+786900</f>
        <v>6748382</v>
      </c>
      <c r="J68" s="1">
        <f>SUM(E68:I68)</f>
        <v>14422363</v>
      </c>
      <c r="K68" s="1">
        <v>27117205</v>
      </c>
    </row>
    <row r="69" spans="3:10" ht="12.75">
      <c r="C69" s="7" t="s">
        <v>14</v>
      </c>
      <c r="D69" s="28">
        <f aca="true" t="shared" si="23" ref="D69:I69">D68/$K$68</f>
        <v>0.4681471412706435</v>
      </c>
      <c r="E69" s="29">
        <f t="shared" si="23"/>
        <v>0.06541098169962575</v>
      </c>
      <c r="F69" s="29">
        <f t="shared" si="23"/>
        <v>0.08128230767145803</v>
      </c>
      <c r="G69" s="29">
        <f t="shared" si="23"/>
        <v>0.07934516112556586</v>
      </c>
      <c r="H69" s="29">
        <f t="shared" si="23"/>
        <v>0.05695461608229904</v>
      </c>
      <c r="I69" s="28">
        <f t="shared" si="23"/>
        <v>0.24885979215040782</v>
      </c>
      <c r="J69" s="1"/>
    </row>
    <row r="70" spans="3:11" ht="12.75">
      <c r="C70" s="7">
        <v>2007</v>
      </c>
      <c r="D70" s="32">
        <f>K70-(E70+F70+G70+H70+I70)</f>
        <v>15333304</v>
      </c>
      <c r="E70" s="31">
        <v>3753202</v>
      </c>
      <c r="F70" s="31">
        <v>4342082</v>
      </c>
      <c r="G70" s="31">
        <v>3447813</v>
      </c>
      <c r="H70" s="31">
        <v>3603911</v>
      </c>
      <c r="I70" s="32">
        <v>13314184</v>
      </c>
      <c r="J70" s="1"/>
      <c r="K70" s="1">
        <v>43794496</v>
      </c>
    </row>
    <row r="71" spans="3:10" ht="12.75">
      <c r="C71" s="7" t="s">
        <v>14</v>
      </c>
      <c r="D71" s="28">
        <f aca="true" t="shared" si="24" ref="D71:I71">D70/$K$70</f>
        <v>0.3501194305330058</v>
      </c>
      <c r="E71" s="33">
        <f t="shared" si="24"/>
        <v>0.08570031266029411</v>
      </c>
      <c r="F71" s="29">
        <f t="shared" si="24"/>
        <v>0.09914675122645548</v>
      </c>
      <c r="G71" s="29">
        <f t="shared" si="24"/>
        <v>0.07872708479165967</v>
      </c>
      <c r="H71" s="29">
        <f t="shared" si="24"/>
        <v>0.0822914139712899</v>
      </c>
      <c r="I71" s="28">
        <f t="shared" si="24"/>
        <v>0.30401500681729504</v>
      </c>
      <c r="J71" s="1"/>
    </row>
    <row r="72" spans="3:10" ht="12.75">
      <c r="C72" s="7"/>
      <c r="D72" s="9"/>
      <c r="E72" s="30"/>
      <c r="F72" s="30"/>
      <c r="G72" s="30"/>
      <c r="H72" s="30"/>
      <c r="I72" s="12"/>
      <c r="J72" s="1"/>
    </row>
    <row r="73" spans="2:10" ht="12.75">
      <c r="B73" s="5" t="s">
        <v>8</v>
      </c>
      <c r="C73" s="7"/>
      <c r="D73" s="9"/>
      <c r="E73" s="18"/>
      <c r="F73" s="18"/>
      <c r="G73" s="18"/>
      <c r="H73" s="18"/>
      <c r="I73" s="11"/>
      <c r="J73" s="1"/>
    </row>
    <row r="74" spans="3:11" ht="12.75">
      <c r="C74" s="7">
        <v>1999</v>
      </c>
      <c r="D74" s="32">
        <f>K74-J74</f>
        <v>5387147</v>
      </c>
      <c r="E74" s="18">
        <v>6676806</v>
      </c>
      <c r="F74" s="18">
        <v>6676806</v>
      </c>
      <c r="G74" s="18">
        <v>6676806</v>
      </c>
      <c r="H74" s="18">
        <v>162500</v>
      </c>
      <c r="I74" s="11">
        <v>0</v>
      </c>
      <c r="J74" s="1">
        <f>SUM(E74:I74)</f>
        <v>20192918</v>
      </c>
      <c r="K74" s="23">
        <v>25580065</v>
      </c>
    </row>
    <row r="75" spans="3:10" ht="12.75">
      <c r="C75" s="7" t="s">
        <v>14</v>
      </c>
      <c r="D75" s="28">
        <f aca="true" t="shared" si="25" ref="D75:I75">D74/$K$74</f>
        <v>0.21059942576377347</v>
      </c>
      <c r="E75" s="29">
        <f t="shared" si="25"/>
        <v>0.2610159903815725</v>
      </c>
      <c r="F75" s="29">
        <f t="shared" si="25"/>
        <v>0.2610159903815725</v>
      </c>
      <c r="G75" s="29">
        <f t="shared" si="25"/>
        <v>0.2610159903815725</v>
      </c>
      <c r="H75" s="29">
        <f t="shared" si="25"/>
        <v>0.006352603091508954</v>
      </c>
      <c r="I75" s="28">
        <f t="shared" si="25"/>
        <v>0</v>
      </c>
      <c r="J75" s="1"/>
    </row>
    <row r="76" spans="3:11" ht="12.75">
      <c r="C76" s="7">
        <v>2001</v>
      </c>
      <c r="D76" s="32">
        <f>K76-J76</f>
        <v>19849191</v>
      </c>
      <c r="E76" s="18">
        <v>10017443</v>
      </c>
      <c r="F76" s="18">
        <v>2115586</v>
      </c>
      <c r="G76" s="18">
        <v>797600</v>
      </c>
      <c r="H76" s="18">
        <v>132500</v>
      </c>
      <c r="I76" s="11">
        <v>0</v>
      </c>
      <c r="J76" s="1">
        <f>SUM(E76:I76)</f>
        <v>13063129</v>
      </c>
      <c r="K76" s="23">
        <v>32912320</v>
      </c>
    </row>
    <row r="77" spans="3:10" ht="12.75">
      <c r="C77" s="7" t="s">
        <v>14</v>
      </c>
      <c r="D77" s="28">
        <f aca="true" t="shared" si="26" ref="D77:I77">D76/$K$76</f>
        <v>0.6030930362855004</v>
      </c>
      <c r="E77" s="29">
        <f t="shared" si="26"/>
        <v>0.30436757420929306</v>
      </c>
      <c r="F77" s="29">
        <f t="shared" si="26"/>
        <v>0.06427945523135409</v>
      </c>
      <c r="G77" s="29">
        <f t="shared" si="26"/>
        <v>0.02423408620237042</v>
      </c>
      <c r="H77" s="29">
        <f t="shared" si="26"/>
        <v>0.004025848071482047</v>
      </c>
      <c r="I77" s="28">
        <f t="shared" si="26"/>
        <v>0</v>
      </c>
      <c r="J77" s="1"/>
    </row>
    <row r="78" spans="3:11" ht="12.75">
      <c r="C78" s="7">
        <v>2003</v>
      </c>
      <c r="D78" s="32">
        <f>K78-J78</f>
        <v>26272158</v>
      </c>
      <c r="E78" s="18">
        <v>24183147</v>
      </c>
      <c r="F78" s="18">
        <v>12422552</v>
      </c>
      <c r="G78" s="18">
        <v>691250</v>
      </c>
      <c r="H78" s="18">
        <v>491750</v>
      </c>
      <c r="I78" s="11">
        <v>1500000</v>
      </c>
      <c r="J78" s="1">
        <f>SUM(E78:I78)</f>
        <v>39288699</v>
      </c>
      <c r="K78" s="23">
        <v>65560857</v>
      </c>
    </row>
    <row r="79" spans="3:9" ht="12.75">
      <c r="C79" s="7" t="s">
        <v>14</v>
      </c>
      <c r="D79" s="28">
        <f aca="true" t="shared" si="27" ref="D79:I79">D78/$K$78</f>
        <v>0.4007293254266033</v>
      </c>
      <c r="E79" s="29">
        <f t="shared" si="27"/>
        <v>0.3688656327357039</v>
      </c>
      <c r="F79" s="29">
        <f t="shared" si="27"/>
        <v>0.18948123268126285</v>
      </c>
      <c r="G79" s="29">
        <f t="shared" si="27"/>
        <v>0.01054363886670975</v>
      </c>
      <c r="H79" s="29">
        <f t="shared" si="27"/>
        <v>0.0075006646115074425</v>
      </c>
      <c r="I79" s="28">
        <f t="shared" si="27"/>
        <v>0.02287950567821284</v>
      </c>
    </row>
    <row r="80" spans="3:11" ht="12.75">
      <c r="C80" s="7">
        <v>2005</v>
      </c>
      <c r="D80" s="32">
        <f>K80-J80</f>
        <v>23172736</v>
      </c>
      <c r="E80" s="18">
        <f>14343552+1654473</f>
        <v>15998025</v>
      </c>
      <c r="F80" s="18">
        <f>8600711+160475</f>
        <v>8761186</v>
      </c>
      <c r="G80" s="18">
        <f>1704633+10000</f>
        <v>1714633</v>
      </c>
      <c r="H80" s="18">
        <f>1257300+47500</f>
        <v>1304800</v>
      </c>
      <c r="I80" s="11">
        <f>2935900+125000</f>
        <v>3060900</v>
      </c>
      <c r="J80" s="1">
        <f>SUM(E80:I80)</f>
        <v>30839544</v>
      </c>
      <c r="K80" s="1">
        <v>54012280</v>
      </c>
    </row>
    <row r="81" spans="3:9" ht="12.75">
      <c r="C81" s="7" t="s">
        <v>14</v>
      </c>
      <c r="D81" s="28">
        <f aca="true" t="shared" si="28" ref="D81:I81">D80/$K$80</f>
        <v>0.42902717678276125</v>
      </c>
      <c r="E81" s="29">
        <f t="shared" si="28"/>
        <v>0.2961923658842026</v>
      </c>
      <c r="F81" s="29">
        <f t="shared" si="28"/>
        <v>0.1622072980440744</v>
      </c>
      <c r="G81" s="29">
        <f t="shared" si="28"/>
        <v>0.03174524385935939</v>
      </c>
      <c r="H81" s="29">
        <f t="shared" si="28"/>
        <v>0.02415746937548276</v>
      </c>
      <c r="I81" s="28">
        <f t="shared" si="28"/>
        <v>0.05667044605411954</v>
      </c>
    </row>
    <row r="82" spans="3:11" ht="12.75">
      <c r="C82" s="7">
        <v>2007</v>
      </c>
      <c r="D82" s="32">
        <f>K82-(E82+F82+G82+H82+I82)</f>
        <v>16016387</v>
      </c>
      <c r="E82" s="31">
        <v>8564836</v>
      </c>
      <c r="F82" s="31">
        <v>5061770</v>
      </c>
      <c r="G82" s="31">
        <v>1266700</v>
      </c>
      <c r="H82" s="31">
        <v>664300</v>
      </c>
      <c r="I82" s="32">
        <v>2519000</v>
      </c>
      <c r="J82" s="1"/>
      <c r="K82" s="1">
        <v>34092993</v>
      </c>
    </row>
    <row r="83" spans="3:9" ht="12.75">
      <c r="C83" s="7" t="s">
        <v>14</v>
      </c>
      <c r="D83" s="28">
        <f aca="true" t="shared" si="29" ref="D83:I83">D82/$K$82</f>
        <v>0.4697853016307486</v>
      </c>
      <c r="E83" s="29">
        <f t="shared" si="29"/>
        <v>0.2512198327673959</v>
      </c>
      <c r="F83" s="29">
        <f t="shared" si="29"/>
        <v>0.1484695110223969</v>
      </c>
      <c r="G83" s="29">
        <f t="shared" si="29"/>
        <v>0.037154262167595556</v>
      </c>
      <c r="H83" s="29">
        <f t="shared" si="29"/>
        <v>0.019484942257782998</v>
      </c>
      <c r="I83" s="28">
        <f t="shared" si="29"/>
        <v>0.07388615015408005</v>
      </c>
    </row>
  </sheetData>
  <printOptions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2008-03-05T18:30:14Z</cp:lastPrinted>
  <dcterms:created xsi:type="dcterms:W3CDTF">2004-03-03T17:44:23Z</dcterms:created>
  <dcterms:modified xsi:type="dcterms:W3CDTF">2008-03-05T18:30:36Z</dcterms:modified>
  <cp:category/>
  <cp:version/>
  <cp:contentType/>
  <cp:contentStatus/>
</cp:coreProperties>
</file>