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71" yWindow="6195" windowWidth="12120" windowHeight="3195" tabRatio="394" activeTab="1"/>
  </bookViews>
  <sheets>
    <sheet name="Summary" sheetId="1" r:id="rId1"/>
    <sheet name="Performance Standards" sheetId="2" r:id="rId2"/>
  </sheets>
  <definedNames>
    <definedName name="_xlnm.Print_Area" localSheetId="1">'Performance Standards'!$C$3:$L$163</definedName>
    <definedName name="_xlnm.Print_Area" localSheetId="0">'Summary'!$A$1:$N$54</definedName>
    <definedName name="_xlnm.Print_Titles" localSheetId="1">'Performance Standards'!$1:$1</definedName>
    <definedName name="Z_9093806C_1321_4276_BA8C_37E0DDC198C1_.wvu.Cols" localSheetId="1" hidden="1">'Performance Standards'!$I:$I</definedName>
    <definedName name="Z_9093806C_1321_4276_BA8C_37E0DDC198C1_.wvu.PrintArea" localSheetId="1" hidden="1">'Performance Standards'!$C$3:$L$162</definedName>
    <definedName name="Z_9093806C_1321_4276_BA8C_37E0DDC198C1_.wvu.PrintArea" localSheetId="0" hidden="1">'Summary'!$A$1:$N$54</definedName>
    <definedName name="Z_9093806C_1321_4276_BA8C_37E0DDC198C1_.wvu.PrintTitles" localSheetId="1" hidden="1">'Performance Standards'!$1:$1</definedName>
  </definedNames>
  <calcPr fullCalcOnLoad="1"/>
</workbook>
</file>

<file path=xl/sharedStrings.xml><?xml version="1.0" encoding="utf-8"?>
<sst xmlns="http://schemas.openxmlformats.org/spreadsheetml/2006/main" count="687" uniqueCount="359">
  <si>
    <t>WBS</t>
  </si>
  <si>
    <t>SPL</t>
  </si>
  <si>
    <t>AQL</t>
  </si>
  <si>
    <t>Weight of Standard</t>
  </si>
  <si>
    <t>#</t>
  </si>
  <si>
    <t>1.1 Property Management</t>
  </si>
  <si>
    <t>Verification Method</t>
  </si>
  <si>
    <t>1.2  Freight Traffic</t>
  </si>
  <si>
    <t>1.4  Supply Management</t>
  </si>
  <si>
    <t>1.5  Transportation Operations</t>
  </si>
  <si>
    <t>1.5.3  Mail Processing</t>
  </si>
  <si>
    <t>Weight Within     Task</t>
  </si>
  <si>
    <t>2.0  Imaging Technology</t>
  </si>
  <si>
    <t>NEMS equipment shall be tagged and entered into the NEMS database within 10 working days of receipt of the equipment.</t>
  </si>
  <si>
    <t>Excess property shall be picked up within 20 working days from the date the pick up document is generated.</t>
  </si>
  <si>
    <t>Direct delivery packages shall be processed and delivered within 16 working hours after material is received on the dock.</t>
  </si>
  <si>
    <t>Direct priorities shall be processed and delivered within 8 working hours after receipt at the dock.</t>
  </si>
  <si>
    <t>Delivery requests shall be completed according to a delivery date agreed upon with the customer.</t>
  </si>
  <si>
    <t>Government back orders shall be received, processed and delivered to the customer within 24 working hours after receipt at the dock.</t>
  </si>
  <si>
    <t>NASA Equipment Management System (NEMS) database transactions shall be complete, appropriate paperwork supports the transactions, and data entry is accurate.</t>
  </si>
  <si>
    <t>3.1 Scientific and Technical Publishing</t>
  </si>
  <si>
    <t>Publishing products shall be completed  according to the schedule agreed upon with the customer.</t>
  </si>
  <si>
    <t>3.1.1  Coordination</t>
  </si>
  <si>
    <t>3.1.4  Layout/Electronic Publishing</t>
  </si>
  <si>
    <t>3.2  Duplicating Facility Support, Copiers, GPO Printing</t>
  </si>
  <si>
    <t>Duplicating work shall be completed according to the schedule agreed upon with the customer.</t>
  </si>
  <si>
    <t>4.2 Instrument Pool</t>
  </si>
  <si>
    <t>Outgoing equipment shall be inspected, have appropriate information attached, and be properly documented in accordance with work instructions.</t>
  </si>
  <si>
    <t>5.1  Circulation</t>
  </si>
  <si>
    <t>5.2  Collection Management</t>
  </si>
  <si>
    <t>5.3  Acquisitions</t>
  </si>
  <si>
    <t>5.3.1  Subscription Materials</t>
  </si>
  <si>
    <t>5.3.2  Nonsubscription Materials/ Document Delivery</t>
  </si>
  <si>
    <t>5.3.4  Project Documentation</t>
  </si>
  <si>
    <t>5.4  Cataloging</t>
  </si>
  <si>
    <t>Instrument pool database records shall contain the required information.</t>
  </si>
  <si>
    <t>Charging material shall be done in Galaxie when the requestor presents it; discharging shall be done within 8 working hours and exit lists shall be prepared within 8 working hours of request.</t>
  </si>
  <si>
    <t>5.5  Reference Services</t>
  </si>
  <si>
    <t>5.6  Electronic Library</t>
  </si>
  <si>
    <t>6.0  Administrative Support</t>
  </si>
  <si>
    <t>7.0  Clerical Support</t>
  </si>
  <si>
    <t>1.1  Property Management</t>
  </si>
  <si>
    <t>Government orders shall be received, processed, and delivered to the customer within 24 working hours after receipt at the dock.</t>
  </si>
  <si>
    <t>Work orders shall be completed according to the schedule agreed upon with the customer and documented as work is completed.</t>
  </si>
  <si>
    <t>Contract Reporting</t>
  </si>
  <si>
    <t>5.0  Library Services</t>
  </si>
  <si>
    <t>4.0  Metrology Services</t>
  </si>
  <si>
    <t>3.0  Publishing</t>
  </si>
  <si>
    <t>1.0  Logistics</t>
  </si>
  <si>
    <t>4.2  Instrument Pool</t>
  </si>
  <si>
    <t xml:space="preserve">3.2  Duplicating </t>
  </si>
  <si>
    <t>3.1  Scientific and Technical Publishing</t>
  </si>
  <si>
    <t>1.1  Property Management Services</t>
  </si>
  <si>
    <t>Definition of Performance Standard</t>
  </si>
  <si>
    <t>Weight Within Contract</t>
  </si>
  <si>
    <t>Priority and truck shipment shall be completed according to the schedule agreed upon with the customer.</t>
  </si>
  <si>
    <t>1.5.8  Fuels Distribution</t>
  </si>
  <si>
    <t>TR will review the reports on a daily basis.</t>
  </si>
  <si>
    <t>Software shall be removed from all computers and disk drives prior to reutilization, donation or sales.  Storage media shall be destroyed if unable to remove software.</t>
  </si>
  <si>
    <t>1.5.5  Vehicle Maintenance</t>
  </si>
  <si>
    <t>Reports shall be submitted on time as required in the statement of work.</t>
  </si>
  <si>
    <t>Instrumentation Measurement and Test Equipment (IMTE) work orders shall be completed according to the schedule negotiated with the customer.</t>
  </si>
  <si>
    <t>Reports listed in the statement of work shall be sent on time and contain all the required information.</t>
  </si>
  <si>
    <t>Selection of commonly used pool equipment shall be available for immediate access by the customers unless already on loan.</t>
  </si>
  <si>
    <t>4.1  Calibration</t>
  </si>
  <si>
    <t>6.2  Administrative Programs</t>
  </si>
  <si>
    <t>6.3  Drawing File Management</t>
  </si>
  <si>
    <t>6.4  Organization Development and Training Support</t>
  </si>
  <si>
    <t>6.5  Community &amp; Media Relations</t>
  </si>
  <si>
    <t>6.6  Financial Management Support</t>
  </si>
  <si>
    <t>6.8  Administrative Project Coordination</t>
  </si>
  <si>
    <t>6.11  Information Services Support</t>
  </si>
  <si>
    <t>7.2  0100/Office of the Director</t>
  </si>
  <si>
    <t>7.3  0120/Office of Chief Counsel</t>
  </si>
  <si>
    <t>7.4  0140/Aeropropulsion Research Program Office</t>
  </si>
  <si>
    <t>7.7  0180/Office of Equal Opportunity Programs</t>
  </si>
  <si>
    <t>7.9  (Reserved)</t>
  </si>
  <si>
    <t>7.11  0400/Office of Human Resources</t>
  </si>
  <si>
    <t>7.13  0610/Procurement Division</t>
  </si>
  <si>
    <t>7.14  2000/Aeronautics Directorate</t>
  </si>
  <si>
    <t>7.15  5000/Research and Technology Directorate</t>
  </si>
  <si>
    <t>7.18  6700/Microgravity Science Division</t>
  </si>
  <si>
    <t>7.28  9300/Community &amp; Media Relations Office</t>
  </si>
  <si>
    <t>7.29  9400/Commercial Technology Office</t>
  </si>
  <si>
    <t>Customer surveys, on a scale of 1 through 5, shall maintain an average percent of the maximum score.   (80% = an average score of 4.0 on all surveys in a six-month period.)  (60% = an average score of 3.0 of all surveys in a six-month period.)</t>
  </si>
  <si>
    <t>Sub-Task Level</t>
  </si>
  <si>
    <t>Weight Within Sub-Task</t>
  </si>
  <si>
    <t>2.0</t>
  </si>
  <si>
    <t>4.1 Calibration Services</t>
  </si>
  <si>
    <t>6 month Technical Incentive Target Fee</t>
  </si>
  <si>
    <t>Purchase requests and purchase orders shall be completed accurately (including ordering and receipt), according to the most current publisher information with rush orders processed within 8 working hours and regular requests within 2 working days of the request.</t>
  </si>
  <si>
    <t>Originally cataloged material shall be shelf ready within 10 working days, copy cataloged material shall be shelf ready within 5 working days, regular requests shall be processed within 10 working days, and rush items shall be ready within 3 working days (excluding original cataloging).</t>
  </si>
  <si>
    <t>PRS x   AQL</t>
  </si>
  <si>
    <t>PRS x    SPL</t>
  </si>
  <si>
    <t>Task Value</t>
  </si>
  <si>
    <t>Weighted</t>
  </si>
  <si>
    <t>CONTRACT REPORTING</t>
  </si>
  <si>
    <t>1.0</t>
  </si>
  <si>
    <t>LOGISTICS</t>
  </si>
  <si>
    <t>3.0</t>
  </si>
  <si>
    <t>4.0</t>
  </si>
  <si>
    <t>5.0</t>
  </si>
  <si>
    <t>LIBRARY SERVICES</t>
  </si>
  <si>
    <t>6.0</t>
  </si>
  <si>
    <t>ADMINISTRATIVE SUPPORT</t>
  </si>
  <si>
    <t>7.0</t>
  </si>
  <si>
    <t>CLERICAL SUPPORT</t>
  </si>
  <si>
    <t>TOTALS</t>
  </si>
  <si>
    <t xml:space="preserve"> </t>
  </si>
  <si>
    <t>TASK GROUP 1 (WBS 1 &amp; 5)</t>
  </si>
  <si>
    <t>PAF</t>
  </si>
  <si>
    <t>NAF</t>
  </si>
  <si>
    <t>6.9  IAPG Power Information Center</t>
  </si>
  <si>
    <t>Contract shall conduct visual daily inspection.</t>
  </si>
  <si>
    <t xml:space="preserve">Contractor shall document the date.  </t>
  </si>
  <si>
    <t>Contractor shall perform a random sampling of the shipping documents</t>
  </si>
  <si>
    <t>Contractor shall review the Material Tracking System (MTS) monthly.</t>
  </si>
  <si>
    <t>Contractor shall review the MTS monthly.</t>
  </si>
  <si>
    <t>Contractor shall review the MTS report monthly.</t>
  </si>
  <si>
    <t>Contractor shall enter the date the report is provided to the TR.</t>
  </si>
  <si>
    <t>Contractor shall review the GLTRS.</t>
  </si>
  <si>
    <t xml:space="preserve">Contractor shall review monthly reports summarizing all quality control inspection results.  </t>
  </si>
  <si>
    <t xml:space="preserve">Contractor shall evaluate data from the production summary report.  </t>
  </si>
  <si>
    <t>Contractor shall track the date the report is provided to the TR.  TR concur and will review the reports for required information.</t>
  </si>
  <si>
    <t>Contractor shall perform a random sampling of IMTE on outgoing shelves for proper documentation.</t>
  </si>
  <si>
    <t>Contractor shall perform a random sampling of database records.  TR will verify.</t>
  </si>
  <si>
    <t>Contractor shall verify at least weekly that all equipment on the list meets the availability requirements.</t>
  </si>
  <si>
    <t>Contractor shall review circulation transactions in Galaxie and observe materials on the carts on a daily basis.</t>
  </si>
  <si>
    <t>Contractor shall perform a random sampling of the data in the NEMS database.</t>
  </si>
  <si>
    <t>Final publishing products shall meet customer requirements.</t>
  </si>
  <si>
    <t>Technical Incentive Fee Adjustment Factors</t>
  </si>
  <si>
    <t>Max Fee</t>
  </si>
  <si>
    <t>Max Rise</t>
  </si>
  <si>
    <t>Max Drop</t>
  </si>
  <si>
    <t>(PAF is "Positive Adjustment Factor," for above-SPL scores, and the</t>
  </si>
  <si>
    <t>NAF is the "Negative Adjustment Factor")</t>
  </si>
  <si>
    <t>6.16 Mobile Television Production Van</t>
  </si>
  <si>
    <t>7.31 Small Business Innovative Research (SBIR) and Small Business Technology Transfer (STTR) Program Support</t>
  </si>
  <si>
    <t>6.23  OEP Program Coordinator</t>
  </si>
  <si>
    <t>6.24 Educational Technology Specialist</t>
  </si>
  <si>
    <t>TR will review all of distribution and 30% of printed graphics output each month.</t>
  </si>
  <si>
    <t>Stock items shall be placed in bin within 28 working hours after material is received at the dock.</t>
  </si>
  <si>
    <t>Stock items shall be pulled and delivered to the customer within 24 working hours after the Material Release Order (MRO) is printed.</t>
  </si>
  <si>
    <t>7.6  0170/Plans and Programs Office</t>
  </si>
  <si>
    <t>7.10  0300/Vehicle Technology Center</t>
  </si>
  <si>
    <t>Evaluation Method</t>
  </si>
  <si>
    <t>Logistics Manager will verify activity on a weekly basis.  End of month.  Full sample.</t>
  </si>
  <si>
    <t>Weekly verification through MTS.  End of month.</t>
  </si>
  <si>
    <t>End of month.</t>
  </si>
  <si>
    <t>TR will inspect each PM on a daily basis.  End of month.  Random sample.</t>
  </si>
  <si>
    <t>TR will review each Vehicle Repair Work Order (NASA Form C-696).  Weekly review of garage activities.</t>
  </si>
  <si>
    <t>TBD.  Approximately 6% of population.</t>
  </si>
  <si>
    <t>30% random sampling weekly</t>
  </si>
  <si>
    <t>TR reviews 100% of monthly distribution plus 30% of the rest of the monthly output.</t>
  </si>
  <si>
    <t>Supervisor shall review 100% of technical reports completed for the month.</t>
  </si>
  <si>
    <t>Supervisor shall review 100% of all jobs completed for the month.</t>
  </si>
  <si>
    <t>Production control inspects 100% of records related to transactions for the month.</t>
  </si>
  <si>
    <t>Instrument pool technical coordinator monitors the list weekly.  Supervisor verifies monthly.  Report is submitted to the TR as part of the monthly performance data.</t>
  </si>
  <si>
    <t>TASK GROUP 2 (WBS 2,  3, &amp; 4)</t>
  </si>
  <si>
    <t>TASK GROUP 3 (WBS 6 &amp; 7)</t>
  </si>
  <si>
    <t>Required forms C-22 (Technical Publication Processing Information) and NF 1676 (NASA Scientific and Technical Document Availability Authorization) shall be properly completed and signed before the associated technical report is disseminated.</t>
  </si>
  <si>
    <t>TR will review completion of required forms at the time the technical report is reviewed.</t>
  </si>
  <si>
    <t>Abstracts and full text versions shall be posted to the Glenn Technical Reports Server (GLTRS) within 10 working days after each of the two monthly distributions.</t>
  </si>
  <si>
    <t>6.34  Move Operations</t>
  </si>
  <si>
    <t>7.34  7010/Business Systems Office</t>
  </si>
  <si>
    <t>6.25  Communications/WEB Support for the Business Systems Office</t>
  </si>
  <si>
    <t>7.21  7600/Research Testing Division (RTD)</t>
  </si>
  <si>
    <t>7.20  7100/Information Systems Division</t>
  </si>
  <si>
    <t>6.31   Records Management and History Support</t>
  </si>
  <si>
    <t>7.23  7300/Facilities Division</t>
  </si>
  <si>
    <t>7.22  7700/Eng. Dev. Div. Support to Manufacturing</t>
  </si>
  <si>
    <t>TR will randomly inspect jobs as work is completed</t>
  </si>
  <si>
    <r>
      <t xml:space="preserve">Contractor shall perform a random sampling (until the Material Tracking </t>
    </r>
    <r>
      <rPr>
        <sz val="10"/>
        <rFont val="Arial"/>
        <family val="0"/>
      </rPr>
      <t>System is completed to include disposal).</t>
    </r>
  </si>
  <si>
    <r>
      <t xml:space="preserve">7.12 </t>
    </r>
    <r>
      <rPr>
        <sz val="10"/>
        <rFont val="Arial"/>
        <family val="2"/>
      </rPr>
      <t>8000/</t>
    </r>
    <r>
      <rPr>
        <sz val="10"/>
        <rFont val="Arial"/>
        <family val="2"/>
      </rPr>
      <t xml:space="preserve">Safety and Assurance Directorate </t>
    </r>
  </si>
  <si>
    <t>Vehicle Preventive Maintenance inspections shall be scheduled and completed in accordance with established Vehicle Maintenance requirements.</t>
  </si>
  <si>
    <t>Vehicle Preventive Maintenance shall be completed in accordance with the Vehicle Maintenance/Safety Inspection Check List.  A vehicle repair Work Order shall be created for each maintenance.   These shall be recorded into the Vehicle Tracker System.</t>
  </si>
  <si>
    <t>Unscheduled maintenance procedures shall be complete and correct so as to meet customer requirements.  A vehicle repair Work Order shall be created for each maintenance and recorded into the Vehicle Tracker System.</t>
  </si>
  <si>
    <t xml:space="preserve">On web posting for single page, posting will be completed within one business day.                                           </t>
  </si>
  <si>
    <t>Contractor will provide TR with access to a shared directory that contains a log with the transaction postings.</t>
  </si>
  <si>
    <t>Data identified by data owner will be backed up incrementally on a nightly basis and a full back up on a weekly / monthly basis.</t>
  </si>
  <si>
    <t>Contractor will provide TR with access to a shared directory that contains a log with the completed transaction history.</t>
  </si>
  <si>
    <t>Contractor shall review the Vehicle Tracker System maintenance due report.</t>
  </si>
  <si>
    <t>TR and customers will perform personal observation.  TR will review check list and information output from Vehicle Tracker System.</t>
  </si>
  <si>
    <t>Customer surveys, on a scale of 1 through 5, shall maintain an average percent of the maximum score.   (80% = an average score of 4.0 on all surveys in a six-month period.)  (60% = an average score of 3.0 of all surveys in a six-month period.)  A minimum of 10 telephone or face-to-face customer surveys will be conducted each month.</t>
  </si>
  <si>
    <t>Supervisor shall submit the statistical report monthly.</t>
  </si>
  <si>
    <t>Surveys are sent out by instrument pool technical coordinator to 100% of the customers completing a transaction during the month.  All returned surveys are reviewed by the supervisors.</t>
  </si>
  <si>
    <t>Weekly verification through Vehicle Tracker.  End of month.</t>
  </si>
  <si>
    <t>3.2.1 Duplicating Facility Support</t>
  </si>
  <si>
    <t>Supervisor shall submit timeliness data from in house management report.</t>
  </si>
  <si>
    <t>Contractor shall review the in house management report for timeliness.</t>
  </si>
  <si>
    <t>Contractor shall perform a quality review of the printing attributes of 15 randomly selected products/jobs.</t>
  </si>
  <si>
    <t>Printing attributes: Line quality, hickies/spots, halftones/photos, finishing (sample size:15x4=60)</t>
  </si>
  <si>
    <t>Printing databases (Duplicating Facility, GPO, and Copiers) shall contain accurate and updated (not more than 3 days old) information.</t>
  </si>
  <si>
    <t>Contractor shall perform a random sampling of 15 records completed during the period.</t>
  </si>
  <si>
    <t>Administrative forms to perform work shall be completed with accurate information for processing.</t>
  </si>
  <si>
    <t>Contractor shall perform a random sampling of 15 forms.</t>
  </si>
  <si>
    <t>Supervisor shall perform a random sampling of products. ( Sample Size=15)</t>
  </si>
  <si>
    <t>Close production call problems within 8 business hours; resolution may entail contacting vendor or GNOC for assistance, directing call to ODIN, or finding a temporary solution.</t>
  </si>
  <si>
    <r>
      <t>Contractor will provide TR with appropriate ITS rapid response information via ITS application.</t>
    </r>
  </si>
  <si>
    <t>Priority Code "A" acceptance verifications shall be completed within ten working days from the date equipment is received in the Cal Lab, until it is picked up for delivery to customer.</t>
  </si>
  <si>
    <t>Calibrated items inspection shall meet the required quality standards.  Inspection shall be performed on a minimum monthly sample size of 6%.</t>
  </si>
  <si>
    <t>Cost recovery accounting data shall be transmitted biweekly to the LTID financial point of contact, according to the "Charge Back Spreadsheets Posting Schedule" for each fiscal year.</t>
  </si>
  <si>
    <t>6.18 Science Engineering Mathematics Aerospace Academy (SEMAA) Program Management Support</t>
  </si>
  <si>
    <t>7.24  7700/Engineering Development Division (EDD)</t>
  </si>
  <si>
    <t>7.35 PB/Space Propulsion &amp; Mission Analysis</t>
  </si>
  <si>
    <t>Survey system will compile the average score of customer satisfaction.  Individual surveys will be available for review.</t>
  </si>
  <si>
    <t>TR will conduct a minimum of 10 telephone or face-to-face customer surveys.  Surveys will be conducted and entered into survey system each month.</t>
  </si>
  <si>
    <t>Contractor shall review the  On-Time Percentage Report</t>
  </si>
  <si>
    <t>Survey System will compile the average score of customer satisfaction.  Individual surveys will be available for review.</t>
  </si>
  <si>
    <t>Supervisor verifies that all reports contain the required information.  Reports are submitted monthly as part of the performance data.</t>
  </si>
  <si>
    <t>Contractor shall review the  report.</t>
  </si>
  <si>
    <t>TR will prepare a performance evaluation survey through the survey system each month.</t>
  </si>
  <si>
    <t>1.2  Supply Management</t>
  </si>
  <si>
    <t>1.3  Freight Traffic</t>
  </si>
  <si>
    <t>1.4  Transportation Operations</t>
  </si>
  <si>
    <t>1.4.3  Mail Processing</t>
  </si>
  <si>
    <t>1.4.5  Vehicle Maintenance</t>
  </si>
  <si>
    <t>1.4.8  Fuels Distribution</t>
  </si>
  <si>
    <t>1.5  Move Operations</t>
  </si>
  <si>
    <t>3.3  Imaging Technology</t>
  </si>
  <si>
    <t>3.4  Information Services Support</t>
  </si>
  <si>
    <t>8.0  Metrology Services</t>
  </si>
  <si>
    <t>8.1  Calibration</t>
  </si>
  <si>
    <t>4.0  Records Management and History Support/ Forms</t>
  </si>
  <si>
    <t xml:space="preserve">4.1   Records Management </t>
  </si>
  <si>
    <t xml:space="preserve">4.2 Electronic Forms Management </t>
  </si>
  <si>
    <t>4.3  History Support</t>
  </si>
  <si>
    <t>6.2  CO Administrative Programs</t>
  </si>
  <si>
    <t>6.3  DF Drawing File Management</t>
  </si>
  <si>
    <t>6.4  CFC Organization Development and Training Support</t>
  </si>
  <si>
    <t>6.9   IAPG Interagency Advanced Power Group Power Information Center</t>
  </si>
  <si>
    <t>6.10  XP/Content Creator</t>
  </si>
  <si>
    <t>6.11  X/External Programs Directorate</t>
  </si>
  <si>
    <t>6.12 XN/Educational Programs Support</t>
  </si>
  <si>
    <t>6.13 Technology Transfer Support</t>
  </si>
  <si>
    <t>6.18 XN/Science Engineering Mathematics Aerospace Academy (SEMAA) Program Management Support</t>
  </si>
  <si>
    <t>6.23  XN/Program Management Support</t>
  </si>
  <si>
    <t>6.24 Educational Technology Specialist Support</t>
  </si>
  <si>
    <t>6.25  DB/Communication and Web Support for the Engineering and Technical Services Directorate</t>
  </si>
  <si>
    <t>7.1 Unscheduled Clerical Support</t>
  </si>
  <si>
    <t>7.3  G/Office of Chief Counsel</t>
  </si>
  <si>
    <t>7.4 PRX/Aeropropulsion Research Program Office</t>
  </si>
  <si>
    <t>7.6  S/Office of Strategic Management</t>
  </si>
  <si>
    <t>7.9   Financial Management Division</t>
  </si>
  <si>
    <t>7.10  Integrated Financial Management Program Training Coordination</t>
  </si>
  <si>
    <t>7.11  CF/Office of Human Resources &amp; Workforce Planning</t>
  </si>
  <si>
    <t>7.12 Q/Safety and Assurance Directorate</t>
  </si>
  <si>
    <t>7.13  CH/Procurement Division</t>
  </si>
  <si>
    <t>7.14  P/PR/PRV/Programs and Projects Directorate / Aeronautics Division / Vehicle Systems Project Office</t>
  </si>
  <si>
    <t>7.15  R/Research and Technology Directorate</t>
  </si>
  <si>
    <t>7.18  PT/Exploration Systems Division</t>
  </si>
  <si>
    <t>8.2  Instrument Pool</t>
  </si>
  <si>
    <t>8.1 Calibration Services</t>
  </si>
  <si>
    <t>8.2 Instrument Pool</t>
  </si>
  <si>
    <t>8..2 Instrument Pool</t>
  </si>
  <si>
    <t>7.20  V/Office of the Chief Information Officer</t>
  </si>
  <si>
    <t>7.21 DR/Research Testing Division (RTD)</t>
  </si>
  <si>
    <t>7.22 DE/Engineering Development Division Support to Manufacturing</t>
  </si>
  <si>
    <t>7.23 DF/Facilities Division</t>
  </si>
  <si>
    <t>7.24 DE/Engineering Systems Division</t>
  </si>
  <si>
    <t>7.28 XP/Community and Media Relations Support</t>
  </si>
  <si>
    <t>7.29 XT/Technology Transfer and Partnership Office</t>
  </si>
  <si>
    <t>7.34 DA/Aircraft Operations Office</t>
  </si>
  <si>
    <t>7.35 PBM/Space Propulsion and Mission Analysis</t>
  </si>
  <si>
    <t>2.0 Stock Purchases</t>
  </si>
  <si>
    <t>Contractor shall perform 100% inspection.</t>
  </si>
  <si>
    <t>Supervisor shall perform inspection of products.</t>
  </si>
  <si>
    <t>5.7  Outreach Activities</t>
  </si>
  <si>
    <t>Audio visual set-ups shall be completed on time and in accordance with the customer work request.</t>
  </si>
  <si>
    <t>Random sampling weekly</t>
  </si>
  <si>
    <t>Production logs shall be submitted within 3 business days after the end of the weekly time period.</t>
  </si>
  <si>
    <t>Contractor shall perform a random sampling of reports.</t>
  </si>
  <si>
    <t>Contractor shall perform a random sampling for accuracy and completeness.</t>
  </si>
  <si>
    <t>Metadata for C# entries shall be accurate and complete.</t>
  </si>
  <si>
    <t>Products shall be randomly checked to ensure packaging and labeling conform to NASA communication standards.</t>
  </si>
  <si>
    <t>Contractor shall perform a random sampling of completed products.</t>
  </si>
  <si>
    <t>STOCK</t>
  </si>
  <si>
    <t>3.0  Media Services</t>
  </si>
  <si>
    <t>MEDIA SERVICES</t>
  </si>
  <si>
    <t>RECORDS HISTORY FORMS SUPPORT</t>
  </si>
  <si>
    <t>1.5 Move Operations</t>
  </si>
  <si>
    <t>No Performance Standards</t>
  </si>
  <si>
    <t>4.2 Forms Support</t>
  </si>
  <si>
    <t>4.1  Records Management</t>
  </si>
  <si>
    <t>Sanity Checks</t>
  </si>
  <si>
    <t>8.0</t>
  </si>
  <si>
    <t>8.0  METROLOGY SERVICES</t>
  </si>
  <si>
    <t xml:space="preserve">Fee will be divided based on weight of PRS </t>
  </si>
  <si>
    <t>Enter Available Fee In R2</t>
  </si>
  <si>
    <t>Enter cost estimates for each WBS in red cells. Each PRS will be weighted based on % of total cost</t>
  </si>
  <si>
    <t>6.0 Total Cost</t>
  </si>
  <si>
    <t>Title, Req Del Date, Completed Date, In Date, Electronic, Customer, Category, Org, Copies, Funding Code (10x15=150 sample size)</t>
  </si>
  <si>
    <t>Weekly monitoring of QC records by TR/SSC Supervisor/Production Coordinator.  Random sampling throughout the week, compiled at month's end.  Sample size is variable based on work load.</t>
  </si>
  <si>
    <t xml:space="preserve">Monthly reports shall be submitted no later than the required submittal date. (Timeliness) </t>
  </si>
  <si>
    <t>Monthly reports shall not need revision or corrective action to meet the requirements. (Accuracy)</t>
  </si>
  <si>
    <t>Supervisor or Work Leader to perform random sample at end of month.  At month's end pull a minimum .5% random sample.</t>
  </si>
  <si>
    <t>Supervisor or Work Leader to perform random sample at end of month.  At month's end pull a minimum 2% random sample.</t>
  </si>
  <si>
    <t>Survey data will be compiled and the average score of all customer satisfaction surveys will be calculated.  Individual surveys will be available for review. (Note- This is not a contract Customer survey)</t>
  </si>
  <si>
    <t xml:space="preserve">TR to enter data on the form daily.  Readings submitted to TR same day and usage reports are submitted to the TR by the next morning.  </t>
  </si>
  <si>
    <t>GRC-W0620.3.11.1.020 Calibration Laboratory Quality Assurance/Quality Control WI.  6-8% of available population.</t>
  </si>
  <si>
    <t>Government IT TR will conduct a random sampling of computer disk drives cleaned by contractor in a six-month period.</t>
  </si>
  <si>
    <t>Government IT TR shall submit report of computer disk drives cleaned by contractor in a six-month period.</t>
  </si>
  <si>
    <t>Contract supervisor shall send an email to the LTID financial point of contact when data is sent and cc the TR.</t>
  </si>
  <si>
    <t>7.7  E/Office of Equal Opportunity Programs</t>
  </si>
  <si>
    <t>7.2  A/Office of the Director</t>
  </si>
  <si>
    <t>TR shall submit the statistical report monthly.</t>
  </si>
  <si>
    <t>Required communication material review approvals shall be submitted to or approved by the CMR process before completed work is sent for reproduction or released to the customer.</t>
  </si>
  <si>
    <t>All items requiring communication material review have been submitted for review or approved prior to production.</t>
  </si>
  <si>
    <t>Finished products shall meet Level III of GPO's quality standards. (Good quality, above average quality).</t>
  </si>
  <si>
    <t>Nonconforming materials shall be segregated as soon as they are identified as nonconforming.</t>
  </si>
  <si>
    <t>TR will review survey data.</t>
  </si>
  <si>
    <t>TR is to verify this inspection through weekly random sampling.</t>
  </si>
  <si>
    <t>A partial and proportional Inventory of the collection shall be made during each 6 month period in order to complete an inventory of the total collection within each 5 year cycle. Shelved items shall be in the proper order (alphabetically, numerically, etc.) within each collection.  Collections should be reviewed for currency and weeded as necessary on a monthly basis.</t>
  </si>
  <si>
    <t>Contractor shall perform observation of carts as well as shelf reading. Contractor shall present weeded items to TR for review.  Contractor shall prepare and present to the TR an inventory list summarizing activities for the preceding 6 months.</t>
  </si>
  <si>
    <t>TR shall verify through random shelf reading once a month.  Librarian will review weeded item within 2 weeks of presentation.</t>
  </si>
  <si>
    <t>Contractor shall perform random sampling of orders. Minimum 20 samples.</t>
  </si>
  <si>
    <t>Journals shall be checked in within 10 working hours of receipt and shelved alphabetically within 3 working days and predetermined titles shall be bound within 18 months of issue.  Electronic subscriptions should be kept current and accessible.  A report of journal subscription recommendations and past year usage should be submitted in July of each year.</t>
  </si>
  <si>
    <t>Contractor shall perform random sampling of Galaxie serials data as well as observation of stacks on carts or in the receiving area.  Contractor shall perform monthly checks of electronic subscriptions to ensure access</t>
  </si>
  <si>
    <t>TR is to verify through random checks of electronic and print access</t>
  </si>
  <si>
    <t xml:space="preserve">Patron requests for items through InterLibrary Loan or Document Delivery should be processed within 3 working days of receipt.  </t>
  </si>
  <si>
    <t>Contractor shall perform a random sampling of orders.  Minimum 20 samples.</t>
  </si>
  <si>
    <t>TR is to verify through random checks of patron requests.</t>
  </si>
  <si>
    <t xml:space="preserve">Contractor will perform random sampling of the carts and the shelves.  Galaxy printout must occur as cataloging occurs. </t>
  </si>
  <si>
    <t xml:space="preserve">TR is to verify this inspection activity once each month.  </t>
  </si>
  <si>
    <t>5.4  Document Cataloging</t>
  </si>
  <si>
    <t>A minimum of 400 items per month shall be cataloged until all technical materials held in the GRC Library have a record in NASA Galaxie with Glenn holdings attached. Items shall be added in the following order of priority; (1) the backlog of technical documents currently held; (2) new materials; (3) materials requiring original cataloging.</t>
  </si>
  <si>
    <t>Contractor shall perform observations of carts as well as database monitoring. Minimum 40 samples.</t>
  </si>
  <si>
    <t>TR is to verify the inspection activity through random sampling.</t>
  </si>
  <si>
    <t>The reference desk should be staffed during Library hours of operation.  Reference services will be performed as agreed upon with the TR</t>
  </si>
  <si>
    <t>Contractor will record each event.</t>
  </si>
  <si>
    <t>TR is to verify this inspection activity every other week through observation.</t>
  </si>
  <si>
    <t>Maintenance of the Electronic Library (webpage) will be done on a monthly basis.  Additions of resources to the Electronic Library should be accomplished as needed.</t>
  </si>
  <si>
    <t>Contractor shall submit a monthly report on the maintenance of the Electronic Library and any additions.</t>
  </si>
  <si>
    <t>TR is to approve any additions.  Librarian will verify maintenance through random sampling.</t>
  </si>
  <si>
    <t>Outreach activities (including tours and training) shall be accomplished according to the schedule agreed upon with the TR. Partnering with research organizations to tailor the utilization of Library resources to advance Center projects and programs.  Number of contacts and subject research efforts will be compiled monthly.</t>
  </si>
  <si>
    <t>Contractor will record each event and attempt at outreach.</t>
  </si>
  <si>
    <t xml:space="preserve">TR is to verify these activities through observation as service occurs.  </t>
  </si>
  <si>
    <t>Work requests from external sources which includes Law Enforcement Agencies shall be documented and reported monthly.  Division Chief will be notified within 8 hours from the time of the request and receive a monthly report.</t>
  </si>
  <si>
    <t>Contractor shall provide TR with access to a shared directory that contains a log with the transaction history.</t>
  </si>
  <si>
    <t>Supervisor shall review 100% of entries into log.  Supervisor shall submit a monthly report to TR and Division Chief.</t>
  </si>
  <si>
    <t>6.7  IEMP Support</t>
  </si>
  <si>
    <t>Propellant readings and propellant usage reports shall be completed daily and submitted to the TR by 8:30 AM each morning.</t>
  </si>
  <si>
    <t>6.5 XP Community &amp; Media Relations Editorial Support</t>
  </si>
  <si>
    <t>6.8  PO/Space Operations Division</t>
  </si>
  <si>
    <t>Contractor shall document the date.</t>
  </si>
  <si>
    <t>TR will provide a list of reports due.  Contractor will provide a monthly report of delivery dates.</t>
  </si>
  <si>
    <t>Project Checklist shall be initiated and completed accurately and on file for each move processed. Checklists shall be readily accessible.</t>
  </si>
  <si>
    <t>All jobs open and completed to be audited by TR throughout the month.</t>
  </si>
  <si>
    <t>Contractor will provide a monthly report to the TR of all open and completed jobs.</t>
  </si>
  <si>
    <t>6.14 PTC/Constellation Project Office</t>
  </si>
  <si>
    <t>6.15 PCAD Project Office</t>
  </si>
  <si>
    <t>7.8  B/R Resources and Management Office</t>
  </si>
  <si>
    <t>7.17 Office of Chief Engineer</t>
  </si>
  <si>
    <t>7.19 PRA/Aviation Safety</t>
  </si>
  <si>
    <t>Mail Services customer satisfaction metric shall maintain the following overall average scores.   SPL (80% = an average score of 4.0 on all surveys in a six-month period.)  AQL (60% = an average score of 3.0 of all surveys in a six-month period.)</t>
  </si>
  <si>
    <t>The GRC IRIS Report shall be completed and submitted via email within 24 hours of a mishap.  The IRIS Report will be updated and posted in LTID Executive Reports within 10 days to report investigative notes and additional planned corrective actions.</t>
  </si>
  <si>
    <t>NOTE FROM SEVEN STEPS TEAM:</t>
  </si>
  <si>
    <t>PLEASE SEE HELPFUL HINTS AT END OF DOCUMENT</t>
  </si>
  <si>
    <t>HELPFUL HINTS: Consider selecting fewer measures and metrics - the more things are measured, the more time and effort are required to manage the effort.  Try to identify 5-10 Key Performance Indicators (KPIs) and just measure them.</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</si>
</sst>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_(&quot;$&quot;* #,##0.0_);_(&quot;$&quot;* \(#,##0.0\);_(&quot;$&quot;* &quot;-&quot;??_);_(@_)"/>
    <numFmt numFmtId="168" formatCode="_(&quot;$&quot;* #,##0_);_(&quot;$&quot;* \(#,##0\);_(&quot;$&quot;* &quot;-&quot;??_);_(@_)"/>
    <numFmt numFmtId="169" formatCode="0.000"/>
    <numFmt numFmtId="170" formatCode="0.0"/>
    <numFmt numFmtId="171" formatCode="0.00000"/>
    <numFmt numFmtId="172" formatCode="0.0000"/>
    <numFmt numFmtId="173" formatCode="_(* #,##0.0_);_(* \(#,##0.0\);_(* &quot;-&quot;??_);_(@_)"/>
    <numFmt numFmtId="174" formatCode="_(* #,##0_);_(* \(#,##0\);_(* &quot;-&quot;??_);_(@_)"/>
    <numFmt numFmtId="175" formatCode="_(&quot;$&quot;* #,##0.000_);_(&quot;$&quot;* \(#,##0.000\);_(&quot;$&quot;* &quot;-&quot;???_);_(@_)"/>
    <numFmt numFmtId="176" formatCode="_(&quot;$&quot;* #,##0.0000_);_(&quot;$&quot;* \(#,##0.0000\);_(&quot;$&quot;* &quot;-&quot;????_);_(@_)"/>
    <numFmt numFmtId="177" formatCode="0.00000000%"/>
    <numFmt numFmtId="178" formatCode="0.0000000%"/>
    <numFmt numFmtId="179" formatCode="0.000000%"/>
    <numFmt numFmtId="180" formatCode="0.00000%"/>
    <numFmt numFmtId="181" formatCode="0.00000000000000000%"/>
    <numFmt numFmtId="182" formatCode="0.0000000000000000%"/>
    <numFmt numFmtId="183" formatCode="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_);[Red]\(#,##0.0\)"/>
    <numFmt numFmtId="191" formatCode="0.000000"/>
    <numFmt numFmtId="192" formatCode="_(* #,##0.000_);_(* \(#,##0.000\);_(* &quot;-&quot;??_);_(@_)"/>
    <numFmt numFmtId="193" formatCode="_(* #,##0.0000_);_(* \(#,##0.0000\);_(* &quot;-&quot;??_);_(@_)"/>
    <numFmt numFmtId="194" formatCode="_(&quot;$&quot;* #,##0.000_);_(&quot;$&quot;* \(#,##0.000\);_(&quot;$&quot;* &quot;-&quot;??_);_(@_)"/>
    <numFmt numFmtId="195" formatCode="_(&quot;$&quot;* #,##0.0000_);_(&quot;$&quot;* \(#,##0.0000\);_(&quot;$&quot;* &quot;-&quot;??_);_(@_)"/>
    <numFmt numFmtId="196" formatCode="_(&quot;$&quot;* #,##0.00000_);_(&quot;$&quot;* \(#,##0.00000\);_(&quot;$&quot;* &quot;-&quot;??_);_(@_)"/>
    <numFmt numFmtId="197" formatCode="_(&quot;$&quot;* #,##0.000000_);_(&quot;$&quot;* \(#,##0.000000\);_(&quot;$&quot;* &quot;-&quot;??_);_(@_)"/>
  </numFmts>
  <fonts count="39">
    <font>
      <sz val="10"/>
      <name val="Arial"/>
      <family val="0"/>
    </font>
    <font>
      <sz val="8"/>
      <name val="Arial"/>
      <family val="2"/>
    </font>
    <font>
      <b/>
      <i/>
      <sz val="10"/>
      <name val="Arial"/>
      <family val="2"/>
    </font>
    <font>
      <b/>
      <i/>
      <sz val="8"/>
      <name val="Arial"/>
      <family val="2"/>
    </font>
    <font>
      <b/>
      <sz val="10"/>
      <name val="Arial"/>
      <family val="2"/>
    </font>
    <font>
      <b/>
      <sz val="8"/>
      <name val="Arial"/>
      <family val="2"/>
    </font>
    <font>
      <b/>
      <sz val="10"/>
      <name val="Times New Roman"/>
      <family val="1"/>
    </font>
    <font>
      <sz val="10"/>
      <name val="Geneva"/>
      <family val="0"/>
    </font>
    <font>
      <b/>
      <u val="single"/>
      <sz val="10"/>
      <name val="Times New Roman"/>
      <family val="1"/>
    </font>
    <font>
      <sz val="8"/>
      <name val="Geneva"/>
      <family val="0"/>
    </font>
    <font>
      <b/>
      <u val="single"/>
      <sz val="12"/>
      <name val="Times New Roman"/>
      <family val="1"/>
    </font>
    <font>
      <b/>
      <sz val="11"/>
      <name val="Geneva"/>
      <family val="0"/>
    </font>
    <font>
      <sz val="10"/>
      <name val="Times New Roman"/>
      <family val="1"/>
    </font>
    <font>
      <b/>
      <i/>
      <strike/>
      <sz val="8"/>
      <name val="Arial"/>
      <family val="2"/>
    </font>
    <font>
      <strike/>
      <sz val="10"/>
      <name val="Arial"/>
      <family val="2"/>
    </font>
    <font>
      <u val="single"/>
      <sz val="10"/>
      <color indexed="12"/>
      <name val="Arial"/>
      <family val="0"/>
    </font>
    <font>
      <u val="single"/>
      <sz val="10"/>
      <color indexed="36"/>
      <name val="Arial"/>
      <family val="0"/>
    </font>
    <font>
      <sz val="10"/>
      <color indexed="10"/>
      <name val="Arial"/>
      <family val="0"/>
    </font>
    <font>
      <strike/>
      <sz val="10"/>
      <color indexed="53"/>
      <name val="Arial"/>
      <family val="2"/>
    </font>
    <font>
      <b/>
      <sz val="10"/>
      <color indexed="10"/>
      <name val="Arial"/>
      <family val="2"/>
    </font>
    <font>
      <sz val="8"/>
      <color indexed="10"/>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1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double"/>
    </border>
    <border>
      <left style="thin"/>
      <right style="hair"/>
      <top style="hair"/>
      <bottom style="hair"/>
    </border>
    <border>
      <left style="hair"/>
      <right style="thin"/>
      <top style="hair"/>
      <bottom style="hair"/>
    </border>
    <border>
      <left style="thin"/>
      <right>
        <color indexed="63"/>
      </right>
      <top style="hair"/>
      <bottom style="hair"/>
    </border>
    <border>
      <left style="thin"/>
      <right style="thin"/>
      <top style="hair"/>
      <bottom style="hair"/>
    </border>
    <border>
      <left>
        <color indexed="63"/>
      </left>
      <right style="medium"/>
      <top style="hair"/>
      <bottom style="hair"/>
    </border>
    <border>
      <left style="hair"/>
      <right style="hair"/>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style="thin"/>
      <top>
        <color indexed="63"/>
      </top>
      <bottom style="hair"/>
    </border>
    <border>
      <left style="thin"/>
      <right style="thin"/>
      <top style="hair"/>
      <bottom>
        <color indexed="63"/>
      </bottom>
    </border>
    <border>
      <left style="medium"/>
      <right>
        <color indexed="63"/>
      </right>
      <top style="medium"/>
      <bottom style="medium"/>
    </border>
    <border>
      <left style="thin"/>
      <right style="medium"/>
      <top style="thin"/>
      <bottom>
        <color indexed="63"/>
      </bottom>
    </border>
    <border>
      <left>
        <color indexed="63"/>
      </left>
      <right style="medium"/>
      <top>
        <color indexed="63"/>
      </top>
      <bottom style="thin"/>
    </border>
    <border>
      <left style="thin"/>
      <right>
        <color indexed="63"/>
      </right>
      <top>
        <color indexed="63"/>
      </top>
      <bottom style="hair"/>
    </border>
    <border>
      <left>
        <color indexed="63"/>
      </left>
      <right style="thin"/>
      <top>
        <color indexed="63"/>
      </top>
      <bottom style="thin"/>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style="medium"/>
      <right style="thin"/>
      <top style="medium"/>
      <bottom style="medium"/>
    </border>
    <border>
      <left style="thin"/>
      <right style="medium"/>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thin"/>
      <right style="medium"/>
      <top style="hair"/>
      <bottom style="hair"/>
    </border>
    <border>
      <left style="thin"/>
      <right style="hair"/>
      <top style="hair"/>
      <bottom>
        <color indexed="63"/>
      </bottom>
    </border>
    <border>
      <left style="thin"/>
      <right style="medium"/>
      <top>
        <color indexed="63"/>
      </top>
      <bottom style="hair"/>
    </border>
    <border>
      <left style="thin"/>
      <right style="hair"/>
      <top style="thin"/>
      <bottom style="thin"/>
    </border>
    <border>
      <left style="hair"/>
      <right style="thin"/>
      <top style="thin"/>
      <bottom style="thin"/>
    </border>
    <border>
      <left>
        <color indexed="63"/>
      </left>
      <right style="hair"/>
      <top style="hair"/>
      <bottom style="hair"/>
    </border>
    <border>
      <left>
        <color indexed="63"/>
      </left>
      <right style="hair"/>
      <top style="hair"/>
      <bottom>
        <color indexed="63"/>
      </bottom>
    </border>
    <border>
      <left style="hair"/>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medium"/>
      <top style="hair"/>
      <bottom>
        <color indexed="63"/>
      </bottom>
    </border>
    <border>
      <left>
        <color indexed="63"/>
      </left>
      <right style="medium"/>
      <top style="hair"/>
      <bottom>
        <color indexed="63"/>
      </bottom>
    </border>
    <border>
      <left style="hair"/>
      <right>
        <color indexed="63"/>
      </right>
      <top style="hair"/>
      <bottom style="hair"/>
    </border>
    <border>
      <left>
        <color indexed="63"/>
      </left>
      <right style="medium"/>
      <top>
        <color indexed="63"/>
      </top>
      <bottom style="hair"/>
    </border>
    <border>
      <left>
        <color indexed="63"/>
      </left>
      <right style="medium"/>
      <top style="thin"/>
      <bottom style="thin"/>
    </border>
    <border>
      <left style="medium"/>
      <right style="medium"/>
      <top style="medium"/>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color indexed="63"/>
      </left>
      <right style="medium"/>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hair"/>
      <bottom style="medium"/>
    </border>
    <border>
      <left style="thin"/>
      <right>
        <color indexed="63"/>
      </right>
      <top style="medium"/>
      <bottom style="medium"/>
    </border>
    <border>
      <left style="hair"/>
      <right style="hair"/>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hair"/>
      <top style="medium"/>
      <bottom style="medium"/>
    </border>
    <border>
      <left style="hair"/>
      <right style="thin"/>
      <top style="medium"/>
      <bottom style="medium"/>
    </border>
    <border>
      <left>
        <color indexed="63"/>
      </left>
      <right style="medium"/>
      <top style="medium"/>
      <bottom style="medium"/>
    </border>
    <border>
      <left style="hair"/>
      <right>
        <color indexed="63"/>
      </right>
      <top>
        <color indexed="63"/>
      </top>
      <bottom style="thin"/>
    </border>
    <border>
      <left style="hair"/>
      <right>
        <color indexed="63"/>
      </right>
      <top style="thin"/>
      <bottom style="thin"/>
    </border>
    <border>
      <left>
        <color indexed="63"/>
      </left>
      <right style="hair"/>
      <top>
        <color indexed="63"/>
      </top>
      <bottom style="thin"/>
    </border>
    <border>
      <left style="hair"/>
      <right>
        <color indexed="63"/>
      </right>
      <top style="hair"/>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style="thin"/>
      <top style="hair"/>
      <bottom style="hair"/>
    </border>
    <border>
      <left style="medium"/>
      <right style="thin"/>
      <top style="hair"/>
      <bottom style="medium"/>
    </border>
    <border>
      <left style="medium"/>
      <right style="medium"/>
      <top style="medium"/>
      <bottom>
        <color indexed="63"/>
      </bottom>
    </border>
    <border>
      <left style="medium"/>
      <right style="medium"/>
      <top style="hair"/>
      <bottom style="hair"/>
    </border>
    <border>
      <left style="medium"/>
      <right style="medium"/>
      <top style="thin"/>
      <bottom style="thin"/>
    </border>
    <border>
      <left style="medium"/>
      <right style="medium"/>
      <top>
        <color indexed="63"/>
      </top>
      <bottom style="hair"/>
    </border>
    <border>
      <left style="medium"/>
      <right style="medium"/>
      <top>
        <color indexed="63"/>
      </top>
      <bottom style="thin"/>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hair"/>
      <right style="hair"/>
      <top style="hair"/>
      <bottom style="medium"/>
    </border>
    <border>
      <left style="hair"/>
      <right style="thin"/>
      <top style="hair"/>
      <bottom style="medium"/>
    </border>
    <border>
      <left style="hair"/>
      <right>
        <color indexed="63"/>
      </right>
      <top>
        <color indexed="63"/>
      </top>
      <bottom style="hair"/>
    </border>
    <border>
      <left style="thin"/>
      <right style="hair"/>
      <top style="hair"/>
      <bottom style="medium"/>
    </border>
    <border>
      <left>
        <color indexed="63"/>
      </left>
      <right style="medium"/>
      <top style="hair"/>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7"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489">
    <xf numFmtId="0" fontId="0" fillId="0" borderId="0" xfId="0" applyAlignment="1">
      <alignment/>
    </xf>
    <xf numFmtId="0" fontId="0" fillId="0" borderId="10" xfId="0" applyFill="1" applyBorder="1" applyAlignment="1">
      <alignment vertical="top" wrapText="1"/>
    </xf>
    <xf numFmtId="9" fontId="0" fillId="0" borderId="10" xfId="0" applyNumberFormat="1" applyFill="1" applyBorder="1" applyAlignment="1">
      <alignment horizontal="center" vertical="top"/>
    </xf>
    <xf numFmtId="0" fontId="7" fillId="0" borderId="11" xfId="57" applyBorder="1">
      <alignment/>
      <protection/>
    </xf>
    <xf numFmtId="0" fontId="7" fillId="0" borderId="12" xfId="57" applyBorder="1">
      <alignment/>
      <protection/>
    </xf>
    <xf numFmtId="0" fontId="7" fillId="0" borderId="13" xfId="57" applyBorder="1">
      <alignment/>
      <protection/>
    </xf>
    <xf numFmtId="0" fontId="7" fillId="0" borderId="0" xfId="57">
      <alignment/>
      <protection/>
    </xf>
    <xf numFmtId="0" fontId="7" fillId="0" borderId="14" xfId="57" applyBorder="1">
      <alignment/>
      <protection/>
    </xf>
    <xf numFmtId="0" fontId="6" fillId="0" borderId="15" xfId="57" applyFont="1" applyFill="1" applyBorder="1" applyAlignment="1">
      <alignment horizontal="center" wrapText="1"/>
      <protection/>
    </xf>
    <xf numFmtId="9" fontId="6" fillId="0" borderId="15" xfId="57" applyNumberFormat="1" applyFont="1" applyFill="1" applyBorder="1" applyAlignment="1">
      <alignment horizontal="center" wrapText="1"/>
      <protection/>
    </xf>
    <xf numFmtId="0" fontId="7" fillId="0" borderId="16" xfId="57" applyBorder="1">
      <alignment/>
      <protection/>
    </xf>
    <xf numFmtId="0" fontId="7" fillId="0" borderId="17" xfId="57" applyBorder="1">
      <alignment/>
      <protection/>
    </xf>
    <xf numFmtId="9" fontId="6" fillId="0" borderId="18" xfId="57" applyNumberFormat="1" applyFont="1" applyFill="1" applyBorder="1" applyAlignment="1">
      <alignment horizontal="center" wrapText="1"/>
      <protection/>
    </xf>
    <xf numFmtId="0" fontId="7" fillId="0" borderId="0" xfId="57" applyBorder="1">
      <alignment/>
      <protection/>
    </xf>
    <xf numFmtId="49" fontId="8" fillId="0" borderId="0" xfId="57" applyNumberFormat="1" applyFont="1" applyBorder="1" applyAlignment="1">
      <alignment horizontal="left" vertical="top"/>
      <protection/>
    </xf>
    <xf numFmtId="9" fontId="7" fillId="0" borderId="15" xfId="57" applyNumberFormat="1" applyBorder="1">
      <alignment/>
      <protection/>
    </xf>
    <xf numFmtId="164" fontId="7" fillId="0" borderId="15" xfId="57" applyNumberFormat="1" applyBorder="1">
      <alignment/>
      <protection/>
    </xf>
    <xf numFmtId="10" fontId="9" fillId="0" borderId="15" xfId="57" applyNumberFormat="1" applyFont="1" applyBorder="1">
      <alignment/>
      <protection/>
    </xf>
    <xf numFmtId="49" fontId="8" fillId="0" borderId="14" xfId="57" applyNumberFormat="1" applyFont="1" applyBorder="1" applyAlignment="1">
      <alignment horizontal="center" vertical="top"/>
      <protection/>
    </xf>
    <xf numFmtId="0" fontId="7" fillId="0" borderId="14" xfId="57" applyFont="1" applyBorder="1">
      <alignment/>
      <protection/>
    </xf>
    <xf numFmtId="49" fontId="8" fillId="0" borderId="19" xfId="57" applyNumberFormat="1" applyFont="1" applyBorder="1" applyAlignment="1">
      <alignment horizontal="center" vertical="top"/>
      <protection/>
    </xf>
    <xf numFmtId="49" fontId="8" fillId="0" borderId="20" xfId="57" applyNumberFormat="1" applyFont="1" applyBorder="1" applyAlignment="1">
      <alignment horizontal="left" vertical="top"/>
      <protection/>
    </xf>
    <xf numFmtId="9" fontId="7" fillId="0" borderId="21" xfId="57" applyNumberFormat="1" applyBorder="1">
      <alignment/>
      <protection/>
    </xf>
    <xf numFmtId="164" fontId="7" fillId="0" borderId="21" xfId="57" applyNumberFormat="1" applyBorder="1">
      <alignment/>
      <protection/>
    </xf>
    <xf numFmtId="49" fontId="10" fillId="0" borderId="14" xfId="57" applyNumberFormat="1" applyFont="1" applyBorder="1" applyAlignment="1">
      <alignment horizontal="center" vertical="top"/>
      <protection/>
    </xf>
    <xf numFmtId="49" fontId="10" fillId="0" borderId="0" xfId="57" applyNumberFormat="1" applyFont="1" applyBorder="1" applyAlignment="1">
      <alignment horizontal="left" vertical="top"/>
      <protection/>
    </xf>
    <xf numFmtId="9" fontId="7" fillId="0" borderId="0" xfId="57" applyNumberFormat="1">
      <alignment/>
      <protection/>
    </xf>
    <xf numFmtId="9" fontId="7" fillId="0" borderId="22" xfId="57" applyNumberFormat="1" applyBorder="1">
      <alignment/>
      <protection/>
    </xf>
    <xf numFmtId="0" fontId="11" fillId="0" borderId="23" xfId="57" applyFont="1" applyBorder="1" applyAlignment="1">
      <alignment horizontal="right"/>
      <protection/>
    </xf>
    <xf numFmtId="9" fontId="11" fillId="0" borderId="23" xfId="57" applyNumberFormat="1" applyFont="1" applyBorder="1">
      <alignment/>
      <protection/>
    </xf>
    <xf numFmtId="164" fontId="11" fillId="0" borderId="23" xfId="57" applyNumberFormat="1" applyFont="1" applyBorder="1">
      <alignment/>
      <protection/>
    </xf>
    <xf numFmtId="164" fontId="11" fillId="0" borderId="17" xfId="57" applyNumberFormat="1" applyFont="1" applyBorder="1">
      <alignment/>
      <protection/>
    </xf>
    <xf numFmtId="0" fontId="11" fillId="0" borderId="0" xfId="57" applyFont="1" applyBorder="1" applyAlignment="1">
      <alignment horizontal="right"/>
      <protection/>
    </xf>
    <xf numFmtId="9" fontId="11" fillId="0" borderId="0" xfId="57" applyNumberFormat="1" applyFont="1" applyBorder="1">
      <alignment/>
      <protection/>
    </xf>
    <xf numFmtId="164" fontId="11" fillId="0" borderId="0" xfId="57" applyNumberFormat="1" applyFont="1" applyBorder="1">
      <alignment/>
      <protection/>
    </xf>
    <xf numFmtId="0" fontId="7" fillId="0" borderId="15" xfId="57" applyBorder="1">
      <alignment/>
      <protection/>
    </xf>
    <xf numFmtId="8" fontId="7" fillId="0" borderId="15" xfId="57" applyNumberFormat="1" applyBorder="1">
      <alignment/>
      <protection/>
    </xf>
    <xf numFmtId="0" fontId="7" fillId="0" borderId="20" xfId="57" applyBorder="1">
      <alignment/>
      <protection/>
    </xf>
    <xf numFmtId="0" fontId="7" fillId="0" borderId="21" xfId="57" applyBorder="1">
      <alignment/>
      <protection/>
    </xf>
    <xf numFmtId="0" fontId="7" fillId="0" borderId="19" xfId="57" applyBorder="1">
      <alignment/>
      <protection/>
    </xf>
    <xf numFmtId="0" fontId="8" fillId="0" borderId="0" xfId="57" applyFont="1">
      <alignment/>
      <protection/>
    </xf>
    <xf numFmtId="0" fontId="12" fillId="0" borderId="0" xfId="57" applyFont="1">
      <alignment/>
      <protection/>
    </xf>
    <xf numFmtId="0" fontId="12" fillId="0" borderId="0" xfId="57" applyFont="1" applyBorder="1">
      <alignment/>
      <protection/>
    </xf>
    <xf numFmtId="164" fontId="7" fillId="0" borderId="0" xfId="57" applyNumberFormat="1">
      <alignment/>
      <protection/>
    </xf>
    <xf numFmtId="10" fontId="7" fillId="0" borderId="0" xfId="57" applyNumberFormat="1">
      <alignment/>
      <protection/>
    </xf>
    <xf numFmtId="0" fontId="3" fillId="0" borderId="24" xfId="0" applyFont="1" applyFill="1" applyBorder="1" applyAlignment="1">
      <alignment horizontal="center" vertical="center" wrapText="1"/>
    </xf>
    <xf numFmtId="0" fontId="0" fillId="0" borderId="10" xfId="0" applyFont="1" applyFill="1" applyBorder="1" applyAlignment="1">
      <alignment vertical="top" wrapText="1"/>
    </xf>
    <xf numFmtId="9" fontId="0" fillId="0" borderId="10" xfId="0" applyNumberFormat="1" applyFont="1" applyFill="1" applyBorder="1" applyAlignment="1">
      <alignment horizontal="center" vertical="top"/>
    </xf>
    <xf numFmtId="9" fontId="0" fillId="0" borderId="10" xfId="60" applyFont="1" applyFill="1" applyBorder="1" applyAlignment="1">
      <alignment horizontal="center" vertical="center"/>
    </xf>
    <xf numFmtId="9" fontId="0" fillId="0" borderId="25" xfId="60" applyFont="1" applyFill="1" applyBorder="1" applyAlignment="1">
      <alignment horizontal="center" vertical="center"/>
    </xf>
    <xf numFmtId="166" fontId="0" fillId="0" borderId="26" xfId="60" applyNumberFormat="1" applyFont="1" applyFill="1" applyBorder="1" applyAlignment="1">
      <alignment horizontal="center" vertical="center"/>
    </xf>
    <xf numFmtId="166" fontId="0" fillId="0" borderId="27" xfId="60" applyNumberFormat="1" applyFont="1" applyFill="1" applyBorder="1" applyAlignment="1">
      <alignment horizontal="center" vertical="center"/>
    </xf>
    <xf numFmtId="44" fontId="0" fillId="0" borderId="28" xfId="44" applyFont="1" applyFill="1" applyBorder="1" applyAlignment="1">
      <alignment horizontal="center" vertical="center"/>
    </xf>
    <xf numFmtId="9" fontId="0" fillId="0" borderId="10" xfId="60" applyFont="1" applyFill="1" applyBorder="1" applyAlignment="1">
      <alignment horizontal="center" vertical="center"/>
    </xf>
    <xf numFmtId="9" fontId="0" fillId="0" borderId="25" xfId="60" applyFont="1" applyFill="1" applyBorder="1" applyAlignment="1">
      <alignment horizontal="center" vertical="center"/>
    </xf>
    <xf numFmtId="0" fontId="0" fillId="0" borderId="29" xfId="0" applyFill="1" applyBorder="1" applyAlignment="1">
      <alignment vertical="top" wrapText="1"/>
    </xf>
    <xf numFmtId="0" fontId="3" fillId="0" borderId="30" xfId="0" applyFont="1" applyFill="1" applyBorder="1" applyAlignment="1">
      <alignment horizontal="center" vertical="center" wrapText="1"/>
    </xf>
    <xf numFmtId="0" fontId="0" fillId="0" borderId="31" xfId="0" applyFill="1" applyBorder="1" applyAlignment="1">
      <alignment vertical="top" wrapText="1"/>
    </xf>
    <xf numFmtId="9" fontId="0" fillId="0" borderId="31" xfId="0" applyNumberFormat="1" applyFill="1" applyBorder="1" applyAlignment="1">
      <alignment horizontal="center" vertical="top"/>
    </xf>
    <xf numFmtId="9" fontId="0" fillId="0" borderId="31" xfId="60" applyFont="1" applyFill="1" applyBorder="1" applyAlignment="1">
      <alignment horizontal="center" vertical="center"/>
    </xf>
    <xf numFmtId="9" fontId="0" fillId="0" borderId="32" xfId="60" applyFont="1" applyFill="1" applyBorder="1" applyAlignment="1">
      <alignment horizontal="center" vertical="center"/>
    </xf>
    <xf numFmtId="0" fontId="3" fillId="0" borderId="33" xfId="0" applyFont="1" applyFill="1" applyBorder="1" applyAlignment="1">
      <alignment horizontal="center" vertical="center" wrapText="1"/>
    </xf>
    <xf numFmtId="0" fontId="0" fillId="0" borderId="34" xfId="0" applyFill="1" applyBorder="1" applyAlignment="1">
      <alignment vertical="top" wrapText="1"/>
    </xf>
    <xf numFmtId="9" fontId="0" fillId="0" borderId="34" xfId="0" applyNumberFormat="1" applyFill="1" applyBorder="1" applyAlignment="1">
      <alignment horizontal="center" vertical="top"/>
    </xf>
    <xf numFmtId="9" fontId="0" fillId="0" borderId="34" xfId="60" applyFont="1" applyFill="1" applyBorder="1" applyAlignment="1">
      <alignment horizontal="center" vertical="center"/>
    </xf>
    <xf numFmtId="9" fontId="0" fillId="0" borderId="35" xfId="60" applyFont="1" applyFill="1" applyBorder="1" applyAlignment="1">
      <alignment horizontal="center" vertical="center"/>
    </xf>
    <xf numFmtId="0" fontId="2" fillId="0" borderId="36" xfId="0" applyFont="1" applyFill="1" applyBorder="1" applyAlignment="1">
      <alignment vertical="top" wrapText="1"/>
    </xf>
    <xf numFmtId="0" fontId="3" fillId="0" borderId="37" xfId="0" applyFont="1" applyFill="1" applyBorder="1" applyAlignment="1">
      <alignment horizontal="center" vertical="center" wrapText="1"/>
    </xf>
    <xf numFmtId="0" fontId="0" fillId="0" borderId="38" xfId="0" applyFill="1" applyBorder="1" applyAlignment="1">
      <alignment vertical="top" wrapText="1"/>
    </xf>
    <xf numFmtId="9" fontId="0" fillId="0" borderId="38" xfId="0" applyNumberFormat="1" applyFill="1" applyBorder="1" applyAlignment="1">
      <alignment horizontal="center" vertical="top"/>
    </xf>
    <xf numFmtId="9" fontId="0" fillId="0" borderId="38" xfId="0" applyNumberFormat="1" applyFill="1" applyBorder="1" applyAlignment="1">
      <alignment horizontal="center" vertical="center"/>
    </xf>
    <xf numFmtId="9" fontId="0" fillId="0" borderId="38" xfId="60" applyFont="1" applyFill="1" applyBorder="1" applyAlignment="1">
      <alignment horizontal="center" vertical="center"/>
    </xf>
    <xf numFmtId="9" fontId="0" fillId="0" borderId="39" xfId="60" applyFont="1" applyFill="1" applyBorder="1" applyAlignment="1">
      <alignment horizontal="center" vertical="center"/>
    </xf>
    <xf numFmtId="9" fontId="0" fillId="0" borderId="10" xfId="0" applyNumberFormat="1" applyFill="1" applyBorder="1" applyAlignment="1">
      <alignment horizontal="center" vertical="center"/>
    </xf>
    <xf numFmtId="0" fontId="0" fillId="0" borderId="40" xfId="0" applyFill="1" applyBorder="1" applyAlignment="1">
      <alignment vertical="top" wrapText="1"/>
    </xf>
    <xf numFmtId="0" fontId="2" fillId="0" borderId="10" xfId="0" applyFont="1" applyFill="1" applyBorder="1" applyAlignment="1">
      <alignment vertical="top" wrapText="1"/>
    </xf>
    <xf numFmtId="10" fontId="0" fillId="0" borderId="10" xfId="60" applyNumberFormat="1" applyFont="1" applyFill="1" applyBorder="1" applyAlignment="1">
      <alignment horizontal="center" vertical="center"/>
    </xf>
    <xf numFmtId="0" fontId="0" fillId="0" borderId="0" xfId="0" applyAlignment="1">
      <alignment horizontal="center"/>
    </xf>
    <xf numFmtId="0" fontId="0" fillId="0" borderId="41" xfId="0" applyBorder="1" applyAlignment="1">
      <alignment horizontal="center"/>
    </xf>
    <xf numFmtId="0" fontId="0" fillId="0" borderId="42" xfId="0" applyBorder="1" applyAlignment="1">
      <alignment horizontal="center"/>
    </xf>
    <xf numFmtId="10" fontId="0" fillId="0" borderId="0" xfId="60" applyNumberFormat="1" applyFont="1" applyAlignment="1">
      <alignment/>
    </xf>
    <xf numFmtId="9" fontId="0" fillId="0" borderId="0" xfId="60" applyFont="1" applyAlignment="1">
      <alignment/>
    </xf>
    <xf numFmtId="192" fontId="0" fillId="0" borderId="43" xfId="42" applyNumberFormat="1" applyFont="1" applyBorder="1" applyAlignment="1">
      <alignment/>
    </xf>
    <xf numFmtId="169" fontId="0" fillId="0" borderId="44" xfId="0" applyNumberFormat="1" applyBorder="1" applyAlignment="1">
      <alignment/>
    </xf>
    <xf numFmtId="192" fontId="0" fillId="0" borderId="45" xfId="42" applyNumberFormat="1" applyFont="1" applyBorder="1" applyAlignment="1">
      <alignment/>
    </xf>
    <xf numFmtId="169" fontId="0" fillId="0" borderId="46" xfId="0" applyNumberFormat="1" applyBorder="1" applyAlignment="1">
      <alignment/>
    </xf>
    <xf numFmtId="166" fontId="0" fillId="0" borderId="26" xfId="60" applyNumberFormat="1" applyFont="1" applyFill="1" applyBorder="1" applyAlignment="1">
      <alignment horizontal="center" vertical="center"/>
    </xf>
    <xf numFmtId="166" fontId="0" fillId="0" borderId="27" xfId="60" applyNumberFormat="1" applyFont="1" applyFill="1" applyBorder="1" applyAlignment="1">
      <alignment horizontal="center" vertical="center"/>
    </xf>
    <xf numFmtId="44" fontId="0" fillId="0" borderId="28" xfId="44" applyFont="1" applyFill="1" applyBorder="1" applyAlignment="1">
      <alignment horizontal="center" vertical="center"/>
    </xf>
    <xf numFmtId="0" fontId="0" fillId="0" borderId="0" xfId="0" applyFill="1" applyAlignment="1">
      <alignment vertical="top"/>
    </xf>
    <xf numFmtId="9" fontId="0" fillId="0" borderId="10" xfId="0" applyNumberFormat="1" applyFont="1" applyFill="1" applyBorder="1" applyAlignment="1">
      <alignment horizontal="center" vertical="center"/>
    </xf>
    <xf numFmtId="0" fontId="3" fillId="0" borderId="47" xfId="0" applyFont="1" applyFill="1" applyBorder="1" applyAlignment="1">
      <alignment horizontal="center" vertical="center" wrapText="1"/>
    </xf>
    <xf numFmtId="0" fontId="1" fillId="0" borderId="47" xfId="0" applyFont="1" applyFill="1" applyBorder="1" applyAlignment="1">
      <alignment horizontal="center" vertical="center" wrapText="1"/>
    </xf>
    <xf numFmtId="9" fontId="1" fillId="0" borderId="47" xfId="0" applyNumberFormat="1" applyFont="1" applyFill="1" applyBorder="1" applyAlignment="1">
      <alignment horizontal="center" vertical="center" wrapText="1"/>
    </xf>
    <xf numFmtId="9" fontId="1" fillId="0" borderId="47" xfId="60" applyFont="1" applyFill="1" applyBorder="1" applyAlignment="1">
      <alignment horizontal="center" vertical="center" wrapText="1"/>
    </xf>
    <xf numFmtId="9" fontId="1" fillId="0" borderId="48" xfId="60" applyFont="1" applyFill="1" applyBorder="1" applyAlignment="1">
      <alignment horizontal="center" vertical="center" wrapText="1"/>
    </xf>
    <xf numFmtId="166" fontId="0" fillId="0" borderId="49" xfId="60" applyNumberFormat="1" applyFont="1" applyFill="1" applyBorder="1" applyAlignment="1">
      <alignment horizontal="center" vertical="center"/>
    </xf>
    <xf numFmtId="43" fontId="0" fillId="0" borderId="28" xfId="42" applyFont="1" applyFill="1" applyBorder="1" applyAlignment="1">
      <alignment horizontal="center" vertical="center"/>
    </xf>
    <xf numFmtId="166" fontId="0" fillId="0" borderId="50" xfId="60" applyNumberFormat="1" applyFont="1" applyFill="1" applyBorder="1" applyAlignment="1">
      <alignment horizontal="center" vertical="center"/>
    </xf>
    <xf numFmtId="164" fontId="0" fillId="0" borderId="22" xfId="60" applyNumberFormat="1" applyFont="1" applyFill="1" applyBorder="1" applyAlignment="1">
      <alignment horizontal="center" vertical="center"/>
    </xf>
    <xf numFmtId="164" fontId="0" fillId="0" borderId="51" xfId="60" applyNumberFormat="1" applyFont="1" applyFill="1" applyBorder="1" applyAlignment="1">
      <alignment horizontal="center" vertical="center"/>
    </xf>
    <xf numFmtId="166" fontId="0" fillId="0" borderId="22" xfId="60" applyNumberFormat="1" applyFont="1" applyFill="1" applyBorder="1" applyAlignment="1">
      <alignment horizontal="center" vertical="center"/>
    </xf>
    <xf numFmtId="166" fontId="0" fillId="0" borderId="52" xfId="60" applyNumberFormat="1" applyFont="1" applyFill="1" applyBorder="1" applyAlignment="1">
      <alignment horizontal="center" vertical="center"/>
    </xf>
    <xf numFmtId="166" fontId="0" fillId="0" borderId="19" xfId="60" applyNumberFormat="1" applyFont="1" applyFill="1" applyBorder="1" applyAlignment="1">
      <alignment horizontal="center" vertical="center"/>
    </xf>
    <xf numFmtId="166" fontId="0" fillId="0" borderId="21" xfId="60" applyNumberFormat="1" applyFont="1" applyFill="1" applyBorder="1" applyAlignment="1">
      <alignment horizontal="center" vertical="center"/>
    </xf>
    <xf numFmtId="44" fontId="0" fillId="0" borderId="53" xfId="44" applyFont="1" applyFill="1" applyBorder="1" applyAlignment="1">
      <alignment horizontal="center" vertical="center"/>
    </xf>
    <xf numFmtId="166" fontId="0" fillId="0" borderId="54" xfId="60" applyNumberFormat="1" applyFont="1" applyFill="1" applyBorder="1" applyAlignment="1">
      <alignment horizontal="center" vertical="center"/>
    </xf>
    <xf numFmtId="44" fontId="0" fillId="0" borderId="44" xfId="44" applyFont="1" applyFill="1" applyBorder="1" applyAlignment="1">
      <alignment horizontal="center" vertical="center"/>
    </xf>
    <xf numFmtId="0" fontId="3" fillId="0" borderId="38" xfId="0" applyFont="1" applyFill="1" applyBorder="1" applyAlignment="1">
      <alignment horizontal="center" vertical="center" wrapText="1"/>
    </xf>
    <xf numFmtId="0" fontId="0" fillId="0" borderId="15" xfId="0" applyFill="1" applyBorder="1" applyAlignment="1">
      <alignment vertical="top"/>
    </xf>
    <xf numFmtId="43" fontId="0" fillId="0" borderId="0" xfId="42" applyFont="1" applyFill="1" applyAlignment="1">
      <alignment vertical="top"/>
    </xf>
    <xf numFmtId="0" fontId="3" fillId="0" borderId="10" xfId="0" applyFont="1" applyFill="1" applyBorder="1" applyAlignment="1">
      <alignment horizontal="center" vertical="center" wrapText="1"/>
    </xf>
    <xf numFmtId="9" fontId="0" fillId="0" borderId="10" xfId="60" applyFont="1" applyFill="1" applyBorder="1" applyAlignment="1">
      <alignment vertical="center"/>
    </xf>
    <xf numFmtId="0" fontId="3" fillId="0" borderId="0" xfId="0" applyFont="1" applyFill="1" applyAlignment="1">
      <alignment horizontal="center" vertical="center" wrapText="1"/>
    </xf>
    <xf numFmtId="0" fontId="0" fillId="0" borderId="0" xfId="0" applyFill="1" applyAlignment="1">
      <alignment wrapText="1"/>
    </xf>
    <xf numFmtId="9" fontId="0" fillId="0" borderId="0" xfId="0" applyNumberFormat="1" applyFill="1" applyAlignment="1">
      <alignment horizontal="center"/>
    </xf>
    <xf numFmtId="9" fontId="0" fillId="0" borderId="0" xfId="60" applyFont="1" applyFill="1" applyAlignment="1">
      <alignment vertical="center"/>
    </xf>
    <xf numFmtId="0" fontId="0" fillId="0" borderId="0" xfId="0" applyFill="1" applyAlignment="1">
      <alignment/>
    </xf>
    <xf numFmtId="0" fontId="0" fillId="0" borderId="15" xfId="0" applyFill="1" applyBorder="1" applyAlignment="1">
      <alignment/>
    </xf>
    <xf numFmtId="43" fontId="0" fillId="0" borderId="0" xfId="42" applyFont="1" applyFill="1" applyAlignment="1">
      <alignment/>
    </xf>
    <xf numFmtId="9" fontId="0" fillId="0" borderId="10" xfId="60" applyFont="1" applyFill="1" applyBorder="1" applyAlignment="1">
      <alignment horizontal="left" vertical="center"/>
    </xf>
    <xf numFmtId="9" fontId="1" fillId="0" borderId="55" xfId="60" applyFont="1" applyFill="1" applyBorder="1" applyAlignment="1">
      <alignment horizontal="center" vertical="center" wrapText="1"/>
    </xf>
    <xf numFmtId="9" fontId="1" fillId="0" borderId="56" xfId="60" applyFont="1" applyFill="1" applyBorder="1" applyAlignment="1">
      <alignment horizontal="center" vertical="center" wrapText="1"/>
    </xf>
    <xf numFmtId="166" fontId="0" fillId="0" borderId="57" xfId="60" applyNumberFormat="1" applyFont="1" applyFill="1" applyBorder="1" applyAlignment="1">
      <alignment horizontal="center" vertical="center"/>
    </xf>
    <xf numFmtId="166" fontId="0" fillId="0" borderId="58" xfId="60" applyNumberFormat="1" applyFont="1" applyFill="1" applyBorder="1" applyAlignment="1">
      <alignment horizontal="center" vertical="center"/>
    </xf>
    <xf numFmtId="166" fontId="0" fillId="0" borderId="55" xfId="60" applyNumberFormat="1" applyFont="1" applyFill="1" applyBorder="1" applyAlignment="1">
      <alignment horizontal="center" vertical="center"/>
    </xf>
    <xf numFmtId="166" fontId="0" fillId="0" borderId="58" xfId="60" applyNumberFormat="1" applyFont="1" applyFill="1" applyBorder="1" applyAlignment="1">
      <alignment horizontal="center" vertical="center"/>
    </xf>
    <xf numFmtId="164" fontId="0" fillId="0" borderId="59" xfId="60" applyNumberFormat="1" applyFont="1" applyFill="1" applyBorder="1" applyAlignment="1">
      <alignment horizontal="center" vertical="center"/>
    </xf>
    <xf numFmtId="0" fontId="14" fillId="0" borderId="0" xfId="0" applyFont="1" applyFill="1" applyBorder="1" applyAlignment="1">
      <alignment vertical="top"/>
    </xf>
    <xf numFmtId="166" fontId="0" fillId="0" borderId="0" xfId="60" applyNumberFormat="1" applyFont="1" applyFill="1" applyBorder="1" applyAlignment="1">
      <alignment horizontal="center" vertical="center"/>
    </xf>
    <xf numFmtId="0" fontId="0" fillId="0" borderId="60" xfId="0" applyFill="1" applyBorder="1" applyAlignment="1">
      <alignment vertical="top"/>
    </xf>
    <xf numFmtId="166" fontId="0" fillId="0" borderId="20" xfId="60" applyNumberFormat="1" applyFont="1" applyFill="1" applyBorder="1" applyAlignment="1">
      <alignment horizontal="center" vertical="center"/>
    </xf>
    <xf numFmtId="166" fontId="0" fillId="0" borderId="0" xfId="60" applyNumberFormat="1" applyFont="1" applyFill="1" applyBorder="1" applyAlignment="1">
      <alignment horizontal="center" vertical="center"/>
    </xf>
    <xf numFmtId="0" fontId="0" fillId="0" borderId="60" xfId="0" applyFill="1" applyBorder="1" applyAlignment="1">
      <alignment vertical="center"/>
    </xf>
    <xf numFmtId="166" fontId="0" fillId="0" borderId="61" xfId="60" applyNumberFormat="1" applyFont="1" applyFill="1" applyBorder="1" applyAlignment="1">
      <alignment horizontal="center" vertical="center"/>
    </xf>
    <xf numFmtId="166" fontId="0" fillId="0" borderId="62" xfId="60" applyNumberFormat="1" applyFont="1" applyFill="1" applyBorder="1" applyAlignment="1">
      <alignment horizontal="center" vertical="center"/>
    </xf>
    <xf numFmtId="168" fontId="0" fillId="0" borderId="63" xfId="44" applyNumberFormat="1" applyFont="1" applyFill="1" applyBorder="1" applyAlignment="1">
      <alignment vertical="center"/>
    </xf>
    <xf numFmtId="0" fontId="3" fillId="0" borderId="64" xfId="0" applyFont="1" applyFill="1" applyBorder="1" applyAlignment="1">
      <alignment horizontal="center" vertical="center" wrapText="1"/>
    </xf>
    <xf numFmtId="166" fontId="0" fillId="0" borderId="62" xfId="60" applyNumberFormat="1" applyFont="1" applyFill="1" applyBorder="1" applyAlignment="1">
      <alignment horizontal="center" vertical="center"/>
    </xf>
    <xf numFmtId="168" fontId="0" fillId="0" borderId="65" xfId="44" applyNumberFormat="1" applyFont="1" applyFill="1" applyBorder="1" applyAlignment="1">
      <alignment vertical="center"/>
    </xf>
    <xf numFmtId="9" fontId="0" fillId="0" borderId="40" xfId="60" applyFont="1" applyFill="1" applyBorder="1" applyAlignment="1">
      <alignment horizontal="center" vertical="center"/>
    </xf>
    <xf numFmtId="0" fontId="4" fillId="0" borderId="10" xfId="0" applyFont="1" applyFill="1" applyBorder="1" applyAlignment="1">
      <alignment vertical="top" wrapText="1"/>
    </xf>
    <xf numFmtId="164" fontId="0" fillId="0" borderId="58" xfId="60" applyNumberFormat="1" applyFont="1" applyFill="1" applyBorder="1" applyAlignment="1">
      <alignment horizontal="center" vertical="center"/>
    </xf>
    <xf numFmtId="164" fontId="0" fillId="0" borderId="55" xfId="60" applyNumberFormat="1" applyFont="1" applyFill="1" applyBorder="1" applyAlignment="1">
      <alignment horizontal="center" vertical="center"/>
    </xf>
    <xf numFmtId="164" fontId="0" fillId="0" borderId="57" xfId="60" applyNumberFormat="1" applyFont="1" applyFill="1" applyBorder="1" applyAlignment="1">
      <alignment horizontal="center" vertical="center"/>
    </xf>
    <xf numFmtId="164" fontId="0" fillId="0" borderId="58" xfId="60" applyNumberFormat="1" applyFont="1" applyFill="1" applyBorder="1" applyAlignment="1">
      <alignment horizontal="center" vertical="center"/>
    </xf>
    <xf numFmtId="9" fontId="0" fillId="0" borderId="25" xfId="60" applyFont="1" applyFill="1" applyBorder="1" applyAlignment="1">
      <alignment horizontal="center"/>
    </xf>
    <xf numFmtId="9" fontId="0" fillId="0" borderId="22" xfId="60" applyFont="1" applyFill="1" applyBorder="1" applyAlignment="1">
      <alignment horizontal="center"/>
    </xf>
    <xf numFmtId="0" fontId="3" fillId="0" borderId="66" xfId="0" applyFont="1" applyFill="1" applyBorder="1" applyAlignment="1">
      <alignment horizontal="center" vertical="center" wrapText="1"/>
    </xf>
    <xf numFmtId="0" fontId="0" fillId="0" borderId="36" xfId="0" applyFill="1" applyBorder="1" applyAlignment="1">
      <alignment vertical="top" wrapText="1"/>
    </xf>
    <xf numFmtId="9" fontId="0" fillId="0" borderId="36" xfId="0" applyNumberFormat="1" applyFill="1" applyBorder="1" applyAlignment="1">
      <alignment horizontal="center" vertical="top"/>
    </xf>
    <xf numFmtId="9" fontId="0" fillId="0" borderId="36" xfId="60" applyFont="1" applyFill="1" applyBorder="1" applyAlignment="1">
      <alignment horizontal="center" vertical="center"/>
    </xf>
    <xf numFmtId="9" fontId="0" fillId="0" borderId="67" xfId="60" applyFont="1" applyFill="1" applyBorder="1" applyAlignment="1">
      <alignment horizontal="center" vertical="center"/>
    </xf>
    <xf numFmtId="0" fontId="0" fillId="0" borderId="68" xfId="0" applyFill="1" applyBorder="1" applyAlignment="1">
      <alignment vertical="top" wrapText="1"/>
    </xf>
    <xf numFmtId="0" fontId="0" fillId="0" borderId="69" xfId="0" applyFill="1" applyBorder="1" applyAlignment="1">
      <alignment vertical="top" wrapText="1"/>
    </xf>
    <xf numFmtId="0" fontId="0" fillId="0" borderId="10" xfId="0" applyFont="1" applyFill="1" applyBorder="1" applyAlignment="1">
      <alignment vertical="top" wrapText="1"/>
    </xf>
    <xf numFmtId="0" fontId="0" fillId="0" borderId="0" xfId="0" applyFill="1" applyBorder="1" applyAlignment="1">
      <alignment vertical="top"/>
    </xf>
    <xf numFmtId="166" fontId="0" fillId="0" borderId="60" xfId="60" applyNumberFormat="1" applyFont="1" applyFill="1" applyBorder="1" applyAlignment="1">
      <alignment horizontal="center" vertical="center"/>
    </xf>
    <xf numFmtId="9" fontId="0" fillId="0" borderId="40" xfId="0" applyNumberFormat="1" applyFill="1" applyBorder="1" applyAlignment="1">
      <alignment horizontal="center" vertical="top"/>
    </xf>
    <xf numFmtId="9" fontId="0" fillId="0" borderId="70" xfId="60" applyFont="1" applyFill="1" applyBorder="1" applyAlignment="1">
      <alignment horizontal="center" vertical="center"/>
    </xf>
    <xf numFmtId="164" fontId="0" fillId="0" borderId="71" xfId="60" applyNumberFormat="1" applyFont="1" applyFill="1" applyBorder="1" applyAlignment="1">
      <alignment horizontal="center" vertical="center"/>
    </xf>
    <xf numFmtId="166" fontId="0" fillId="0" borderId="72" xfId="60" applyNumberFormat="1" applyFont="1" applyFill="1" applyBorder="1" applyAlignment="1">
      <alignment horizontal="center" vertical="center"/>
    </xf>
    <xf numFmtId="166" fontId="0" fillId="0" borderId="71" xfId="60" applyNumberFormat="1" applyFont="1" applyFill="1" applyBorder="1" applyAlignment="1">
      <alignment horizontal="center" vertical="center"/>
    </xf>
    <xf numFmtId="44" fontId="0" fillId="0" borderId="73" xfId="44" applyFont="1" applyFill="1" applyBorder="1" applyAlignment="1">
      <alignment horizontal="center" vertical="center"/>
    </xf>
    <xf numFmtId="164" fontId="0" fillId="24" borderId="27" xfId="60" applyNumberFormat="1" applyFont="1" applyFill="1" applyBorder="1" applyAlignment="1">
      <alignment horizontal="center" vertical="center"/>
    </xf>
    <xf numFmtId="0" fontId="0" fillId="24" borderId="27" xfId="0" applyFill="1" applyBorder="1" applyAlignment="1">
      <alignment vertical="center"/>
    </xf>
    <xf numFmtId="164" fontId="0" fillId="24" borderId="58" xfId="60" applyNumberFormat="1" applyFont="1" applyFill="1" applyBorder="1" applyAlignment="1">
      <alignment horizontal="center" vertical="center"/>
    </xf>
    <xf numFmtId="166" fontId="0" fillId="24" borderId="26" xfId="60" applyNumberFormat="1" applyFont="1" applyFill="1" applyBorder="1" applyAlignment="1">
      <alignment horizontal="center" vertical="center"/>
    </xf>
    <xf numFmtId="166" fontId="0" fillId="24" borderId="27" xfId="60" applyNumberFormat="1" applyFont="1" applyFill="1" applyBorder="1" applyAlignment="1">
      <alignment horizontal="center" vertical="center"/>
    </xf>
    <xf numFmtId="166" fontId="0" fillId="24" borderId="58" xfId="60" applyNumberFormat="1" applyFont="1" applyFill="1" applyBorder="1" applyAlignment="1">
      <alignment horizontal="center" vertical="center"/>
    </xf>
    <xf numFmtId="44" fontId="0" fillId="24" borderId="28" xfId="44" applyFont="1" applyFill="1" applyBorder="1" applyAlignment="1">
      <alignment horizontal="center" vertical="center"/>
    </xf>
    <xf numFmtId="0" fontId="14" fillId="24" borderId="0" xfId="0" applyFont="1" applyFill="1" applyBorder="1" applyAlignment="1">
      <alignment vertical="top"/>
    </xf>
    <xf numFmtId="44" fontId="0" fillId="0" borderId="74" xfId="44" applyFont="1" applyFill="1" applyBorder="1" applyAlignment="1">
      <alignment horizontal="center" vertical="center"/>
    </xf>
    <xf numFmtId="44" fontId="0" fillId="0" borderId="63" xfId="44" applyFont="1" applyFill="1" applyBorder="1" applyAlignment="1">
      <alignment horizontal="center" vertical="center"/>
    </xf>
    <xf numFmtId="0" fontId="3" fillId="0" borderId="26" xfId="0" applyFont="1" applyFill="1" applyBorder="1" applyAlignment="1">
      <alignment horizontal="center" vertical="center" wrapText="1"/>
    </xf>
    <xf numFmtId="0" fontId="0" fillId="0" borderId="62" xfId="0" applyFill="1" applyBorder="1" applyAlignment="1">
      <alignment vertical="top" wrapText="1"/>
    </xf>
    <xf numFmtId="0" fontId="0" fillId="0" borderId="75" xfId="0" applyFill="1" applyBorder="1" applyAlignment="1">
      <alignment vertical="top" wrapText="1"/>
    </xf>
    <xf numFmtId="0" fontId="0" fillId="0" borderId="10" xfId="0" applyFill="1" applyBorder="1" applyAlignment="1">
      <alignment wrapText="1"/>
    </xf>
    <xf numFmtId="0" fontId="5" fillId="0" borderId="4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0" fillId="0" borderId="40" xfId="0" applyFont="1" applyFill="1" applyBorder="1" applyAlignment="1">
      <alignment vertical="top"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31" xfId="0" applyFont="1" applyFill="1" applyBorder="1" applyAlignment="1">
      <alignment vertical="top" wrapText="1"/>
    </xf>
    <xf numFmtId="0" fontId="5" fillId="0" borderId="33" xfId="0" applyFont="1" applyFill="1" applyBorder="1" applyAlignment="1">
      <alignment horizontal="center" vertical="center" wrapText="1"/>
    </xf>
    <xf numFmtId="0" fontId="0" fillId="0" borderId="34" xfId="0" applyFont="1" applyFill="1" applyBorder="1" applyAlignment="1">
      <alignment vertical="top" wrapText="1"/>
    </xf>
    <xf numFmtId="0" fontId="4" fillId="0" borderId="36" xfId="0" applyFont="1" applyFill="1" applyBorder="1" applyAlignment="1">
      <alignment vertical="top" wrapText="1"/>
    </xf>
    <xf numFmtId="0" fontId="5" fillId="0" borderId="37" xfId="0" applyFont="1" applyFill="1" applyBorder="1" applyAlignment="1">
      <alignment horizontal="center" vertical="center" wrapText="1"/>
    </xf>
    <xf numFmtId="0" fontId="0" fillId="0" borderId="38" xfId="0" applyFont="1" applyFill="1" applyBorder="1" applyAlignment="1">
      <alignment vertical="top" wrapText="1"/>
    </xf>
    <xf numFmtId="0" fontId="0" fillId="0" borderId="68" xfId="0" applyFont="1" applyFill="1" applyBorder="1" applyAlignment="1">
      <alignment vertical="top" wrapText="1"/>
    </xf>
    <xf numFmtId="0" fontId="0" fillId="0" borderId="69" xfId="0" applyFont="1" applyFill="1" applyBorder="1" applyAlignment="1">
      <alignment vertical="top" wrapText="1"/>
    </xf>
    <xf numFmtId="0" fontId="5" fillId="0" borderId="6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wrapText="1"/>
    </xf>
    <xf numFmtId="10" fontId="0" fillId="0" borderId="31" xfId="60" applyNumberFormat="1" applyFont="1" applyFill="1" applyBorder="1" applyAlignment="1">
      <alignment horizontal="center" vertical="center"/>
    </xf>
    <xf numFmtId="166" fontId="0" fillId="24" borderId="62" xfId="60" applyNumberFormat="1" applyFont="1" applyFill="1" applyBorder="1" applyAlignment="1">
      <alignment horizontal="center" vertical="center"/>
    </xf>
    <xf numFmtId="168" fontId="0" fillId="24" borderId="65" xfId="44" applyNumberFormat="1" applyFont="1" applyFill="1" applyBorder="1" applyAlignment="1">
      <alignment vertical="center"/>
    </xf>
    <xf numFmtId="166" fontId="0" fillId="0" borderId="68" xfId="60" applyNumberFormat="1" applyFont="1" applyFill="1" applyBorder="1" applyAlignment="1">
      <alignment horizontal="center" vertical="center"/>
    </xf>
    <xf numFmtId="9" fontId="0" fillId="0" borderId="40" xfId="0" applyNumberFormat="1" applyFill="1" applyBorder="1" applyAlignment="1">
      <alignment horizontal="center" vertical="center"/>
    </xf>
    <xf numFmtId="10" fontId="0" fillId="0" borderId="38" xfId="60" applyNumberFormat="1" applyFont="1" applyFill="1" applyBorder="1" applyAlignment="1">
      <alignment horizontal="center" vertical="center"/>
    </xf>
    <xf numFmtId="166" fontId="0" fillId="0" borderId="15" xfId="60" applyNumberFormat="1" applyFont="1" applyFill="1" applyBorder="1" applyAlignment="1">
      <alignment horizontal="center" vertical="center"/>
    </xf>
    <xf numFmtId="44" fontId="0" fillId="0" borderId="76" xfId="44" applyFont="1" applyFill="1" applyBorder="1" applyAlignment="1">
      <alignment horizontal="center" vertical="center"/>
    </xf>
    <xf numFmtId="0" fontId="2" fillId="0" borderId="36" xfId="0" applyFont="1" applyFill="1" applyBorder="1" applyAlignment="1">
      <alignment vertical="top"/>
    </xf>
    <xf numFmtId="0" fontId="4" fillId="0" borderId="36" xfId="0" applyFont="1" applyFill="1" applyBorder="1" applyAlignment="1">
      <alignment vertical="top"/>
    </xf>
    <xf numFmtId="9" fontId="0" fillId="0" borderId="36" xfId="0" applyNumberFormat="1" applyFill="1" applyBorder="1" applyAlignment="1">
      <alignment horizontal="center" vertical="center"/>
    </xf>
    <xf numFmtId="164" fontId="0" fillId="0" borderId="56" xfId="60" applyNumberFormat="1" applyFont="1" applyFill="1" applyBorder="1" applyAlignment="1">
      <alignment horizontal="center" vertical="center"/>
    </xf>
    <xf numFmtId="166" fontId="0" fillId="0" borderId="48" xfId="60" applyNumberFormat="1" applyFont="1" applyFill="1" applyBorder="1" applyAlignment="1">
      <alignment horizontal="center" vertical="center"/>
    </xf>
    <xf numFmtId="166" fontId="0" fillId="0" borderId="47" xfId="60" applyNumberFormat="1" applyFont="1" applyFill="1" applyBorder="1" applyAlignment="1">
      <alignment horizontal="center" vertical="center"/>
    </xf>
    <xf numFmtId="166" fontId="0" fillId="0" borderId="56" xfId="60" applyNumberFormat="1" applyFont="1" applyFill="1" applyBorder="1" applyAlignment="1">
      <alignment horizontal="center" vertical="center"/>
    </xf>
    <xf numFmtId="43" fontId="0" fillId="0" borderId="77" xfId="42" applyFont="1" applyFill="1" applyBorder="1" applyAlignment="1">
      <alignment horizontal="center" vertical="center"/>
    </xf>
    <xf numFmtId="164" fontId="0" fillId="0" borderId="0" xfId="60" applyNumberFormat="1" applyFont="1" applyFill="1" applyBorder="1" applyAlignment="1">
      <alignment horizontal="center" vertical="center"/>
    </xf>
    <xf numFmtId="166" fontId="0" fillId="0" borderId="14" xfId="60" applyNumberFormat="1" applyFont="1" applyFill="1" applyBorder="1" applyAlignment="1">
      <alignment horizontal="center" vertical="center"/>
    </xf>
    <xf numFmtId="164" fontId="0" fillId="0" borderId="78" xfId="60" applyNumberFormat="1" applyFont="1" applyFill="1" applyBorder="1" applyAlignment="1">
      <alignment horizontal="center" vertical="center"/>
    </xf>
    <xf numFmtId="166" fontId="0" fillId="0" borderId="79" xfId="60" applyNumberFormat="1" applyFont="1" applyFill="1" applyBorder="1" applyAlignment="1">
      <alignment horizontal="center" vertical="center"/>
    </xf>
    <xf numFmtId="166" fontId="0" fillId="0" borderId="80" xfId="60" applyNumberFormat="1" applyFont="1" applyFill="1" applyBorder="1" applyAlignment="1">
      <alignment horizontal="center" vertical="center"/>
    </xf>
    <xf numFmtId="166" fontId="0" fillId="0" borderId="81" xfId="60" applyNumberFormat="1" applyFont="1" applyFill="1" applyBorder="1" applyAlignment="1">
      <alignment horizontal="center" vertical="center"/>
    </xf>
    <xf numFmtId="0" fontId="0" fillId="0" borderId="82" xfId="0" applyFill="1" applyBorder="1" applyAlignment="1">
      <alignment vertical="top"/>
    </xf>
    <xf numFmtId="0" fontId="3" fillId="0" borderId="83"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0" fillId="0" borderId="84" xfId="0" applyFill="1" applyBorder="1" applyAlignment="1">
      <alignment vertical="top" wrapText="1"/>
    </xf>
    <xf numFmtId="9" fontId="0" fillId="0" borderId="84" xfId="0" applyNumberFormat="1" applyFill="1" applyBorder="1" applyAlignment="1">
      <alignment horizontal="center" vertical="top"/>
    </xf>
    <xf numFmtId="9" fontId="0" fillId="0" borderId="84" xfId="60" applyFont="1" applyFill="1" applyBorder="1" applyAlignment="1">
      <alignment horizontal="center" vertical="center"/>
    </xf>
    <xf numFmtId="9" fontId="0" fillId="0" borderId="85" xfId="60" applyFont="1" applyFill="1" applyBorder="1" applyAlignment="1">
      <alignment horizontal="center" vertical="center"/>
    </xf>
    <xf numFmtId="164" fontId="0" fillId="0" borderId="80" xfId="60" applyNumberFormat="1" applyFont="1" applyFill="1" applyBorder="1" applyAlignment="1">
      <alignment horizontal="center" vertical="center"/>
    </xf>
    <xf numFmtId="166" fontId="0" fillId="0" borderId="86" xfId="60" applyNumberFormat="1" applyFont="1" applyFill="1" applyBorder="1" applyAlignment="1">
      <alignment horizontal="center" vertical="center"/>
    </xf>
    <xf numFmtId="0" fontId="3" fillId="0" borderId="87"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1" fillId="0" borderId="87" xfId="0" applyFont="1" applyFill="1" applyBorder="1" applyAlignment="1">
      <alignment horizontal="center" vertical="center" wrapText="1"/>
    </xf>
    <xf numFmtId="9" fontId="1" fillId="0" borderId="87" xfId="0" applyNumberFormat="1" applyFont="1" applyFill="1" applyBorder="1" applyAlignment="1">
      <alignment horizontal="center" vertical="center" wrapText="1"/>
    </xf>
    <xf numFmtId="9" fontId="1" fillId="0" borderId="87" xfId="60" applyFont="1" applyFill="1" applyBorder="1" applyAlignment="1">
      <alignment horizontal="center" wrapText="1"/>
    </xf>
    <xf numFmtId="9" fontId="1" fillId="0" borderId="87" xfId="60" applyFont="1" applyFill="1" applyBorder="1" applyAlignment="1">
      <alignment horizontal="center" vertical="center" wrapText="1"/>
    </xf>
    <xf numFmtId="9" fontId="1" fillId="0" borderId="89" xfId="60" applyFont="1" applyFill="1" applyBorder="1" applyAlignment="1">
      <alignment horizontal="center" vertical="center" wrapText="1"/>
    </xf>
    <xf numFmtId="164" fontId="0" fillId="24" borderId="50" xfId="0" applyNumberFormat="1" applyFill="1" applyBorder="1" applyAlignment="1">
      <alignment horizontal="center" vertical="center"/>
    </xf>
    <xf numFmtId="10" fontId="0" fillId="24" borderId="50" xfId="0" applyNumberFormat="1" applyFill="1" applyBorder="1" applyAlignment="1">
      <alignment horizontal="center" vertical="center"/>
    </xf>
    <xf numFmtId="0" fontId="0" fillId="0" borderId="84" xfId="0" applyFont="1" applyFill="1" applyBorder="1" applyAlignment="1">
      <alignment vertical="top" wrapText="1"/>
    </xf>
    <xf numFmtId="44" fontId="0" fillId="0" borderId="46" xfId="44" applyFont="1" applyFill="1" applyBorder="1" applyAlignment="1">
      <alignment horizontal="center" vertical="center"/>
    </xf>
    <xf numFmtId="0" fontId="3" fillId="0" borderId="90" xfId="0" applyFont="1" applyFill="1" applyBorder="1" applyAlignment="1">
      <alignment horizontal="center" vertical="center" wrapText="1"/>
    </xf>
    <xf numFmtId="0" fontId="2" fillId="0" borderId="91" xfId="0" applyFont="1" applyFill="1" applyBorder="1" applyAlignment="1">
      <alignment vertical="top"/>
    </xf>
    <xf numFmtId="0" fontId="5" fillId="0" borderId="90" xfId="0" applyFont="1" applyFill="1" applyBorder="1" applyAlignment="1">
      <alignment horizontal="center" vertical="center" wrapText="1"/>
    </xf>
    <xf numFmtId="0" fontId="4" fillId="0" borderId="91" xfId="0" applyFont="1" applyFill="1" applyBorder="1" applyAlignment="1">
      <alignment vertical="top"/>
    </xf>
    <xf numFmtId="0" fontId="0" fillId="0" borderId="91" xfId="0" applyFill="1" applyBorder="1" applyAlignment="1">
      <alignment vertical="top" wrapText="1"/>
    </xf>
    <xf numFmtId="9" fontId="0" fillId="0" borderId="91" xfId="0" applyNumberFormat="1" applyFill="1" applyBorder="1" applyAlignment="1">
      <alignment horizontal="center" vertical="top"/>
    </xf>
    <xf numFmtId="9" fontId="0" fillId="0" borderId="91" xfId="0" applyNumberFormat="1" applyFill="1" applyBorder="1" applyAlignment="1">
      <alignment horizontal="center" vertical="center"/>
    </xf>
    <xf numFmtId="9" fontId="0" fillId="0" borderId="91" xfId="60" applyFont="1" applyFill="1" applyBorder="1" applyAlignment="1">
      <alignment horizontal="center" vertical="center"/>
    </xf>
    <xf numFmtId="9" fontId="0" fillId="0" borderId="92" xfId="60" applyFont="1" applyFill="1" applyBorder="1" applyAlignment="1">
      <alignment horizontal="center" vertical="center"/>
    </xf>
    <xf numFmtId="164" fontId="0" fillId="0" borderId="93" xfId="60" applyNumberFormat="1" applyFont="1" applyFill="1" applyBorder="1" applyAlignment="1">
      <alignment horizontal="center" vertical="center"/>
    </xf>
    <xf numFmtId="166" fontId="0" fillId="0" borderId="94" xfId="60" applyNumberFormat="1" applyFont="1" applyFill="1" applyBorder="1" applyAlignment="1">
      <alignment horizontal="center" vertical="center"/>
    </xf>
    <xf numFmtId="166" fontId="0" fillId="0" borderId="95" xfId="60" applyNumberFormat="1" applyFont="1" applyFill="1" applyBorder="1" applyAlignment="1">
      <alignment horizontal="center" vertical="center"/>
    </xf>
    <xf numFmtId="166" fontId="0" fillId="0" borderId="93" xfId="60" applyNumberFormat="1" applyFont="1" applyFill="1" applyBorder="1" applyAlignment="1">
      <alignment horizontal="center" vertical="center"/>
    </xf>
    <xf numFmtId="43" fontId="0" fillId="0" borderId="96" xfId="42" applyFont="1" applyFill="1" applyBorder="1" applyAlignment="1">
      <alignment horizontal="center" vertical="center"/>
    </xf>
    <xf numFmtId="166" fontId="0" fillId="0" borderId="97" xfId="60" applyNumberFormat="1" applyFont="1" applyFill="1" applyBorder="1" applyAlignment="1">
      <alignment horizontal="center" vertical="center"/>
    </xf>
    <xf numFmtId="0" fontId="0" fillId="0" borderId="98" xfId="0" applyFill="1" applyBorder="1" applyAlignment="1">
      <alignment vertical="top"/>
    </xf>
    <xf numFmtId="9" fontId="0" fillId="0" borderId="40" xfId="60" applyFont="1" applyFill="1" applyBorder="1" applyAlignment="1">
      <alignment horizontal="left" vertical="center"/>
    </xf>
    <xf numFmtId="10" fontId="0" fillId="0" borderId="79" xfId="60" applyNumberFormat="1" applyFont="1" applyFill="1" applyBorder="1" applyAlignment="1">
      <alignment horizontal="center" vertical="center"/>
    </xf>
    <xf numFmtId="0" fontId="0" fillId="0" borderId="40" xfId="0" applyFont="1" applyFill="1" applyBorder="1" applyAlignment="1">
      <alignment vertical="top" wrapText="1"/>
    </xf>
    <xf numFmtId="166" fontId="0" fillId="0" borderId="69" xfId="60" applyNumberFormat="1" applyFont="1" applyFill="1" applyBorder="1" applyAlignment="1">
      <alignment horizontal="center" vertical="center"/>
    </xf>
    <xf numFmtId="0" fontId="0" fillId="0" borderId="66" xfId="0" applyFill="1" applyBorder="1" applyAlignment="1">
      <alignment vertical="top"/>
    </xf>
    <xf numFmtId="0" fontId="0" fillId="0" borderId="66" xfId="0" applyFont="1" applyFill="1" applyBorder="1" applyAlignment="1">
      <alignment vertical="top"/>
    </xf>
    <xf numFmtId="0" fontId="0" fillId="0" borderId="36" xfId="0" applyFill="1" applyBorder="1" applyAlignment="1">
      <alignment vertical="top"/>
    </xf>
    <xf numFmtId="44" fontId="0" fillId="0" borderId="77" xfId="44"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Border="1" applyAlignment="1">
      <alignment vertical="top" wrapText="1"/>
    </xf>
    <xf numFmtId="0" fontId="5" fillId="0" borderId="0" xfId="0" applyFont="1" applyFill="1" applyBorder="1" applyAlignment="1">
      <alignment horizontal="center" vertical="center" wrapText="1"/>
    </xf>
    <xf numFmtId="0" fontId="2" fillId="0" borderId="91" xfId="0" applyFont="1" applyFill="1" applyBorder="1" applyAlignment="1">
      <alignment vertical="top" wrapText="1"/>
    </xf>
    <xf numFmtId="0" fontId="4" fillId="0" borderId="91" xfId="0" applyFont="1" applyFill="1" applyBorder="1" applyAlignment="1">
      <alignment vertical="top" wrapText="1"/>
    </xf>
    <xf numFmtId="9" fontId="0" fillId="0" borderId="36" xfId="60" applyNumberFormat="1" applyFont="1" applyFill="1" applyBorder="1" applyAlignment="1">
      <alignment horizontal="center" vertical="center"/>
    </xf>
    <xf numFmtId="9" fontId="0" fillId="0" borderId="91" xfId="60" applyNumberFormat="1" applyFont="1" applyFill="1" applyBorder="1" applyAlignment="1">
      <alignment horizontal="center" vertical="center"/>
    </xf>
    <xf numFmtId="9" fontId="0" fillId="0" borderId="31" xfId="60" applyNumberFormat="1" applyFont="1" applyFill="1" applyBorder="1" applyAlignment="1">
      <alignment horizontal="center" vertical="center"/>
    </xf>
    <xf numFmtId="9" fontId="0" fillId="0" borderId="38" xfId="60" applyNumberFormat="1" applyFont="1" applyFill="1" applyBorder="1" applyAlignment="1">
      <alignment horizontal="center" vertical="center"/>
    </xf>
    <xf numFmtId="0" fontId="0" fillId="24" borderId="50" xfId="0" applyFill="1" applyBorder="1" applyAlignment="1">
      <alignment vertical="center"/>
    </xf>
    <xf numFmtId="9" fontId="0" fillId="0" borderId="31" xfId="0" applyNumberFormat="1" applyFont="1" applyFill="1" applyBorder="1" applyAlignment="1">
      <alignment horizontal="center" vertical="top"/>
    </xf>
    <xf numFmtId="164" fontId="0" fillId="0" borderId="62" xfId="60" applyNumberFormat="1" applyFont="1" applyFill="1" applyBorder="1" applyAlignment="1">
      <alignment horizontal="center" vertical="center"/>
    </xf>
    <xf numFmtId="166" fontId="0" fillId="0" borderId="72" xfId="60" applyNumberFormat="1" applyFont="1" applyFill="1" applyBorder="1" applyAlignment="1">
      <alignment horizontal="center" vertical="center"/>
    </xf>
    <xf numFmtId="166" fontId="0" fillId="0" borderId="78" xfId="60" applyNumberFormat="1" applyFont="1" applyFill="1" applyBorder="1" applyAlignment="1">
      <alignment horizontal="center" vertical="center"/>
    </xf>
    <xf numFmtId="164" fontId="0" fillId="0" borderId="99" xfId="60" applyNumberFormat="1" applyFont="1" applyFill="1" applyBorder="1" applyAlignment="1">
      <alignment horizontal="center" vertical="center"/>
    </xf>
    <xf numFmtId="166" fontId="0" fillId="0" borderId="86" xfId="60" applyNumberFormat="1" applyFont="1" applyFill="1" applyBorder="1" applyAlignment="1">
      <alignment horizontal="center" vertical="center"/>
    </xf>
    <xf numFmtId="166" fontId="0" fillId="0" borderId="79" xfId="60" applyNumberFormat="1" applyFont="1" applyFill="1" applyBorder="1" applyAlignment="1">
      <alignment horizontal="center" vertical="center"/>
    </xf>
    <xf numFmtId="0" fontId="3" fillId="25" borderId="83" xfId="0" applyFont="1" applyFill="1" applyBorder="1" applyAlignment="1">
      <alignment horizontal="center" vertical="center" wrapText="1"/>
    </xf>
    <xf numFmtId="0" fontId="2" fillId="25" borderId="84" xfId="0" applyFont="1" applyFill="1" applyBorder="1" applyAlignment="1">
      <alignment vertical="top" wrapText="1"/>
    </xf>
    <xf numFmtId="0" fontId="5" fillId="25" borderId="83" xfId="0" applyFont="1" applyFill="1" applyBorder="1" applyAlignment="1">
      <alignment horizontal="center" vertical="center" wrapText="1"/>
    </xf>
    <xf numFmtId="0" fontId="4" fillId="25" borderId="84" xfId="0" applyFont="1" applyFill="1" applyBorder="1" applyAlignment="1">
      <alignment vertical="top" wrapText="1"/>
    </xf>
    <xf numFmtId="0" fontId="0" fillId="25" borderId="84" xfId="0" applyFill="1" applyBorder="1" applyAlignment="1">
      <alignment vertical="top" wrapText="1"/>
    </xf>
    <xf numFmtId="9" fontId="0" fillId="25" borderId="84" xfId="0" applyNumberFormat="1" applyFill="1" applyBorder="1" applyAlignment="1">
      <alignment horizontal="center" vertical="top"/>
    </xf>
    <xf numFmtId="9" fontId="0" fillId="25" borderId="84" xfId="0" applyNumberFormat="1" applyFill="1" applyBorder="1" applyAlignment="1">
      <alignment horizontal="center" vertical="center"/>
    </xf>
    <xf numFmtId="9" fontId="0" fillId="25" borderId="84" xfId="60" applyFont="1" applyFill="1" applyBorder="1" applyAlignment="1">
      <alignment horizontal="center" vertical="center"/>
    </xf>
    <xf numFmtId="9" fontId="0" fillId="25" borderId="85" xfId="60" applyFont="1" applyFill="1" applyBorder="1" applyAlignment="1">
      <alignment horizontal="center" vertical="center"/>
    </xf>
    <xf numFmtId="164" fontId="0" fillId="25" borderId="80" xfId="60" applyNumberFormat="1" applyFont="1" applyFill="1" applyBorder="1" applyAlignment="1">
      <alignment horizontal="center" vertical="center"/>
    </xf>
    <xf numFmtId="166" fontId="0" fillId="25" borderId="86" xfId="60" applyNumberFormat="1" applyFont="1" applyFill="1" applyBorder="1" applyAlignment="1">
      <alignment horizontal="center" vertical="center"/>
    </xf>
    <xf numFmtId="166" fontId="0" fillId="25" borderId="79" xfId="60" applyNumberFormat="1" applyFont="1" applyFill="1" applyBorder="1" applyAlignment="1">
      <alignment horizontal="center" vertical="center"/>
    </xf>
    <xf numFmtId="166" fontId="0" fillId="25" borderId="80" xfId="60" applyNumberFormat="1" applyFont="1" applyFill="1" applyBorder="1" applyAlignment="1">
      <alignment horizontal="center" vertical="center"/>
    </xf>
    <xf numFmtId="43" fontId="0" fillId="25" borderId="46" xfId="42" applyFont="1" applyFill="1" applyBorder="1" applyAlignment="1">
      <alignment horizontal="center" vertical="center"/>
    </xf>
    <xf numFmtId="166" fontId="0" fillId="25" borderId="81" xfId="60" applyNumberFormat="1" applyFont="1" applyFill="1" applyBorder="1" applyAlignment="1">
      <alignment horizontal="center" vertical="center"/>
    </xf>
    <xf numFmtId="0" fontId="0" fillId="25" borderId="82" xfId="0" applyFill="1" applyBorder="1" applyAlignment="1">
      <alignment vertical="top"/>
    </xf>
    <xf numFmtId="0" fontId="3" fillId="25" borderId="100" xfId="0" applyFont="1" applyFill="1" applyBorder="1" applyAlignment="1">
      <alignment horizontal="center" vertical="center" wrapText="1"/>
    </xf>
    <xf numFmtId="0" fontId="2" fillId="25" borderId="101" xfId="0" applyFont="1" applyFill="1" applyBorder="1" applyAlignment="1">
      <alignment vertical="top" wrapText="1"/>
    </xf>
    <xf numFmtId="0" fontId="5" fillId="25" borderId="100" xfId="0" applyFont="1" applyFill="1" applyBorder="1" applyAlignment="1">
      <alignment horizontal="center" vertical="center" wrapText="1"/>
    </xf>
    <xf numFmtId="0" fontId="4" fillId="25" borderId="101" xfId="0" applyFont="1" applyFill="1" applyBorder="1" applyAlignment="1">
      <alignment vertical="top" wrapText="1"/>
    </xf>
    <xf numFmtId="0" fontId="1" fillId="25" borderId="102" xfId="0" applyFont="1" applyFill="1" applyBorder="1" applyAlignment="1">
      <alignment horizontal="center" vertical="center" wrapText="1"/>
    </xf>
    <xf numFmtId="9" fontId="1" fillId="25" borderId="102" xfId="0" applyNumberFormat="1" applyFont="1" applyFill="1" applyBorder="1" applyAlignment="1">
      <alignment horizontal="center" vertical="center" wrapText="1"/>
    </xf>
    <xf numFmtId="9" fontId="1" fillId="25" borderId="102" xfId="60" applyFont="1" applyFill="1" applyBorder="1" applyAlignment="1">
      <alignment horizontal="center" vertical="center" wrapText="1"/>
    </xf>
    <xf numFmtId="9" fontId="0" fillId="25" borderId="103" xfId="60" applyFont="1" applyFill="1" applyBorder="1" applyAlignment="1">
      <alignment horizontal="center" vertical="center" wrapText="1"/>
    </xf>
    <xf numFmtId="164" fontId="0" fillId="25" borderId="103" xfId="60" applyNumberFormat="1" applyFont="1" applyFill="1" applyBorder="1" applyAlignment="1">
      <alignment horizontal="center" vertical="center" wrapText="1"/>
    </xf>
    <xf numFmtId="166" fontId="0" fillId="25" borderId="100" xfId="60" applyNumberFormat="1" applyFont="1" applyFill="1" applyBorder="1" applyAlignment="1">
      <alignment horizontal="center" vertical="center" wrapText="1"/>
    </xf>
    <xf numFmtId="166" fontId="0" fillId="25" borderId="104" xfId="60" applyNumberFormat="1" applyFont="1" applyFill="1" applyBorder="1" applyAlignment="1">
      <alignment horizontal="center" vertical="center" wrapText="1"/>
    </xf>
    <xf numFmtId="166" fontId="0" fillId="25" borderId="102" xfId="60" applyNumberFormat="1" applyFont="1" applyFill="1" applyBorder="1" applyAlignment="1">
      <alignment horizontal="center" vertical="center" wrapText="1"/>
    </xf>
    <xf numFmtId="43" fontId="0" fillId="25" borderId="105" xfId="42" applyFont="1" applyFill="1" applyBorder="1" applyAlignment="1">
      <alignment horizontal="center" vertical="center" wrapText="1"/>
    </xf>
    <xf numFmtId="0" fontId="3" fillId="25" borderId="106" xfId="0" applyFont="1" applyFill="1" applyBorder="1" applyAlignment="1">
      <alignment horizontal="center" vertical="center" wrapText="1"/>
    </xf>
    <xf numFmtId="0" fontId="5" fillId="25" borderId="106" xfId="0" applyFont="1" applyFill="1" applyBorder="1" applyAlignment="1">
      <alignment horizontal="center" vertical="center" wrapText="1"/>
    </xf>
    <xf numFmtId="0" fontId="0" fillId="25" borderId="101" xfId="0" applyFill="1" applyBorder="1" applyAlignment="1">
      <alignment vertical="top" wrapText="1"/>
    </xf>
    <xf numFmtId="9" fontId="0" fillId="25" borderId="101" xfId="0" applyNumberFormat="1" applyFill="1" applyBorder="1" applyAlignment="1">
      <alignment horizontal="center" vertical="top"/>
    </xf>
    <xf numFmtId="9" fontId="0" fillId="25" borderId="101" xfId="0" applyNumberFormat="1" applyFill="1" applyBorder="1" applyAlignment="1">
      <alignment horizontal="center" vertical="center"/>
    </xf>
    <xf numFmtId="9" fontId="0" fillId="25" borderId="101" xfId="60" applyFont="1" applyFill="1" applyBorder="1" applyAlignment="1">
      <alignment horizontal="center" vertical="center"/>
    </xf>
    <xf numFmtId="9" fontId="0" fillId="25" borderId="107" xfId="60" applyFont="1" applyFill="1" applyBorder="1" applyAlignment="1">
      <alignment horizontal="center" vertical="center"/>
    </xf>
    <xf numFmtId="164" fontId="0" fillId="25" borderId="103" xfId="60" applyNumberFormat="1" applyFont="1" applyFill="1" applyBorder="1" applyAlignment="1">
      <alignment horizontal="center" vertical="center"/>
    </xf>
    <xf numFmtId="166" fontId="0" fillId="25" borderId="100" xfId="60" applyNumberFormat="1" applyFont="1" applyFill="1" applyBorder="1" applyAlignment="1">
      <alignment horizontal="center" vertical="center"/>
    </xf>
    <xf numFmtId="166" fontId="0" fillId="25" borderId="104" xfId="60" applyNumberFormat="1" applyFont="1" applyFill="1" applyBorder="1" applyAlignment="1">
      <alignment horizontal="center" vertical="center"/>
    </xf>
    <xf numFmtId="166" fontId="0" fillId="25" borderId="103" xfId="60" applyNumberFormat="1" applyFont="1" applyFill="1" applyBorder="1" applyAlignment="1">
      <alignment horizontal="center" vertical="center"/>
    </xf>
    <xf numFmtId="43" fontId="0" fillId="25" borderId="108" xfId="42" applyFont="1" applyFill="1" applyBorder="1" applyAlignment="1">
      <alignment horizontal="center" vertical="center"/>
    </xf>
    <xf numFmtId="166" fontId="0" fillId="25" borderId="102" xfId="60" applyNumberFormat="1" applyFont="1" applyFill="1" applyBorder="1" applyAlignment="1">
      <alignment horizontal="center" vertical="center"/>
    </xf>
    <xf numFmtId="166" fontId="0" fillId="25" borderId="49" xfId="60" applyNumberFormat="1" applyFont="1" applyFill="1" applyBorder="1" applyAlignment="1">
      <alignment horizontal="center" vertical="center"/>
    </xf>
    <xf numFmtId="166" fontId="0" fillId="25" borderId="0" xfId="60" applyNumberFormat="1" applyFont="1" applyFill="1" applyBorder="1" applyAlignment="1">
      <alignment horizontal="center" vertical="center"/>
    </xf>
    <xf numFmtId="0" fontId="0" fillId="25" borderId="60" xfId="0" applyFill="1" applyBorder="1" applyAlignment="1">
      <alignment vertical="top"/>
    </xf>
    <xf numFmtId="0" fontId="3" fillId="25" borderId="66" xfId="0" applyFont="1" applyFill="1" applyBorder="1" applyAlignment="1">
      <alignment horizontal="center" vertical="center" wrapText="1"/>
    </xf>
    <xf numFmtId="0" fontId="2" fillId="25" borderId="36" xfId="0" applyFont="1" applyFill="1" applyBorder="1" applyAlignment="1">
      <alignment vertical="top" wrapText="1"/>
    </xf>
    <xf numFmtId="0" fontId="5" fillId="25" borderId="66" xfId="0" applyFont="1" applyFill="1" applyBorder="1" applyAlignment="1">
      <alignment horizontal="center" vertical="center" wrapText="1"/>
    </xf>
    <xf numFmtId="0" fontId="4" fillId="25" borderId="36" xfId="0" applyFont="1" applyFill="1" applyBorder="1" applyAlignment="1">
      <alignment vertical="top" wrapText="1"/>
    </xf>
    <xf numFmtId="0" fontId="0" fillId="25" borderId="36" xfId="0" applyFill="1" applyBorder="1" applyAlignment="1">
      <alignment vertical="top" wrapText="1"/>
    </xf>
    <xf numFmtId="9" fontId="0" fillId="25" borderId="36" xfId="0" applyNumberFormat="1" applyFill="1" applyBorder="1" applyAlignment="1">
      <alignment horizontal="center" vertical="top"/>
    </xf>
    <xf numFmtId="9" fontId="0" fillId="25" borderId="36" xfId="0" applyNumberFormat="1" applyFill="1" applyBorder="1" applyAlignment="1">
      <alignment horizontal="center" vertical="center"/>
    </xf>
    <xf numFmtId="9" fontId="0" fillId="25" borderId="36" xfId="60" applyFont="1" applyFill="1" applyBorder="1" applyAlignment="1">
      <alignment horizontal="center" vertical="center"/>
    </xf>
    <xf numFmtId="9" fontId="0" fillId="25" borderId="67" xfId="60" applyFont="1" applyFill="1" applyBorder="1" applyAlignment="1">
      <alignment horizontal="center" vertical="center"/>
    </xf>
    <xf numFmtId="164" fontId="0" fillId="25" borderId="56" xfId="60" applyNumberFormat="1" applyFont="1" applyFill="1" applyBorder="1" applyAlignment="1">
      <alignment horizontal="center" vertical="center"/>
    </xf>
    <xf numFmtId="166" fontId="0" fillId="25" borderId="48" xfId="60" applyNumberFormat="1" applyFont="1" applyFill="1" applyBorder="1" applyAlignment="1">
      <alignment horizontal="center" vertical="center"/>
    </xf>
    <xf numFmtId="166" fontId="0" fillId="25" borderId="47" xfId="60" applyNumberFormat="1" applyFont="1" applyFill="1" applyBorder="1" applyAlignment="1">
      <alignment horizontal="center" vertical="center"/>
    </xf>
    <xf numFmtId="166" fontId="0" fillId="25" borderId="56" xfId="60" applyNumberFormat="1" applyFont="1" applyFill="1" applyBorder="1" applyAlignment="1">
      <alignment horizontal="center" vertical="center"/>
    </xf>
    <xf numFmtId="43" fontId="0" fillId="25" borderId="77" xfId="42" applyFont="1" applyFill="1" applyBorder="1" applyAlignment="1">
      <alignment horizontal="center" vertical="center"/>
    </xf>
    <xf numFmtId="166" fontId="0" fillId="24" borderId="72" xfId="60" applyNumberFormat="1" applyFont="1" applyFill="1" applyBorder="1" applyAlignment="1">
      <alignment horizontal="center" vertical="center"/>
    </xf>
    <xf numFmtId="166" fontId="0" fillId="24" borderId="50" xfId="60" applyNumberFormat="1" applyFont="1" applyFill="1" applyBorder="1" applyAlignment="1">
      <alignment horizontal="center" vertical="center"/>
    </xf>
    <xf numFmtId="166" fontId="0" fillId="0" borderId="78" xfId="60" applyNumberFormat="1" applyFont="1" applyFill="1" applyBorder="1" applyAlignment="1">
      <alignment horizontal="center" vertical="center"/>
    </xf>
    <xf numFmtId="164" fontId="0" fillId="24" borderId="71" xfId="60" applyNumberFormat="1" applyFont="1" applyFill="1" applyBorder="1" applyAlignment="1">
      <alignment horizontal="center" vertical="center"/>
    </xf>
    <xf numFmtId="166" fontId="0" fillId="24" borderId="71" xfId="60" applyNumberFormat="1" applyFont="1" applyFill="1" applyBorder="1" applyAlignment="1">
      <alignment horizontal="center" vertical="center"/>
    </xf>
    <xf numFmtId="44" fontId="0" fillId="24" borderId="74" xfId="44" applyFont="1" applyFill="1" applyBorder="1" applyAlignment="1">
      <alignment horizontal="center" vertical="center"/>
    </xf>
    <xf numFmtId="0" fontId="3" fillId="0" borderId="81" xfId="0" applyFont="1" applyFill="1" applyBorder="1" applyAlignment="1">
      <alignment horizontal="center" vertical="center" wrapText="1"/>
    </xf>
    <xf numFmtId="0" fontId="0" fillId="0" borderId="81" xfId="0" applyFill="1" applyBorder="1" applyAlignment="1">
      <alignment wrapText="1"/>
    </xf>
    <xf numFmtId="0" fontId="0" fillId="0" borderId="79" xfId="0" applyFill="1" applyBorder="1" applyAlignment="1">
      <alignment/>
    </xf>
    <xf numFmtId="43" fontId="0" fillId="0" borderId="81" xfId="42" applyFont="1" applyFill="1" applyBorder="1" applyAlignment="1">
      <alignment/>
    </xf>
    <xf numFmtId="0" fontId="0" fillId="0" borderId="81" xfId="0" applyFill="1" applyBorder="1" applyAlignment="1">
      <alignment/>
    </xf>
    <xf numFmtId="0" fontId="13" fillId="0" borderId="0" xfId="0" applyFont="1" applyFill="1" applyBorder="1" applyAlignment="1">
      <alignment horizontal="center" vertical="center" wrapText="1"/>
    </xf>
    <xf numFmtId="0" fontId="14" fillId="0" borderId="0" xfId="0" applyFont="1" applyFill="1" applyBorder="1" applyAlignment="1">
      <alignment vertical="top" wrapText="1"/>
    </xf>
    <xf numFmtId="0" fontId="0" fillId="0" borderId="81" xfId="0" applyFill="1" applyBorder="1" applyAlignment="1">
      <alignment vertical="top" wrapText="1"/>
    </xf>
    <xf numFmtId="164" fontId="17" fillId="24" borderId="62" xfId="60" applyNumberFormat="1" applyFont="1" applyFill="1" applyBorder="1" applyAlignment="1">
      <alignment horizontal="center" vertical="center"/>
    </xf>
    <xf numFmtId="0" fontId="3" fillId="25" borderId="33" xfId="0" applyFont="1" applyFill="1" applyBorder="1" applyAlignment="1">
      <alignment horizontal="center" vertical="center" wrapText="1"/>
    </xf>
    <xf numFmtId="0" fontId="0" fillId="25" borderId="34" xfId="0" applyFill="1" applyBorder="1" applyAlignment="1">
      <alignment vertical="top" wrapText="1"/>
    </xf>
    <xf numFmtId="0" fontId="5" fillId="25" borderId="33" xfId="0" applyFont="1" applyFill="1" applyBorder="1" applyAlignment="1">
      <alignment horizontal="center" vertical="center" wrapText="1"/>
    </xf>
    <xf numFmtId="0" fontId="0" fillId="25" borderId="34" xfId="0" applyFont="1" applyFill="1" applyBorder="1" applyAlignment="1">
      <alignment vertical="top" wrapText="1"/>
    </xf>
    <xf numFmtId="9" fontId="0" fillId="25" borderId="34" xfId="0" applyNumberFormat="1" applyFill="1" applyBorder="1" applyAlignment="1">
      <alignment horizontal="center" vertical="top"/>
    </xf>
    <xf numFmtId="9" fontId="0" fillId="25" borderId="34" xfId="0" applyNumberFormat="1" applyFill="1" applyBorder="1" applyAlignment="1">
      <alignment horizontal="center" vertical="center"/>
    </xf>
    <xf numFmtId="9" fontId="0" fillId="25" borderId="109" xfId="60" applyFont="1" applyFill="1" applyBorder="1" applyAlignment="1">
      <alignment horizontal="center" vertical="center"/>
    </xf>
    <xf numFmtId="9" fontId="0" fillId="25" borderId="32" xfId="60" applyFont="1" applyFill="1" applyBorder="1" applyAlignment="1">
      <alignment horizontal="center" vertical="center"/>
    </xf>
    <xf numFmtId="164" fontId="0" fillId="25" borderId="22" xfId="60" applyNumberFormat="1" applyFont="1" applyFill="1" applyBorder="1" applyAlignment="1">
      <alignment horizontal="center" vertical="center"/>
    </xf>
    <xf numFmtId="166" fontId="0" fillId="25" borderId="14" xfId="60" applyNumberFormat="1" applyFont="1" applyFill="1" applyBorder="1" applyAlignment="1">
      <alignment horizontal="center" vertical="center"/>
    </xf>
    <xf numFmtId="166" fontId="0" fillId="25" borderId="22" xfId="60" applyNumberFormat="1" applyFont="1" applyFill="1" applyBorder="1" applyAlignment="1">
      <alignment horizontal="center" vertical="center"/>
    </xf>
    <xf numFmtId="44" fontId="0" fillId="25" borderId="44" xfId="44" applyFont="1" applyFill="1" applyBorder="1" applyAlignment="1">
      <alignment horizontal="center" vertical="center"/>
    </xf>
    <xf numFmtId="0" fontId="0" fillId="25" borderId="36" xfId="0" applyFont="1" applyFill="1" applyBorder="1" applyAlignment="1">
      <alignment vertical="top" wrapText="1"/>
    </xf>
    <xf numFmtId="9" fontId="0" fillId="25" borderId="110" xfId="60" applyFont="1" applyFill="1" applyBorder="1" applyAlignment="1">
      <alignment horizontal="center" vertical="center"/>
    </xf>
    <xf numFmtId="9" fontId="0" fillId="25" borderId="78" xfId="60" applyFont="1" applyFill="1" applyBorder="1" applyAlignment="1">
      <alignment horizontal="center" vertical="center"/>
    </xf>
    <xf numFmtId="44" fontId="0" fillId="25" borderId="52" xfId="44" applyFont="1" applyFill="1" applyBorder="1" applyAlignment="1">
      <alignment horizontal="center" vertical="center"/>
    </xf>
    <xf numFmtId="168" fontId="0" fillId="25" borderId="52" xfId="44" applyNumberFormat="1" applyFont="1" applyFill="1" applyBorder="1" applyAlignment="1">
      <alignment horizontal="center" vertical="center"/>
    </xf>
    <xf numFmtId="9" fontId="0" fillId="25" borderId="109" xfId="0" applyNumberFormat="1" applyFill="1" applyBorder="1" applyAlignment="1">
      <alignment horizontal="center" vertical="top"/>
    </xf>
    <xf numFmtId="0" fontId="0" fillId="25" borderId="111" xfId="0" applyFill="1" applyBorder="1" applyAlignment="1">
      <alignment vertical="top" wrapText="1"/>
    </xf>
    <xf numFmtId="9" fontId="1" fillId="0" borderId="88" xfId="60" applyFont="1" applyFill="1" applyBorder="1" applyAlignment="1">
      <alignment horizontal="center" vertical="center" wrapText="1"/>
    </xf>
    <xf numFmtId="43" fontId="1" fillId="0" borderId="42" xfId="42" applyFont="1" applyFill="1" applyBorder="1" applyAlignment="1">
      <alignment horizontal="center" vertical="center" wrapText="1"/>
    </xf>
    <xf numFmtId="0" fontId="0" fillId="0" borderId="112" xfId="0" applyFill="1" applyBorder="1" applyAlignment="1">
      <alignment vertical="top" wrapText="1"/>
    </xf>
    <xf numFmtId="10" fontId="0" fillId="0" borderId="78" xfId="60" applyNumberFormat="1" applyFont="1" applyFill="1" applyBorder="1" applyAlignment="1">
      <alignment horizontal="center" vertical="center"/>
    </xf>
    <xf numFmtId="164" fontId="0" fillId="24" borderId="57" xfId="60" applyNumberFormat="1" applyFont="1" applyFill="1" applyBorder="1" applyAlignment="1">
      <alignment horizontal="center" vertical="center"/>
    </xf>
    <xf numFmtId="166" fontId="0" fillId="24" borderId="54" xfId="60" applyNumberFormat="1" applyFont="1" applyFill="1" applyBorder="1" applyAlignment="1">
      <alignment horizontal="center" vertical="center"/>
    </xf>
    <xf numFmtId="166" fontId="0" fillId="24" borderId="49" xfId="60" applyNumberFormat="1" applyFont="1" applyFill="1" applyBorder="1" applyAlignment="1">
      <alignment horizontal="center" vertical="center"/>
    </xf>
    <xf numFmtId="166" fontId="0" fillId="24" borderId="57" xfId="60" applyNumberFormat="1" applyFont="1" applyFill="1" applyBorder="1" applyAlignment="1">
      <alignment horizontal="center" vertical="center"/>
    </xf>
    <xf numFmtId="44" fontId="0" fillId="24" borderId="76" xfId="44" applyFont="1" applyFill="1" applyBorder="1" applyAlignment="1">
      <alignment horizontal="center" vertical="center"/>
    </xf>
    <xf numFmtId="10" fontId="20" fillId="0" borderId="15" xfId="57" applyNumberFormat="1" applyFont="1" applyBorder="1">
      <alignment/>
      <protection/>
    </xf>
    <xf numFmtId="44" fontId="19" fillId="0" borderId="51" xfId="44" applyFont="1" applyFill="1" applyBorder="1" applyAlignment="1">
      <alignment horizontal="center" vertical="center" wrapText="1"/>
    </xf>
    <xf numFmtId="43" fontId="0" fillId="25" borderId="81" xfId="42" applyFont="1" applyFill="1" applyBorder="1" applyAlignment="1">
      <alignment horizontal="center" vertical="center"/>
    </xf>
    <xf numFmtId="44" fontId="0" fillId="0" borderId="61" xfId="44" applyFont="1" applyFill="1" applyBorder="1" applyAlignment="1">
      <alignment horizontal="center" vertical="center"/>
    </xf>
    <xf numFmtId="166" fontId="0" fillId="25" borderId="113" xfId="60" applyNumberFormat="1" applyFont="1" applyFill="1" applyBorder="1" applyAlignment="1">
      <alignment horizontal="center" vertical="center"/>
    </xf>
    <xf numFmtId="166" fontId="0" fillId="0" borderId="114" xfId="60" applyNumberFormat="1" applyFont="1" applyFill="1" applyBorder="1" applyAlignment="1">
      <alignment horizontal="center" vertical="center" wrapText="1"/>
    </xf>
    <xf numFmtId="9" fontId="17" fillId="0" borderId="115" xfId="60" applyFont="1" applyFill="1" applyBorder="1" applyAlignment="1">
      <alignment horizontal="center" vertical="center" wrapText="1"/>
    </xf>
    <xf numFmtId="168" fontId="17" fillId="24" borderId="116" xfId="44" applyNumberFormat="1" applyFont="1" applyFill="1" applyBorder="1" applyAlignment="1">
      <alignment vertical="center"/>
    </xf>
    <xf numFmtId="168" fontId="17" fillId="0" borderId="116" xfId="44" applyNumberFormat="1" applyFont="1" applyFill="1" applyBorder="1" applyAlignment="1">
      <alignment vertical="center"/>
    </xf>
    <xf numFmtId="168" fontId="14" fillId="0" borderId="44" xfId="0" applyNumberFormat="1" applyFont="1" applyFill="1" applyBorder="1" applyAlignment="1">
      <alignment vertical="center"/>
    </xf>
    <xf numFmtId="0" fontId="0" fillId="0" borderId="46" xfId="0" applyFill="1" applyBorder="1" applyAlignment="1">
      <alignment/>
    </xf>
    <xf numFmtId="0" fontId="0" fillId="0" borderId="0" xfId="0" applyFill="1" applyBorder="1" applyAlignment="1">
      <alignment vertical="center"/>
    </xf>
    <xf numFmtId="0" fontId="0" fillId="0" borderId="0" xfId="0" applyFill="1" applyBorder="1" applyAlignment="1">
      <alignment/>
    </xf>
    <xf numFmtId="0" fontId="0" fillId="0" borderId="44" xfId="0" applyFill="1" applyBorder="1" applyAlignment="1">
      <alignment vertical="center"/>
    </xf>
    <xf numFmtId="168" fontId="0" fillId="0" borderId="44" xfId="0" applyNumberFormat="1" applyFill="1" applyBorder="1" applyAlignment="1">
      <alignment vertical="center"/>
    </xf>
    <xf numFmtId="168" fontId="0" fillId="24" borderId="44" xfId="0" applyNumberFormat="1" applyFill="1" applyBorder="1" applyAlignment="1">
      <alignment vertical="center"/>
    </xf>
    <xf numFmtId="168" fontId="14" fillId="0" borderId="116" xfId="44" applyNumberFormat="1" applyFont="1" applyFill="1" applyBorder="1" applyAlignment="1">
      <alignment vertical="center"/>
    </xf>
    <xf numFmtId="0" fontId="0" fillId="0" borderId="117" xfId="0" applyFill="1" applyBorder="1" applyAlignment="1">
      <alignment/>
    </xf>
    <xf numFmtId="168" fontId="4" fillId="25" borderId="118" xfId="0" applyNumberFormat="1" applyFont="1" applyFill="1" applyBorder="1" applyAlignment="1">
      <alignment vertical="center"/>
    </xf>
    <xf numFmtId="168" fontId="17" fillId="24" borderId="119" xfId="44" applyNumberFormat="1" applyFont="1" applyFill="1" applyBorder="1" applyAlignment="1">
      <alignment vertical="center"/>
    </xf>
    <xf numFmtId="0" fontId="0" fillId="0" borderId="114" xfId="0" applyFill="1" applyBorder="1" applyAlignment="1">
      <alignment vertical="center" wrapText="1"/>
    </xf>
    <xf numFmtId="0" fontId="0" fillId="25" borderId="115" xfId="0" applyFill="1" applyBorder="1" applyAlignment="1">
      <alignment vertical="center"/>
    </xf>
    <xf numFmtId="168" fontId="4" fillId="25" borderId="78" xfId="0" applyNumberFormat="1" applyFont="1" applyFill="1" applyBorder="1" applyAlignment="1">
      <alignment vertical="top"/>
    </xf>
    <xf numFmtId="168" fontId="0" fillId="24" borderId="120" xfId="44" applyNumberFormat="1" applyFont="1" applyFill="1" applyBorder="1" applyAlignment="1">
      <alignment vertical="center"/>
    </xf>
    <xf numFmtId="166" fontId="0" fillId="24" borderId="28" xfId="60" applyNumberFormat="1" applyFont="1" applyFill="1" applyBorder="1" applyAlignment="1">
      <alignment horizontal="center" vertical="center"/>
    </xf>
    <xf numFmtId="168" fontId="0" fillId="24" borderId="121" xfId="44" applyNumberFormat="1" applyFont="1" applyFill="1" applyBorder="1" applyAlignment="1">
      <alignment vertical="center"/>
    </xf>
    <xf numFmtId="168" fontId="0" fillId="24" borderId="82" xfId="44" applyNumberFormat="1" applyFont="1" applyFill="1" applyBorder="1" applyAlignment="1">
      <alignment vertical="center"/>
    </xf>
    <xf numFmtId="168" fontId="19" fillId="0" borderId="116" xfId="44" applyNumberFormat="1" applyFont="1" applyFill="1" applyBorder="1" applyAlignment="1">
      <alignment vertical="center"/>
    </xf>
    <xf numFmtId="0" fontId="4" fillId="25" borderId="78" xfId="0" applyFont="1" applyFill="1" applyBorder="1" applyAlignment="1">
      <alignment vertical="top"/>
    </xf>
    <xf numFmtId="0" fontId="1" fillId="0" borderId="0" xfId="0" applyFont="1" applyFill="1" applyBorder="1" applyAlignment="1">
      <alignment horizontal="center" vertical="center" wrapText="1"/>
    </xf>
    <xf numFmtId="0" fontId="0" fillId="25" borderId="0" xfId="0" applyFill="1" applyBorder="1" applyAlignment="1">
      <alignment vertical="top"/>
    </xf>
    <xf numFmtId="0" fontId="0" fillId="24" borderId="0" xfId="0" applyFill="1" applyBorder="1" applyAlignment="1">
      <alignment/>
    </xf>
    <xf numFmtId="0" fontId="1" fillId="25" borderId="0" xfId="0" applyFont="1" applyFill="1" applyBorder="1" applyAlignment="1">
      <alignment horizontal="center" vertical="center" wrapText="1"/>
    </xf>
    <xf numFmtId="0" fontId="0" fillId="24" borderId="0" xfId="0" applyFill="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7" fillId="25" borderId="0" xfId="0" applyFont="1" applyFill="1" applyBorder="1" applyAlignment="1">
      <alignment vertical="top"/>
    </xf>
    <xf numFmtId="44" fontId="0" fillId="0" borderId="0" xfId="0" applyNumberFormat="1" applyFill="1" applyBorder="1" applyAlignment="1">
      <alignment vertical="top"/>
    </xf>
    <xf numFmtId="168" fontId="0" fillId="0" borderId="0" xfId="44" applyNumberFormat="1" applyFont="1" applyFill="1" applyBorder="1" applyAlignment="1">
      <alignment vertical="center"/>
    </xf>
    <xf numFmtId="9" fontId="1" fillId="0" borderId="122" xfId="60" applyFont="1" applyFill="1" applyBorder="1" applyAlignment="1">
      <alignment horizontal="center" vertical="center" wrapText="1"/>
    </xf>
    <xf numFmtId="166" fontId="0" fillId="0" borderId="113" xfId="60" applyNumberFormat="1" applyFont="1" applyFill="1" applyBorder="1" applyAlignment="1">
      <alignment horizontal="center" vertical="center"/>
    </xf>
    <xf numFmtId="0" fontId="0" fillId="24" borderId="123" xfId="0" applyFill="1" applyBorder="1" applyAlignment="1">
      <alignment/>
    </xf>
    <xf numFmtId="166" fontId="0" fillId="0" borderId="114" xfId="60" applyNumberFormat="1" applyFont="1" applyFill="1" applyBorder="1" applyAlignment="1">
      <alignment horizontal="center" vertical="center"/>
    </xf>
    <xf numFmtId="166" fontId="0" fillId="25" borderId="78" xfId="60" applyNumberFormat="1" applyFont="1" applyFill="1" applyBorder="1" applyAlignment="1">
      <alignment horizontal="center" vertical="center" wrapText="1"/>
    </xf>
    <xf numFmtId="166" fontId="0" fillId="0" borderId="115" xfId="60" applyNumberFormat="1" applyFont="1" applyFill="1" applyBorder="1" applyAlignment="1">
      <alignment horizontal="center" vertical="center"/>
    </xf>
    <xf numFmtId="166" fontId="0" fillId="0" borderId="124" xfId="60" applyNumberFormat="1" applyFont="1" applyFill="1" applyBorder="1" applyAlignment="1">
      <alignment horizontal="center" vertical="center"/>
    </xf>
    <xf numFmtId="166" fontId="0" fillId="0" borderId="125" xfId="60" applyNumberFormat="1" applyFont="1" applyFill="1" applyBorder="1" applyAlignment="1">
      <alignment horizontal="center" vertical="center"/>
    </xf>
    <xf numFmtId="166" fontId="0" fillId="25" borderId="78" xfId="60" applyNumberFormat="1" applyFont="1" applyFill="1" applyBorder="1" applyAlignment="1">
      <alignment horizontal="center" vertical="center"/>
    </xf>
    <xf numFmtId="166" fontId="0" fillId="25" borderId="114" xfId="60" applyNumberFormat="1" applyFont="1" applyFill="1" applyBorder="1" applyAlignment="1">
      <alignment horizontal="center" vertical="center"/>
    </xf>
    <xf numFmtId="166" fontId="0" fillId="24" borderId="113" xfId="60" applyNumberFormat="1" applyFont="1" applyFill="1" applyBorder="1" applyAlignment="1">
      <alignment horizontal="center" vertical="center"/>
    </xf>
    <xf numFmtId="166" fontId="0" fillId="0" borderId="126" xfId="60" applyNumberFormat="1" applyFont="1" applyFill="1" applyBorder="1" applyAlignment="1">
      <alignment horizontal="center" vertical="center"/>
    </xf>
    <xf numFmtId="166" fontId="0" fillId="25" borderId="124" xfId="60" applyNumberFormat="1" applyFont="1" applyFill="1" applyBorder="1" applyAlignment="1">
      <alignment horizontal="center" vertical="center"/>
    </xf>
    <xf numFmtId="166" fontId="0" fillId="0" borderId="113" xfId="60" applyNumberFormat="1" applyFont="1" applyFill="1" applyBorder="1" applyAlignment="1">
      <alignment horizontal="center" vertical="center"/>
    </xf>
    <xf numFmtId="0" fontId="0" fillId="0" borderId="113" xfId="0" applyFill="1" applyBorder="1" applyAlignment="1">
      <alignment/>
    </xf>
    <xf numFmtId="0" fontId="0" fillId="25" borderId="127" xfId="0" applyFill="1" applyBorder="1" applyAlignment="1">
      <alignment vertical="top"/>
    </xf>
    <xf numFmtId="0" fontId="0" fillId="0" borderId="128" xfId="0" applyFill="1" applyBorder="1" applyAlignment="1">
      <alignment vertical="top"/>
    </xf>
    <xf numFmtId="0" fontId="0" fillId="0" borderId="129" xfId="0" applyFill="1" applyBorder="1" applyAlignment="1">
      <alignment vertical="top"/>
    </xf>
    <xf numFmtId="0" fontId="0" fillId="0" borderId="129" xfId="0" applyFont="1" applyFill="1" applyBorder="1" applyAlignment="1">
      <alignment vertical="top"/>
    </xf>
    <xf numFmtId="0" fontId="0" fillId="0" borderId="44" xfId="0" applyFill="1" applyBorder="1" applyAlignment="1">
      <alignment vertical="top"/>
    </xf>
    <xf numFmtId="0" fontId="0" fillId="0" borderId="46" xfId="0" applyFill="1" applyBorder="1" applyAlignment="1">
      <alignment vertical="top"/>
    </xf>
    <xf numFmtId="0" fontId="0" fillId="25" borderId="129" xfId="0" applyFill="1" applyBorder="1" applyAlignment="1">
      <alignment vertical="top"/>
    </xf>
    <xf numFmtId="0" fontId="0" fillId="0" borderId="127" xfId="0" applyFill="1" applyBorder="1" applyAlignment="1">
      <alignment vertical="top"/>
    </xf>
    <xf numFmtId="0" fontId="0" fillId="0" borderId="44" xfId="0" applyFont="1" applyFill="1" applyBorder="1" applyAlignment="1">
      <alignment vertical="top"/>
    </xf>
    <xf numFmtId="9" fontId="0" fillId="0" borderId="75" xfId="60" applyFont="1" applyFill="1" applyBorder="1" applyAlignment="1">
      <alignment horizontal="center" vertical="center"/>
    </xf>
    <xf numFmtId="0" fontId="0" fillId="0" borderId="130" xfId="0" applyFont="1" applyFill="1" applyBorder="1" applyAlignment="1">
      <alignment vertical="top" wrapText="1"/>
    </xf>
    <xf numFmtId="0" fontId="0" fillId="0" borderId="130" xfId="0" applyFill="1" applyBorder="1" applyAlignment="1">
      <alignment vertical="top" wrapText="1"/>
    </xf>
    <xf numFmtId="9" fontId="0" fillId="0" borderId="131" xfId="60" applyFont="1" applyFill="1" applyBorder="1" applyAlignment="1">
      <alignment horizontal="center" vertical="center"/>
    </xf>
    <xf numFmtId="9" fontId="0" fillId="0" borderId="132" xfId="60" applyFont="1" applyFill="1" applyBorder="1" applyAlignment="1">
      <alignment horizontal="center" vertical="center"/>
    </xf>
    <xf numFmtId="9" fontId="0" fillId="0" borderId="58" xfId="60" applyFont="1" applyFill="1" applyBorder="1" applyAlignment="1">
      <alignment horizontal="center" vertical="center"/>
    </xf>
    <xf numFmtId="10" fontId="0" fillId="0" borderId="84" xfId="60" applyNumberFormat="1" applyFont="1" applyFill="1" applyBorder="1" applyAlignment="1">
      <alignment horizontal="center" vertical="center"/>
    </xf>
    <xf numFmtId="0" fontId="4" fillId="25" borderId="114" xfId="0" applyFont="1" applyFill="1" applyBorder="1" applyAlignment="1">
      <alignment vertical="top" wrapText="1"/>
    </xf>
    <xf numFmtId="0" fontId="5" fillId="0" borderId="133" xfId="0" applyFont="1" applyFill="1" applyBorder="1" applyAlignment="1">
      <alignment horizontal="center" vertical="center" wrapText="1"/>
    </xf>
    <xf numFmtId="9" fontId="0" fillId="0" borderId="130" xfId="0" applyNumberFormat="1" applyFill="1" applyBorder="1" applyAlignment="1">
      <alignment horizontal="center" vertical="top"/>
    </xf>
    <xf numFmtId="9" fontId="0" fillId="0" borderId="130" xfId="0" applyNumberFormat="1" applyFill="1" applyBorder="1" applyAlignment="1">
      <alignment horizontal="center" vertical="center"/>
    </xf>
    <xf numFmtId="9" fontId="0" fillId="0" borderId="130" xfId="60" applyFont="1" applyFill="1" applyBorder="1" applyAlignment="1">
      <alignment horizontal="center" vertical="center"/>
    </xf>
    <xf numFmtId="166" fontId="0" fillId="0" borderId="99" xfId="60" applyNumberFormat="1" applyFont="1" applyFill="1" applyBorder="1" applyAlignment="1">
      <alignment horizontal="center" vertical="center"/>
    </xf>
    <xf numFmtId="44" fontId="0" fillId="0" borderId="134" xfId="44" applyFont="1" applyFill="1" applyBorder="1" applyAlignment="1">
      <alignment horizontal="center" vertical="center"/>
    </xf>
    <xf numFmtId="0" fontId="0" fillId="0" borderId="81" xfId="0" applyFill="1" applyBorder="1" applyAlignment="1">
      <alignment vertical="top"/>
    </xf>
    <xf numFmtId="164" fontId="17" fillId="24" borderId="0" xfId="60" applyNumberFormat="1" applyFont="1" applyFill="1" applyBorder="1" applyAlignment="1">
      <alignment horizontal="center" vertical="center"/>
    </xf>
    <xf numFmtId="0" fontId="1" fillId="0" borderId="37" xfId="0" applyFont="1" applyFill="1" applyBorder="1" applyAlignment="1">
      <alignment horizontal="center" vertical="center" wrapText="1"/>
    </xf>
    <xf numFmtId="9" fontId="0" fillId="0" borderId="38" xfId="0" applyNumberFormat="1" applyFont="1" applyFill="1" applyBorder="1" applyAlignment="1">
      <alignment horizontal="center" vertical="top"/>
    </xf>
    <xf numFmtId="9" fontId="0" fillId="0" borderId="38" xfId="60" applyFont="1" applyFill="1" applyBorder="1" applyAlignment="1">
      <alignment horizontal="center" vertical="center"/>
    </xf>
    <xf numFmtId="0" fontId="1" fillId="0" borderId="24" xfId="0" applyFont="1" applyFill="1" applyBorder="1" applyAlignment="1">
      <alignment horizontal="center" vertical="center" wrapText="1"/>
    </xf>
    <xf numFmtId="0" fontId="0" fillId="26" borderId="10" xfId="0" applyFont="1" applyFill="1" applyBorder="1" applyAlignment="1">
      <alignment vertical="top" wrapText="1"/>
    </xf>
    <xf numFmtId="0" fontId="3" fillId="26" borderId="24" xfId="0" applyFont="1" applyFill="1" applyBorder="1" applyAlignment="1">
      <alignment horizontal="center" vertical="center" wrapText="1"/>
    </xf>
    <xf numFmtId="0" fontId="0" fillId="26" borderId="10" xfId="0" applyFill="1" applyBorder="1" applyAlignment="1">
      <alignment vertical="top" wrapText="1"/>
    </xf>
    <xf numFmtId="0" fontId="5" fillId="26" borderId="24" xfId="0" applyFont="1" applyFill="1" applyBorder="1" applyAlignment="1">
      <alignment horizontal="center" vertical="center" wrapText="1"/>
    </xf>
    <xf numFmtId="9" fontId="0" fillId="26" borderId="10" xfId="0" applyNumberFormat="1" applyFill="1" applyBorder="1" applyAlignment="1">
      <alignment horizontal="center" vertical="top"/>
    </xf>
    <xf numFmtId="9" fontId="0" fillId="26" borderId="10" xfId="60" applyFont="1" applyFill="1" applyBorder="1" applyAlignment="1">
      <alignment horizontal="center" vertical="center"/>
    </xf>
    <xf numFmtId="9" fontId="0" fillId="26" borderId="25" xfId="60" applyFont="1" applyFill="1" applyBorder="1" applyAlignment="1">
      <alignment horizontal="center" vertical="center"/>
    </xf>
    <xf numFmtId="0" fontId="0" fillId="26" borderId="0" xfId="0" applyFill="1" applyBorder="1" applyAlignment="1">
      <alignment vertical="top"/>
    </xf>
    <xf numFmtId="0" fontId="3" fillId="26" borderId="30" xfId="0" applyFont="1" applyFill="1" applyBorder="1" applyAlignment="1">
      <alignment horizontal="center" vertical="center" wrapText="1"/>
    </xf>
    <xf numFmtId="0" fontId="0" fillId="26" borderId="31" xfId="0" applyFill="1" applyBorder="1" applyAlignment="1">
      <alignment vertical="top" wrapText="1"/>
    </xf>
    <xf numFmtId="0" fontId="0" fillId="26" borderId="69" xfId="0" applyFont="1" applyFill="1" applyBorder="1" applyAlignment="1">
      <alignment vertical="top" wrapText="1"/>
    </xf>
    <xf numFmtId="0" fontId="0" fillId="26" borderId="38" xfId="0" applyFill="1" applyBorder="1" applyAlignment="1">
      <alignment vertical="top" wrapText="1"/>
    </xf>
    <xf numFmtId="9" fontId="0" fillId="26" borderId="31" xfId="60" applyFont="1" applyFill="1" applyBorder="1" applyAlignment="1">
      <alignment horizontal="center" vertical="center"/>
    </xf>
    <xf numFmtId="0" fontId="3" fillId="26" borderId="83" xfId="0" applyFont="1" applyFill="1" applyBorder="1" applyAlignment="1">
      <alignment horizontal="center" vertical="center" wrapText="1"/>
    </xf>
    <xf numFmtId="0" fontId="0" fillId="26" borderId="84" xfId="0" applyFill="1" applyBorder="1" applyAlignment="1">
      <alignment vertical="top" wrapText="1"/>
    </xf>
    <xf numFmtId="9" fontId="0" fillId="26" borderId="10" xfId="0" applyNumberFormat="1" applyFill="1" applyBorder="1" applyAlignment="1">
      <alignment vertical="top" wrapText="1"/>
    </xf>
    <xf numFmtId="9" fontId="0" fillId="25" borderId="78" xfId="60" applyNumberFormat="1" applyFont="1" applyFill="1" applyBorder="1" applyAlignment="1">
      <alignment horizontal="center" vertical="center"/>
    </xf>
    <xf numFmtId="0" fontId="19" fillId="0" borderId="88" xfId="0" applyFont="1" applyFill="1" applyBorder="1" applyAlignment="1">
      <alignment horizontal="center" vertical="center" wrapText="1"/>
    </xf>
    <xf numFmtId="0" fontId="38" fillId="0" borderId="87" xfId="0" applyFont="1" applyFill="1" applyBorder="1" applyAlignment="1">
      <alignment horizontal="center" vertical="center" wrapText="1"/>
    </xf>
    <xf numFmtId="0" fontId="19" fillId="26" borderId="0" xfId="0" applyFont="1" applyFill="1" applyBorder="1" applyAlignment="1">
      <alignment horizontal="center" vertical="center" wrapText="1"/>
    </xf>
    <xf numFmtId="0" fontId="19" fillId="26" borderId="22" xfId="0" applyFont="1" applyFill="1" applyBorder="1" applyAlignment="1">
      <alignment horizontal="center" vertical="center" wrapText="1"/>
    </xf>
    <xf numFmtId="0" fontId="19" fillId="26" borderId="61" xfId="0" applyFont="1" applyFill="1" applyBorder="1" applyAlignment="1">
      <alignment horizontal="center" vertical="center" wrapText="1"/>
    </xf>
    <xf numFmtId="0" fontId="19" fillId="26" borderId="57"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R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4"/>
  <sheetViews>
    <sheetView view="pageBreakPreview" zoomScale="75" zoomScaleNormal="75" zoomScaleSheetLayoutView="75" zoomScalePageLayoutView="0" workbookViewId="0" topLeftCell="A4">
      <selection activeCell="C33" sqref="C33"/>
    </sheetView>
  </sheetViews>
  <sheetFormatPr defaultColWidth="9.140625" defaultRowHeight="12.75"/>
  <cols>
    <col min="1" max="1" width="5.28125" style="6" customWidth="1"/>
    <col min="2" max="2" width="47.00390625" style="6" customWidth="1"/>
    <col min="3" max="5" width="11.421875" style="6" customWidth="1"/>
    <col min="6" max="6" width="9.140625" style="6" customWidth="1"/>
    <col min="7" max="7" width="14.28125" style="6" customWidth="1"/>
    <col min="8" max="13" width="9.140625" style="6" customWidth="1"/>
    <col min="14" max="14" width="12.00390625" style="6" customWidth="1"/>
    <col min="15" max="16384" width="9.140625" style="6" customWidth="1"/>
  </cols>
  <sheetData>
    <row r="1" spans="1:7" ht="12.75">
      <c r="A1" s="3"/>
      <c r="B1" s="4"/>
      <c r="C1" s="5"/>
      <c r="D1" s="5"/>
      <c r="E1" s="5"/>
      <c r="G1" t="s">
        <v>130</v>
      </c>
    </row>
    <row r="2" spans="1:5" ht="12.75">
      <c r="A2" s="7"/>
      <c r="C2" s="8" t="s">
        <v>94</v>
      </c>
      <c r="D2" s="9" t="s">
        <v>95</v>
      </c>
      <c r="E2" s="9" t="s">
        <v>95</v>
      </c>
    </row>
    <row r="3" spans="1:5" ht="13.5" thickBot="1">
      <c r="A3" s="10"/>
      <c r="B3" s="11"/>
      <c r="C3" s="12"/>
      <c r="D3" s="12" t="s">
        <v>1</v>
      </c>
      <c r="E3" s="12" t="s">
        <v>2</v>
      </c>
    </row>
    <row r="4" spans="1:14" ht="12.75" customHeight="1" thickTop="1">
      <c r="A4" s="7"/>
      <c r="B4" s="13"/>
      <c r="C4" s="9"/>
      <c r="D4" s="9"/>
      <c r="E4" s="9"/>
      <c r="H4" s="77" t="s">
        <v>1</v>
      </c>
      <c r="I4" s="77" t="s">
        <v>2</v>
      </c>
      <c r="J4" s="77" t="s">
        <v>131</v>
      </c>
      <c r="K4" s="78" t="s">
        <v>110</v>
      </c>
      <c r="L4" s="79" t="s">
        <v>111</v>
      </c>
      <c r="M4" t="s">
        <v>132</v>
      </c>
      <c r="N4" t="s">
        <v>133</v>
      </c>
    </row>
    <row r="5" spans="1:15" ht="12.75">
      <c r="A5" s="7"/>
      <c r="B5" s="14" t="s">
        <v>96</v>
      </c>
      <c r="C5" s="15">
        <f>'Performance Standards'!L116</f>
        <v>0.05</v>
      </c>
      <c r="D5" s="16">
        <f>'Performance Standards'!O7</f>
        <v>0.04495</v>
      </c>
      <c r="E5" s="16">
        <f>'Performance Standards'!P7</f>
        <v>0.040299999999999996</v>
      </c>
      <c r="O5"/>
    </row>
    <row r="6" spans="1:15" ht="12.75">
      <c r="A6" s="7"/>
      <c r="B6" s="14"/>
      <c r="C6" s="15"/>
      <c r="D6" s="17">
        <f>D5/C5</f>
        <v>0.8989999999999999</v>
      </c>
      <c r="E6" s="17">
        <f>E5/C5</f>
        <v>0.8059999999999998</v>
      </c>
      <c r="G6"/>
      <c r="H6" s="80">
        <f>D6</f>
        <v>0.8989999999999999</v>
      </c>
      <c r="I6" s="80">
        <f>E6</f>
        <v>0.8059999999999998</v>
      </c>
      <c r="J6" s="81">
        <v>1</v>
      </c>
      <c r="K6" s="82">
        <f>0.25/(1-H6)</f>
        <v>2.475247524752473</v>
      </c>
      <c r="L6" s="83">
        <f>1/(H6-I6)</f>
        <v>10.752688172043001</v>
      </c>
      <c r="M6" s="81">
        <f>+K6*(1-H6)</f>
        <v>0.25</v>
      </c>
      <c r="N6" s="81">
        <f>+L6*(H6-I6)</f>
        <v>1</v>
      </c>
      <c r="O6"/>
    </row>
    <row r="7" spans="1:15" ht="12.75">
      <c r="A7" s="7"/>
      <c r="B7" s="42"/>
      <c r="C7" s="9"/>
      <c r="D7" s="9"/>
      <c r="E7" s="9"/>
      <c r="G7"/>
      <c r="H7"/>
      <c r="I7"/>
      <c r="J7"/>
      <c r="K7"/>
      <c r="L7"/>
      <c r="M7"/>
      <c r="N7"/>
      <c r="O7"/>
    </row>
    <row r="8" spans="1:15" ht="13.5" thickBot="1">
      <c r="A8" s="18" t="s">
        <v>97</v>
      </c>
      <c r="B8" s="14" t="s">
        <v>98</v>
      </c>
      <c r="C8" s="15">
        <f>'Performance Standards'!L9</f>
        <v>0.2</v>
      </c>
      <c r="D8" s="16">
        <f>'Performance Standards'!O37</f>
        <v>0.18061000000000005</v>
      </c>
      <c r="E8" s="16">
        <f>'Performance Standards'!P37</f>
        <v>0.16440000000000007</v>
      </c>
      <c r="G8"/>
      <c r="H8"/>
      <c r="I8"/>
      <c r="J8"/>
      <c r="K8"/>
      <c r="L8"/>
      <c r="M8"/>
      <c r="N8"/>
      <c r="O8"/>
    </row>
    <row r="9" spans="1:15" ht="12.75">
      <c r="A9" s="18"/>
      <c r="B9" s="14"/>
      <c r="C9" s="15"/>
      <c r="D9" s="17">
        <f>D8/C8</f>
        <v>0.9030500000000002</v>
      </c>
      <c r="E9" s="17">
        <f>E8/C8</f>
        <v>0.8220000000000003</v>
      </c>
      <c r="G9"/>
      <c r="H9" s="77" t="s">
        <v>1</v>
      </c>
      <c r="I9" s="77" t="s">
        <v>2</v>
      </c>
      <c r="J9" s="77" t="s">
        <v>131</v>
      </c>
      <c r="K9" s="78" t="s">
        <v>110</v>
      </c>
      <c r="L9" s="79" t="s">
        <v>111</v>
      </c>
      <c r="M9" t="s">
        <v>132</v>
      </c>
      <c r="N9" t="s">
        <v>133</v>
      </c>
      <c r="O9"/>
    </row>
    <row r="10" spans="1:15" ht="12.75">
      <c r="A10" s="19"/>
      <c r="B10" s="41"/>
      <c r="C10" s="15"/>
      <c r="D10" s="15"/>
      <c r="E10" s="15"/>
      <c r="G10"/>
      <c r="H10" s="80">
        <f>D42</f>
        <v>0.8994300000000002</v>
      </c>
      <c r="I10" s="80">
        <f>E42</f>
        <v>0.7928000000000002</v>
      </c>
      <c r="J10" s="81">
        <v>1.25</v>
      </c>
      <c r="K10" s="82">
        <f>0.25/(1-H10)</f>
        <v>2.4858307646415474</v>
      </c>
      <c r="L10" s="83">
        <f>1/(H10-I10)</f>
        <v>9.378223764419019</v>
      </c>
      <c r="M10" s="81">
        <f>+K10*(1-H10)</f>
        <v>0.25</v>
      </c>
      <c r="N10" s="81">
        <f>+L10*(H10-I10)</f>
        <v>1</v>
      </c>
      <c r="O10"/>
    </row>
    <row r="11" spans="1:15" ht="12.75">
      <c r="A11" s="18" t="s">
        <v>87</v>
      </c>
      <c r="B11" s="14" t="s">
        <v>276</v>
      </c>
      <c r="C11" s="15">
        <f>'Performance Standards'!L37</f>
        <v>0</v>
      </c>
      <c r="D11" s="16">
        <f>'Performance Standards'!O38</f>
        <v>0</v>
      </c>
      <c r="E11" s="16">
        <f>'Performance Standards'!P38</f>
        <v>0</v>
      </c>
      <c r="G11"/>
      <c r="H11" s="80">
        <f>D45</f>
        <v>0.5778166666666666</v>
      </c>
      <c r="I11" s="80">
        <f>E45</f>
        <v>0.48834166666666656</v>
      </c>
      <c r="J11" s="81">
        <v>1.25</v>
      </c>
      <c r="K11" s="82">
        <f>0.25/(1-H11)</f>
        <v>0.5921598041924914</v>
      </c>
      <c r="L11" s="83">
        <f>1/(H11-I11)</f>
        <v>11.176306230790713</v>
      </c>
      <c r="M11" s="81">
        <f>+K11*(1-H11)</f>
        <v>0.25</v>
      </c>
      <c r="N11" s="81">
        <f>+L11*(H11-I11)</f>
        <v>1</v>
      </c>
      <c r="O11"/>
    </row>
    <row r="12" spans="1:15" ht="12.75">
      <c r="A12" s="18"/>
      <c r="B12" s="14"/>
      <c r="C12" s="15"/>
      <c r="D12" s="382">
        <v>0</v>
      </c>
      <c r="E12" s="382">
        <v>0</v>
      </c>
      <c r="G12"/>
      <c r="H12" s="80">
        <f>D48</f>
        <v>0.7999626282407638</v>
      </c>
      <c r="I12" s="80">
        <f>E48</f>
        <v>0.5966794583213362</v>
      </c>
      <c r="J12" s="81">
        <v>1.25</v>
      </c>
      <c r="K12" s="82">
        <f>0.25/(1-H12)</f>
        <v>1.249766470141882</v>
      </c>
      <c r="L12" s="83">
        <f>1/(H12-I12)</f>
        <v>4.919246391112237</v>
      </c>
      <c r="M12" s="81">
        <f>+K12*(1-H12)</f>
        <v>0.25</v>
      </c>
      <c r="N12" s="81">
        <f>+L12*(H12-I12)</f>
        <v>1</v>
      </c>
      <c r="O12"/>
    </row>
    <row r="13" spans="1:15" ht="13.5" thickBot="1">
      <c r="A13" s="18"/>
      <c r="B13" s="14"/>
      <c r="C13" s="15"/>
      <c r="D13" s="15"/>
      <c r="E13" s="15"/>
      <c r="G13"/>
      <c r="H13" s="80">
        <f>D51</f>
        <v>0.8989999999999999</v>
      </c>
      <c r="I13" s="80">
        <f>E51</f>
        <v>0.8059999999999998</v>
      </c>
      <c r="J13" s="81">
        <v>1.25</v>
      </c>
      <c r="K13" s="84">
        <f>0.25/(1-H13)</f>
        <v>2.475247524752473</v>
      </c>
      <c r="L13" s="85">
        <f>1/(H13-I13)</f>
        <v>10.752688172043001</v>
      </c>
      <c r="M13" s="81">
        <f>+K13*(1-H13)</f>
        <v>0.25</v>
      </c>
      <c r="N13" s="81">
        <f>+L13*(H13-I13)</f>
        <v>1</v>
      </c>
      <c r="O13"/>
    </row>
    <row r="14" spans="1:15" ht="12.75">
      <c r="A14" s="18" t="s">
        <v>99</v>
      </c>
      <c r="B14" s="14" t="s">
        <v>278</v>
      </c>
      <c r="C14" s="15">
        <f>'Performance Standards'!L40</f>
        <v>0.35</v>
      </c>
      <c r="D14" s="16">
        <f>'Performance Standards'!O68</f>
        <v>0.3267075</v>
      </c>
      <c r="E14" s="16">
        <f>'Performance Standards'!P68</f>
        <v>0.3027587499999999</v>
      </c>
      <c r="G14"/>
      <c r="H14"/>
      <c r="I14"/>
      <c r="J14"/>
      <c r="K14"/>
      <c r="L14"/>
      <c r="M14"/>
      <c r="N14"/>
      <c r="O14"/>
    </row>
    <row r="15" spans="1:15" ht="12.75">
      <c r="A15" s="18"/>
      <c r="B15" s="14"/>
      <c r="C15" s="15"/>
      <c r="D15" s="17">
        <f>D14/C14</f>
        <v>0.93345</v>
      </c>
      <c r="E15" s="17">
        <f>E14/C14</f>
        <v>0.8650249999999998</v>
      </c>
      <c r="G15"/>
      <c r="H15"/>
      <c r="I15"/>
      <c r="J15"/>
      <c r="K15"/>
      <c r="L15"/>
      <c r="M15"/>
      <c r="N15"/>
      <c r="O15"/>
    </row>
    <row r="16" spans="1:15" ht="12.75">
      <c r="A16" s="18"/>
      <c r="B16" s="14"/>
      <c r="C16" s="15"/>
      <c r="D16" s="15"/>
      <c r="E16" s="15"/>
      <c r="G16"/>
      <c r="H16" t="s">
        <v>134</v>
      </c>
      <c r="I16"/>
      <c r="J16"/>
      <c r="K16"/>
      <c r="L16"/>
      <c r="M16"/>
      <c r="N16"/>
      <c r="O16"/>
    </row>
    <row r="17" spans="1:15" ht="12.75">
      <c r="A17" s="18" t="s">
        <v>100</v>
      </c>
      <c r="B17" s="14" t="s">
        <v>279</v>
      </c>
      <c r="C17" s="15">
        <f>'Performance Standards'!L70</f>
        <v>0.05</v>
      </c>
      <c r="D17" s="16">
        <f>'Performance Standards'!O77</f>
        <v>0.04000000000000001</v>
      </c>
      <c r="E17" s="16">
        <f>'Performance Standards'!P77</f>
        <v>0.03</v>
      </c>
      <c r="G17"/>
      <c r="H17" t="s">
        <v>135</v>
      </c>
      <c r="I17"/>
      <c r="J17"/>
      <c r="K17"/>
      <c r="L17"/>
      <c r="M17"/>
      <c r="N17"/>
      <c r="O17"/>
    </row>
    <row r="18" spans="1:15" ht="12.75">
      <c r="A18" s="18"/>
      <c r="B18" s="14"/>
      <c r="C18" s="15"/>
      <c r="D18" s="17">
        <f>D17/C17</f>
        <v>0.8000000000000002</v>
      </c>
      <c r="E18" s="17">
        <f>E17/C17</f>
        <v>0.6</v>
      </c>
      <c r="G18"/>
      <c r="H18"/>
      <c r="I18"/>
      <c r="J18"/>
      <c r="K18"/>
      <c r="L18"/>
      <c r="M18"/>
      <c r="N18"/>
      <c r="O18"/>
    </row>
    <row r="19" spans="1:5" ht="12.75">
      <c r="A19" s="18"/>
      <c r="B19" s="14"/>
      <c r="C19" s="15"/>
      <c r="D19" s="15"/>
      <c r="E19" s="15"/>
    </row>
    <row r="20" spans="1:5" ht="12.75">
      <c r="A20" s="18" t="s">
        <v>101</v>
      </c>
      <c r="B20" s="14" t="s">
        <v>102</v>
      </c>
      <c r="C20" s="15">
        <f>'Performance Standards'!L79</f>
        <v>0.05</v>
      </c>
      <c r="D20" s="16">
        <f>'Performance Standards'!O91</f>
        <v>0.04470000000000001</v>
      </c>
      <c r="E20" s="16">
        <f>'Performance Standards'!P91</f>
        <v>0.037450000000000004</v>
      </c>
    </row>
    <row r="21" spans="1:5" ht="12.75">
      <c r="A21" s="18"/>
      <c r="B21" s="14"/>
      <c r="C21" s="15"/>
      <c r="D21" s="17">
        <f>D20/C20</f>
        <v>0.8940000000000001</v>
      </c>
      <c r="E21" s="17">
        <f>E20/C20</f>
        <v>0.749</v>
      </c>
    </row>
    <row r="22" spans="1:5" ht="12.75">
      <c r="A22" s="18"/>
      <c r="B22" s="14"/>
      <c r="C22" s="15"/>
      <c r="D22" s="16"/>
      <c r="E22" s="16"/>
    </row>
    <row r="23" spans="1:5" ht="12.75">
      <c r="A23" s="18" t="s">
        <v>103</v>
      </c>
      <c r="B23" s="14" t="s">
        <v>104</v>
      </c>
      <c r="C23" s="15">
        <f>'Performance Standards'!L93</f>
        <v>0.05</v>
      </c>
      <c r="D23" s="16">
        <f>'Performance Standards'!O114</f>
        <v>0.039998</v>
      </c>
      <c r="E23" s="16">
        <f>'Performance Standards'!P114</f>
        <v>0.029998500000000004</v>
      </c>
    </row>
    <row r="24" spans="1:5" ht="12.75">
      <c r="A24" s="18"/>
      <c r="B24" s="14"/>
      <c r="C24" s="15"/>
      <c r="D24" s="17">
        <f>D23/C23</f>
        <v>0.7999599999999999</v>
      </c>
      <c r="E24" s="17">
        <f>E23/C23</f>
        <v>0.59997</v>
      </c>
    </row>
    <row r="25" spans="1:5" ht="12.75">
      <c r="A25" s="18"/>
      <c r="B25" s="14"/>
      <c r="C25" s="15"/>
      <c r="D25" s="15"/>
      <c r="E25" s="15"/>
    </row>
    <row r="26" spans="1:5" ht="12.75">
      <c r="A26" s="18" t="s">
        <v>105</v>
      </c>
      <c r="B26" s="14" t="s">
        <v>106</v>
      </c>
      <c r="C26" s="15">
        <f>'Performance Standards'!L116</f>
        <v>0.05</v>
      </c>
      <c r="D26" s="16">
        <f>'Performance Standards'!O144</f>
        <v>0.03999826282407639</v>
      </c>
      <c r="E26" s="16">
        <f>'Performance Standards'!P144</f>
        <v>0.029669445832133615</v>
      </c>
    </row>
    <row r="27" spans="1:5" ht="12.75">
      <c r="A27" s="18"/>
      <c r="B27" s="14"/>
      <c r="C27" s="15"/>
      <c r="D27" s="17">
        <f>D26/C26</f>
        <v>0.7999652564815277</v>
      </c>
      <c r="E27" s="17">
        <f>E26/C26</f>
        <v>0.5933889166426722</v>
      </c>
    </row>
    <row r="28" spans="1:5" ht="12.75">
      <c r="A28" s="18"/>
      <c r="B28" s="14"/>
      <c r="C28" s="15"/>
      <c r="D28" s="17"/>
      <c r="E28" s="17"/>
    </row>
    <row r="29" spans="1:5" ht="12.75">
      <c r="A29" s="18" t="s">
        <v>285</v>
      </c>
      <c r="B29" s="14" t="s">
        <v>286</v>
      </c>
      <c r="C29" s="15">
        <f>'Performance Standards'!L146</f>
        <v>0.2</v>
      </c>
      <c r="D29" s="17">
        <f>'Performance Standards'!O159</f>
        <v>0.17823500000000003</v>
      </c>
      <c r="E29" s="17">
        <f>'Performance Standards'!P159</f>
        <v>0.157635</v>
      </c>
    </row>
    <row r="30" spans="1:5" ht="12.75">
      <c r="A30" s="18"/>
      <c r="B30" s="14"/>
      <c r="C30" s="15"/>
      <c r="D30" s="17">
        <f>D29/C29</f>
        <v>0.8911750000000002</v>
      </c>
      <c r="E30" s="17">
        <f>E29/C29</f>
        <v>0.788175</v>
      </c>
    </row>
    <row r="31" spans="1:5" ht="12.75">
      <c r="A31" s="20"/>
      <c r="B31" s="21"/>
      <c r="C31" s="22"/>
      <c r="D31" s="23"/>
      <c r="E31" s="23"/>
    </row>
    <row r="32" spans="1:5" ht="15.75">
      <c r="A32" s="24"/>
      <c r="B32" s="25"/>
      <c r="C32" s="26"/>
      <c r="D32" s="26"/>
      <c r="E32" s="27"/>
    </row>
    <row r="33" spans="1:5" ht="15.75" thickBot="1">
      <c r="A33" s="10"/>
      <c r="B33" s="28" t="s">
        <v>107</v>
      </c>
      <c r="C33" s="29">
        <f>SUM(C5:C31)</f>
        <v>1.0000000000000002</v>
      </c>
      <c r="D33" s="30">
        <f>D5+D8+D11+D14+D17+D20+D23+D26+D29</f>
        <v>0.8951987628240764</v>
      </c>
      <c r="E33" s="31">
        <f>E5+E8+E11+E14+E17+E20+E23+E26+E29</f>
        <v>0.7922116958321336</v>
      </c>
    </row>
    <row r="34" spans="1:5" ht="15.75" thickTop="1">
      <c r="A34" s="13"/>
      <c r="B34" s="32"/>
      <c r="C34" s="33"/>
      <c r="D34" s="34"/>
      <c r="E34" s="34"/>
    </row>
    <row r="35" spans="1:5" ht="15">
      <c r="A35" s="13"/>
      <c r="B35" s="32"/>
      <c r="C35" s="33"/>
      <c r="D35" s="34"/>
      <c r="E35" s="34"/>
    </row>
    <row r="36" spans="1:5" ht="15">
      <c r="A36" s="13"/>
      <c r="B36" s="32"/>
      <c r="C36" s="33"/>
      <c r="D36" s="34"/>
      <c r="E36" s="34"/>
    </row>
    <row r="37" spans="1:5" ht="12.75">
      <c r="A37" s="3"/>
      <c r="B37" s="4"/>
      <c r="C37" s="5"/>
      <c r="D37" s="5"/>
      <c r="E37" s="5"/>
    </row>
    <row r="38" spans="1:5" ht="12.75">
      <c r="A38" s="7"/>
      <c r="B38" s="13"/>
      <c r="C38" s="8" t="s">
        <v>94</v>
      </c>
      <c r="D38" s="9" t="s">
        <v>95</v>
      </c>
      <c r="E38" s="9" t="s">
        <v>95</v>
      </c>
    </row>
    <row r="39" spans="1:5" ht="13.5" thickBot="1">
      <c r="A39" s="10"/>
      <c r="B39" s="11"/>
      <c r="C39" s="12"/>
      <c r="D39" s="12" t="s">
        <v>1</v>
      </c>
      <c r="E39" s="12" t="s">
        <v>2</v>
      </c>
    </row>
    <row r="40" spans="1:5" ht="6" customHeight="1" thickTop="1">
      <c r="A40" s="7"/>
      <c r="B40" s="13"/>
      <c r="C40" s="9"/>
      <c r="D40" s="9"/>
      <c r="E40" s="9"/>
    </row>
    <row r="41" spans="1:5" ht="12.75">
      <c r="A41" s="7"/>
      <c r="B41" s="40" t="s">
        <v>109</v>
      </c>
      <c r="C41" s="15">
        <f>C8+C20</f>
        <v>0.25</v>
      </c>
      <c r="D41" s="16">
        <f>(D9*0.6+D21*0.4)*C41</f>
        <v>0.22485750000000004</v>
      </c>
      <c r="E41" s="16">
        <f>(E9*0.6+E21*0.4)*C41</f>
        <v>0.19820000000000004</v>
      </c>
    </row>
    <row r="42" spans="1:5" ht="12.75">
      <c r="A42" s="7"/>
      <c r="B42" s="41"/>
      <c r="C42" s="35"/>
      <c r="D42" s="17">
        <f>D41/C41</f>
        <v>0.8994300000000002</v>
      </c>
      <c r="E42" s="17">
        <f>E41/C41</f>
        <v>0.7928000000000002</v>
      </c>
    </row>
    <row r="43" spans="1:7" ht="12.75">
      <c r="A43" s="7"/>
      <c r="B43" s="41"/>
      <c r="C43" s="35" t="s">
        <v>108</v>
      </c>
      <c r="D43" s="36" t="s">
        <v>108</v>
      </c>
      <c r="E43" s="35"/>
      <c r="G43" s="43"/>
    </row>
    <row r="44" spans="1:7" ht="12.75">
      <c r="A44" s="7"/>
      <c r="B44" s="40" t="s">
        <v>158</v>
      </c>
      <c r="C44" s="15">
        <f>C11+C14+C17</f>
        <v>0.39999999999999997</v>
      </c>
      <c r="D44" s="16">
        <f>($D$12/3+$D$15/3+$D$18/3)*$C$44</f>
        <v>0.23112666666666665</v>
      </c>
      <c r="E44" s="16">
        <f>($E$12/3+$E$15/3+$E$18/3)*$C$44</f>
        <v>0.1953366666666666</v>
      </c>
      <c r="F44" s="44"/>
      <c r="G44" s="43"/>
    </row>
    <row r="45" spans="1:5" ht="12.75">
      <c r="A45" s="7"/>
      <c r="B45" s="41"/>
      <c r="C45" s="35" t="s">
        <v>108</v>
      </c>
      <c r="D45" s="17">
        <f>D44/C44</f>
        <v>0.5778166666666666</v>
      </c>
      <c r="E45" s="17">
        <f>E44/C44</f>
        <v>0.48834166666666656</v>
      </c>
    </row>
    <row r="46" spans="1:5" ht="12.75">
      <c r="A46" s="7"/>
      <c r="B46" s="41"/>
      <c r="C46" s="35" t="s">
        <v>108</v>
      </c>
      <c r="D46" s="35"/>
      <c r="E46" s="35"/>
    </row>
    <row r="47" spans="1:5" ht="12.75">
      <c r="A47" s="7"/>
      <c r="B47" s="40" t="s">
        <v>159</v>
      </c>
      <c r="C47" s="15">
        <f>C23+C26</f>
        <v>0.1</v>
      </c>
      <c r="D47" s="16">
        <f>D23+D26</f>
        <v>0.07999626282407639</v>
      </c>
      <c r="E47" s="16">
        <f>E23+E26</f>
        <v>0.05966794583213362</v>
      </c>
    </row>
    <row r="48" spans="1:5" ht="12.75">
      <c r="A48" s="7"/>
      <c r="C48" s="35" t="s">
        <v>108</v>
      </c>
      <c r="D48" s="17">
        <f>D47/C47</f>
        <v>0.7999626282407638</v>
      </c>
      <c r="E48" s="17">
        <f>E47/C47</f>
        <v>0.5966794583213362</v>
      </c>
    </row>
    <row r="49" spans="1:5" ht="12.75">
      <c r="A49" s="7"/>
      <c r="C49" s="35"/>
      <c r="D49" s="35"/>
      <c r="E49" s="35"/>
    </row>
    <row r="50" spans="1:5" ht="12.75">
      <c r="A50" s="7"/>
      <c r="B50" s="14" t="s">
        <v>96</v>
      </c>
      <c r="C50" s="15">
        <f>C5</f>
        <v>0.05</v>
      </c>
      <c r="D50" s="16">
        <f>D5</f>
        <v>0.04495</v>
      </c>
      <c r="E50" s="16">
        <f>E5</f>
        <v>0.040299999999999996</v>
      </c>
    </row>
    <row r="51" spans="1:5" ht="12.75">
      <c r="A51" s="7"/>
      <c r="C51" s="35"/>
      <c r="D51" s="17">
        <f>D50/C50</f>
        <v>0.8989999999999999</v>
      </c>
      <c r="E51" s="17">
        <f>E50/C50</f>
        <v>0.8059999999999998</v>
      </c>
    </row>
    <row r="52" spans="1:5" ht="12.75">
      <c r="A52" s="39"/>
      <c r="B52" s="37"/>
      <c r="C52" s="38"/>
      <c r="D52" s="38"/>
      <c r="E52" s="38"/>
    </row>
    <row r="53" spans="1:5" ht="15.75">
      <c r="A53" s="24"/>
      <c r="B53" s="25"/>
      <c r="C53" s="26"/>
      <c r="D53" s="26"/>
      <c r="E53" s="27"/>
    </row>
    <row r="54" spans="1:5" ht="15.75" thickBot="1">
      <c r="A54" s="10"/>
      <c r="B54" s="28" t="s">
        <v>107</v>
      </c>
      <c r="C54" s="29">
        <f>SUM(C41:C50)</f>
        <v>0.7999999999999999</v>
      </c>
      <c r="D54" s="30">
        <f>D41+D44+D47+D50</f>
        <v>0.5809304294907431</v>
      </c>
      <c r="E54" s="31">
        <f>E41+E44+E47+E50</f>
        <v>0.4935046124988003</v>
      </c>
    </row>
    <row r="55" ht="13.5" thickTop="1"/>
  </sheetData>
  <sheetProtection/>
  <printOptions horizontalCentered="1" verticalCentered="1"/>
  <pageMargins left="0.75" right="0.75" top="1" bottom="1" header="0.5" footer="0.5"/>
  <pageSetup horizontalDpi="300" verticalDpi="300" orientation="portrait" scale="95" r:id="rId1"/>
  <headerFooter alignWithMargins="0">
    <oddHeader>&amp;LNNC05CB17C&amp;C&amp;"Geneva,Bold"&amp;12Performance Requirements Summary&amp;"Geneva,Regular"&amp;10
&amp;11At the Highest Task Level &amp;RAttachment A</oddHeader>
    <oddFooter>&amp;L&amp;F - &amp;A&amp;REffective:  May 1, 2005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165"/>
  <sheetViews>
    <sheetView tabSelected="1" view="pageBreakPreview" zoomScale="75" zoomScaleNormal="75" zoomScaleSheetLayoutView="75" zoomScalePageLayoutView="0" workbookViewId="0" topLeftCell="C151">
      <selection activeCell="I153" sqref="I153"/>
    </sheetView>
  </sheetViews>
  <sheetFormatPr defaultColWidth="9.140625" defaultRowHeight="12.75"/>
  <cols>
    <col min="1" max="1" width="6.7109375" style="113" hidden="1" customWidth="1"/>
    <col min="2" max="2" width="25.140625" style="114" hidden="1" customWidth="1"/>
    <col min="3" max="3" width="6.7109375" style="194" customWidth="1"/>
    <col min="4" max="4" width="25.140625" style="195" customWidth="1"/>
    <col min="5" max="5" width="41.28125" style="114" customWidth="1"/>
    <col min="6" max="6" width="5.57421875" style="115" customWidth="1"/>
    <col min="7" max="7" width="5.8515625" style="115" customWidth="1"/>
    <col min="8" max="8" width="44.57421875" style="114" customWidth="1"/>
    <col min="9" max="9" width="40.8515625" style="114" customWidth="1"/>
    <col min="10" max="10" width="9.7109375" style="115" customWidth="1"/>
    <col min="11" max="11" width="9.7109375" style="116" customWidth="1"/>
    <col min="12" max="12" width="7.421875" style="147" customWidth="1"/>
    <col min="13" max="13" width="9.421875" style="117" customWidth="1"/>
    <col min="14" max="14" width="9.8515625" style="117" customWidth="1"/>
    <col min="15" max="16" width="9.140625" style="118" customWidth="1"/>
    <col min="17" max="17" width="8.140625" style="118" customWidth="1"/>
    <col min="18" max="18" width="18.421875" style="119" customWidth="1"/>
    <col min="19" max="19" width="15.57421875" style="117" customWidth="1"/>
    <col min="20" max="20" width="13.57421875" style="117" customWidth="1"/>
    <col min="21" max="21" width="18.7109375" style="117" customWidth="1"/>
    <col min="22" max="16384" width="9.140625" style="394" customWidth="1"/>
  </cols>
  <sheetData>
    <row r="1" spans="1:21" s="411" customFormat="1" ht="34.5" thickBot="1">
      <c r="A1" s="91" t="s">
        <v>4</v>
      </c>
      <c r="B1" s="92" t="s">
        <v>0</v>
      </c>
      <c r="C1" s="178" t="s">
        <v>4</v>
      </c>
      <c r="D1" s="92" t="s">
        <v>0</v>
      </c>
      <c r="E1" s="92" t="s">
        <v>53</v>
      </c>
      <c r="F1" s="93" t="s">
        <v>1</v>
      </c>
      <c r="G1" s="93" t="s">
        <v>2</v>
      </c>
      <c r="H1" s="92" t="s">
        <v>6</v>
      </c>
      <c r="I1" s="92" t="s">
        <v>145</v>
      </c>
      <c r="J1" s="93" t="s">
        <v>3</v>
      </c>
      <c r="K1" s="94" t="s">
        <v>11</v>
      </c>
      <c r="L1" s="94" t="s">
        <v>54</v>
      </c>
      <c r="M1" s="122" t="s">
        <v>85</v>
      </c>
      <c r="N1" s="95" t="s">
        <v>86</v>
      </c>
      <c r="O1" s="94" t="s">
        <v>93</v>
      </c>
      <c r="P1" s="94" t="s">
        <v>92</v>
      </c>
      <c r="Q1" s="121"/>
      <c r="R1" s="374" t="s">
        <v>89</v>
      </c>
      <c r="S1" s="422"/>
      <c r="T1" s="417"/>
      <c r="U1" s="265"/>
    </row>
    <row r="2" spans="1:21" s="411" customFormat="1" ht="32.25" thickBot="1">
      <c r="A2" s="227"/>
      <c r="B2" s="228"/>
      <c r="C2" s="229"/>
      <c r="D2" s="483" t="s">
        <v>356</v>
      </c>
      <c r="E2" s="484" t="s">
        <v>357</v>
      </c>
      <c r="F2" s="231"/>
      <c r="G2" s="231"/>
      <c r="H2" s="230"/>
      <c r="I2" s="230"/>
      <c r="J2" s="231"/>
      <c r="K2" s="232"/>
      <c r="L2" s="233"/>
      <c r="M2" s="234"/>
      <c r="N2" s="233"/>
      <c r="O2" s="233"/>
      <c r="P2" s="233"/>
      <c r="Q2" s="373"/>
      <c r="R2" s="383">
        <f>504931</f>
        <v>504931</v>
      </c>
      <c r="S2" s="388" t="s">
        <v>288</v>
      </c>
      <c r="T2" s="418"/>
      <c r="U2" s="265"/>
    </row>
    <row r="3" spans="1:20" s="412" customFormat="1" ht="13.5" thickBot="1">
      <c r="A3" s="280"/>
      <c r="B3" s="281" t="s">
        <v>44</v>
      </c>
      <c r="C3" s="282"/>
      <c r="D3" s="283" t="s">
        <v>44</v>
      </c>
      <c r="E3" s="284"/>
      <c r="F3" s="285"/>
      <c r="G3" s="285"/>
      <c r="H3" s="284"/>
      <c r="I3" s="284"/>
      <c r="J3" s="286"/>
      <c r="K3" s="287"/>
      <c r="L3" s="288">
        <v>0.05</v>
      </c>
      <c r="M3" s="289"/>
      <c r="N3" s="290"/>
      <c r="O3" s="291"/>
      <c r="P3" s="291"/>
      <c r="Q3" s="292"/>
      <c r="R3" s="384"/>
      <c r="S3" s="386"/>
      <c r="T3" s="419"/>
    </row>
    <row r="4" spans="1:20" s="156" customFormat="1" ht="39" thickBot="1">
      <c r="A4" s="67">
        <v>1</v>
      </c>
      <c r="B4" s="68" t="s">
        <v>44</v>
      </c>
      <c r="C4" s="188">
        <v>1</v>
      </c>
      <c r="D4" s="189" t="s">
        <v>44</v>
      </c>
      <c r="E4" s="68" t="s">
        <v>293</v>
      </c>
      <c r="F4" s="69">
        <v>0.92</v>
      </c>
      <c r="G4" s="69">
        <v>0.83</v>
      </c>
      <c r="H4" s="68" t="s">
        <v>114</v>
      </c>
      <c r="I4" s="68"/>
      <c r="J4" s="71">
        <v>0.35</v>
      </c>
      <c r="K4" s="71"/>
      <c r="L4" s="72"/>
      <c r="M4" s="144">
        <f>J4*L3</f>
        <v>0.017499999999999998</v>
      </c>
      <c r="N4" s="106"/>
      <c r="O4" s="96">
        <f>M4*F4</f>
        <v>0.0161</v>
      </c>
      <c r="P4" s="96">
        <f>M4*G4</f>
        <v>0.014524999999999998</v>
      </c>
      <c r="Q4" s="123"/>
      <c r="R4" s="385">
        <f>M4*$R$2</f>
        <v>8836.2925</v>
      </c>
      <c r="S4" s="387" t="s">
        <v>287</v>
      </c>
      <c r="T4" s="420"/>
    </row>
    <row r="5" spans="1:19" s="156" customFormat="1" ht="38.25">
      <c r="A5" s="137">
        <v>2</v>
      </c>
      <c r="B5" s="74" t="s">
        <v>44</v>
      </c>
      <c r="C5" s="180">
        <v>2</v>
      </c>
      <c r="D5" s="181" t="s">
        <v>44</v>
      </c>
      <c r="E5" s="74" t="s">
        <v>294</v>
      </c>
      <c r="F5" s="158">
        <v>0.92</v>
      </c>
      <c r="G5" s="158">
        <v>0.83</v>
      </c>
      <c r="H5" s="74" t="s">
        <v>114</v>
      </c>
      <c r="I5" s="74"/>
      <c r="J5" s="140">
        <v>0.35</v>
      </c>
      <c r="K5" s="140"/>
      <c r="L5" s="159"/>
      <c r="M5" s="160">
        <f>J5*L3</f>
        <v>0.017499999999999998</v>
      </c>
      <c r="N5" s="161"/>
      <c r="O5" s="98">
        <f>M5*F5</f>
        <v>0.0161</v>
      </c>
      <c r="P5" s="98">
        <f>M5*G5</f>
        <v>0.014524999999999998</v>
      </c>
      <c r="Q5" s="162"/>
      <c r="R5" s="163">
        <f>M5*$R$2</f>
        <v>8836.2925</v>
      </c>
      <c r="S5" s="423"/>
    </row>
    <row r="6" spans="1:21" s="413" customFormat="1" ht="77.25" thickBot="1">
      <c r="A6" s="174">
        <v>174</v>
      </c>
      <c r="B6" s="1" t="s">
        <v>44</v>
      </c>
      <c r="C6" s="182">
        <v>3</v>
      </c>
      <c r="D6" s="46" t="s">
        <v>44</v>
      </c>
      <c r="E6" s="175" t="s">
        <v>355</v>
      </c>
      <c r="F6" s="2">
        <v>0.85</v>
      </c>
      <c r="G6" s="2">
        <v>0.75</v>
      </c>
      <c r="H6" s="176" t="s">
        <v>114</v>
      </c>
      <c r="I6" s="177"/>
      <c r="J6" s="73">
        <v>0.3</v>
      </c>
      <c r="K6" s="112"/>
      <c r="L6" s="146"/>
      <c r="M6" s="164">
        <f>J6*L3</f>
        <v>0.015</v>
      </c>
      <c r="N6" s="272"/>
      <c r="O6" s="235">
        <f>M6*F6</f>
        <v>0.01275</v>
      </c>
      <c r="P6" s="236">
        <f>M6*G6</f>
        <v>0.01125</v>
      </c>
      <c r="Q6" s="165"/>
      <c r="R6" s="173">
        <f>M6*$R$2</f>
        <v>7573.965</v>
      </c>
      <c r="S6" s="424"/>
      <c r="U6" s="156"/>
    </row>
    <row r="7" spans="1:19" s="156" customFormat="1" ht="13.5" thickBot="1">
      <c r="A7" s="56"/>
      <c r="B7" s="57"/>
      <c r="C7" s="183"/>
      <c r="D7" s="184"/>
      <c r="E7" s="57"/>
      <c r="F7" s="58"/>
      <c r="G7" s="58"/>
      <c r="H7" s="57"/>
      <c r="I7" s="57"/>
      <c r="J7" s="59"/>
      <c r="K7" s="59"/>
      <c r="L7" s="60"/>
      <c r="M7" s="212"/>
      <c r="N7" s="214">
        <f>SUM(M4:M6)</f>
        <v>0.049999999999999996</v>
      </c>
      <c r="O7" s="214">
        <f>SUM(O4:O6)</f>
        <v>0.04495</v>
      </c>
      <c r="P7" s="214">
        <f>SUM(P4:P6)</f>
        <v>0.040299999999999996</v>
      </c>
      <c r="Q7" s="101"/>
      <c r="R7" s="157"/>
      <c r="S7" s="423"/>
    </row>
    <row r="8" spans="1:19" s="156" customFormat="1" ht="13.5" thickBot="1">
      <c r="A8" s="219"/>
      <c r="B8" s="221"/>
      <c r="C8" s="220"/>
      <c r="D8" s="237"/>
      <c r="E8" s="221"/>
      <c r="F8" s="222"/>
      <c r="G8" s="222"/>
      <c r="H8" s="221"/>
      <c r="I8" s="221"/>
      <c r="J8" s="223"/>
      <c r="K8" s="223"/>
      <c r="L8" s="224"/>
      <c r="M8" s="225"/>
      <c r="N8" s="226"/>
      <c r="O8" s="215"/>
      <c r="P8" s="215"/>
      <c r="Q8" s="216"/>
      <c r="R8" s="238"/>
      <c r="S8" s="425"/>
    </row>
    <row r="9" spans="1:19" s="414" customFormat="1" ht="13.5" thickBot="1">
      <c r="A9" s="296"/>
      <c r="B9" s="297" t="s">
        <v>48</v>
      </c>
      <c r="C9" s="298"/>
      <c r="D9" s="299" t="s">
        <v>48</v>
      </c>
      <c r="E9" s="300"/>
      <c r="F9" s="301"/>
      <c r="G9" s="301"/>
      <c r="H9" s="300"/>
      <c r="I9" s="300"/>
      <c r="J9" s="301"/>
      <c r="K9" s="302"/>
      <c r="L9" s="303">
        <v>0.2</v>
      </c>
      <c r="M9" s="304"/>
      <c r="N9" s="305"/>
      <c r="O9" s="306"/>
      <c r="P9" s="306"/>
      <c r="Q9" s="307"/>
      <c r="R9" s="308"/>
      <c r="S9" s="426"/>
    </row>
    <row r="10" spans="1:19" s="156" customFormat="1" ht="12.75">
      <c r="A10" s="239"/>
      <c r="B10" s="240" t="s">
        <v>52</v>
      </c>
      <c r="C10" s="241"/>
      <c r="D10" s="242" t="s">
        <v>52</v>
      </c>
      <c r="E10" s="243"/>
      <c r="F10" s="244"/>
      <c r="G10" s="244"/>
      <c r="H10" s="243"/>
      <c r="I10" s="243"/>
      <c r="J10" s="245"/>
      <c r="K10" s="246">
        <v>0.25</v>
      </c>
      <c r="L10" s="247"/>
      <c r="M10" s="248">
        <f>K10*L9</f>
        <v>0.05</v>
      </c>
      <c r="N10" s="249"/>
      <c r="O10" s="250"/>
      <c r="P10" s="250"/>
      <c r="Q10" s="251"/>
      <c r="R10" s="252"/>
      <c r="S10" s="427"/>
    </row>
    <row r="11" spans="1:19" s="156" customFormat="1" ht="51">
      <c r="A11" s="67">
        <v>3</v>
      </c>
      <c r="B11" s="68" t="s">
        <v>41</v>
      </c>
      <c r="C11" s="188">
        <v>1101</v>
      </c>
      <c r="D11" s="189" t="s">
        <v>41</v>
      </c>
      <c r="E11" s="68" t="s">
        <v>19</v>
      </c>
      <c r="F11" s="69">
        <v>0.9</v>
      </c>
      <c r="G11" s="69">
        <v>0.85</v>
      </c>
      <c r="H11" s="68" t="s">
        <v>128</v>
      </c>
      <c r="I11" s="68" t="s">
        <v>295</v>
      </c>
      <c r="J11" s="70">
        <v>0.2</v>
      </c>
      <c r="K11" s="71"/>
      <c r="L11" s="72"/>
      <c r="M11" s="144"/>
      <c r="N11" s="106">
        <f>J11*$M$10</f>
        <v>0.010000000000000002</v>
      </c>
      <c r="O11" s="96">
        <f>N11*F11</f>
        <v>0.009000000000000003</v>
      </c>
      <c r="P11" s="96">
        <f>N11*G11</f>
        <v>0.0085</v>
      </c>
      <c r="Q11" s="123"/>
      <c r="R11" s="203">
        <f>N11*$R$2</f>
        <v>5049.310000000001</v>
      </c>
      <c r="S11" s="423"/>
    </row>
    <row r="12" spans="1:19" s="156" customFormat="1" ht="38.25">
      <c r="A12" s="45">
        <v>4</v>
      </c>
      <c r="B12" s="1" t="s">
        <v>5</v>
      </c>
      <c r="C12" s="179">
        <v>1102</v>
      </c>
      <c r="D12" s="46" t="s">
        <v>5</v>
      </c>
      <c r="E12" s="1" t="s">
        <v>13</v>
      </c>
      <c r="F12" s="2">
        <v>0.9</v>
      </c>
      <c r="G12" s="2">
        <v>0.85</v>
      </c>
      <c r="H12" s="68" t="s">
        <v>128</v>
      </c>
      <c r="I12" s="68" t="s">
        <v>296</v>
      </c>
      <c r="J12" s="73">
        <v>0.3</v>
      </c>
      <c r="K12" s="53"/>
      <c r="L12" s="54"/>
      <c r="M12" s="142"/>
      <c r="N12" s="106">
        <f>J12*$M$10</f>
        <v>0.015</v>
      </c>
      <c r="O12" s="96">
        <f>N12*F12</f>
        <v>0.0135</v>
      </c>
      <c r="P12" s="96">
        <f>N12*G12</f>
        <v>0.01275</v>
      </c>
      <c r="Q12" s="123"/>
      <c r="R12" s="88">
        <f>N12*$R$2</f>
        <v>7573.965</v>
      </c>
      <c r="S12" s="423"/>
    </row>
    <row r="13" spans="1:19" s="156" customFormat="1" ht="51">
      <c r="A13" s="45">
        <v>6</v>
      </c>
      <c r="B13" s="1" t="s">
        <v>5</v>
      </c>
      <c r="C13" s="179">
        <v>1103</v>
      </c>
      <c r="D13" s="46" t="s">
        <v>5</v>
      </c>
      <c r="E13" s="1" t="s">
        <v>58</v>
      </c>
      <c r="F13" s="2">
        <v>1</v>
      </c>
      <c r="G13" s="2">
        <v>0.98</v>
      </c>
      <c r="H13" s="1" t="s">
        <v>300</v>
      </c>
      <c r="I13" s="1" t="s">
        <v>301</v>
      </c>
      <c r="J13" s="73">
        <v>0.2</v>
      </c>
      <c r="K13" s="53"/>
      <c r="L13" s="54"/>
      <c r="M13" s="142"/>
      <c r="N13" s="106">
        <f>J13*$M$10</f>
        <v>0.010000000000000002</v>
      </c>
      <c r="O13" s="96">
        <f>N13*F13</f>
        <v>0.010000000000000002</v>
      </c>
      <c r="P13" s="96">
        <f>N13*G13</f>
        <v>0.009800000000000001</v>
      </c>
      <c r="Q13" s="123"/>
      <c r="R13" s="88">
        <f>N13*$R$2</f>
        <v>5049.310000000001</v>
      </c>
      <c r="S13" s="423"/>
    </row>
    <row r="14" spans="1:19" s="156" customFormat="1" ht="38.25">
      <c r="A14" s="137">
        <v>7</v>
      </c>
      <c r="B14" s="74" t="s">
        <v>5</v>
      </c>
      <c r="C14" s="180">
        <v>1104</v>
      </c>
      <c r="D14" s="181" t="s">
        <v>5</v>
      </c>
      <c r="E14" s="74" t="s">
        <v>14</v>
      </c>
      <c r="F14" s="158">
        <v>0.8</v>
      </c>
      <c r="G14" s="158">
        <v>0.75</v>
      </c>
      <c r="H14" s="74" t="s">
        <v>172</v>
      </c>
      <c r="I14" s="74" t="s">
        <v>296</v>
      </c>
      <c r="J14" s="200">
        <v>0.3</v>
      </c>
      <c r="K14" s="255"/>
      <c r="L14" s="159"/>
      <c r="M14" s="160"/>
      <c r="N14" s="213">
        <f>J14*$M$10</f>
        <v>0.015</v>
      </c>
      <c r="O14" s="202">
        <f>N14*F14</f>
        <v>0.012</v>
      </c>
      <c r="P14" s="202">
        <f>N14*G14</f>
        <v>0.01125</v>
      </c>
      <c r="Q14" s="101"/>
      <c r="R14" s="172">
        <f>N14*$R$2</f>
        <v>7573.965</v>
      </c>
      <c r="S14" s="423"/>
    </row>
    <row r="15" spans="1:19" s="156" customFormat="1" ht="12.75">
      <c r="A15" s="148"/>
      <c r="B15" s="204" t="s">
        <v>8</v>
      </c>
      <c r="C15" s="192"/>
      <c r="D15" s="205" t="s">
        <v>212</v>
      </c>
      <c r="E15" s="149"/>
      <c r="F15" s="150"/>
      <c r="G15" s="150"/>
      <c r="H15" s="149"/>
      <c r="I15" s="149"/>
      <c r="J15" s="206"/>
      <c r="K15" s="151">
        <v>0.25</v>
      </c>
      <c r="L15" s="152"/>
      <c r="M15" s="207">
        <f>K15*L9</f>
        <v>0.05</v>
      </c>
      <c r="N15" s="208"/>
      <c r="O15" s="209"/>
      <c r="P15" s="209"/>
      <c r="Q15" s="210"/>
      <c r="R15" s="211"/>
      <c r="S15" s="428"/>
    </row>
    <row r="16" spans="1:19" s="156" customFormat="1" ht="38.25">
      <c r="A16" s="67">
        <v>13</v>
      </c>
      <c r="B16" s="68" t="s">
        <v>8</v>
      </c>
      <c r="C16" s="188">
        <v>1201</v>
      </c>
      <c r="D16" s="189" t="s">
        <v>212</v>
      </c>
      <c r="E16" s="68" t="s">
        <v>141</v>
      </c>
      <c r="F16" s="69">
        <v>0.95</v>
      </c>
      <c r="G16" s="69">
        <v>0.9</v>
      </c>
      <c r="H16" s="68" t="s">
        <v>116</v>
      </c>
      <c r="I16" s="68" t="s">
        <v>147</v>
      </c>
      <c r="J16" s="70">
        <v>0.2</v>
      </c>
      <c r="K16" s="71"/>
      <c r="L16" s="72"/>
      <c r="M16" s="144"/>
      <c r="N16" s="106">
        <f>J16*$M$15</f>
        <v>0.010000000000000002</v>
      </c>
      <c r="O16" s="96">
        <f>N16*F16</f>
        <v>0.009500000000000001</v>
      </c>
      <c r="P16" s="96">
        <f>N16*G16</f>
        <v>0.009000000000000003</v>
      </c>
      <c r="Q16" s="123"/>
      <c r="R16" s="203">
        <f>N16*$R$2</f>
        <v>5049.310000000001</v>
      </c>
      <c r="S16" s="423"/>
    </row>
    <row r="17" spans="1:19" s="156" customFormat="1" ht="38.25">
      <c r="A17" s="45">
        <v>14</v>
      </c>
      <c r="B17" s="1" t="s">
        <v>8</v>
      </c>
      <c r="C17" s="179">
        <v>1202</v>
      </c>
      <c r="D17" s="46" t="s">
        <v>212</v>
      </c>
      <c r="E17" s="1" t="s">
        <v>142</v>
      </c>
      <c r="F17" s="2">
        <v>0.95</v>
      </c>
      <c r="G17" s="2">
        <v>0.9</v>
      </c>
      <c r="H17" s="1" t="s">
        <v>117</v>
      </c>
      <c r="I17" s="1" t="s">
        <v>147</v>
      </c>
      <c r="J17" s="73">
        <v>0.2</v>
      </c>
      <c r="K17" s="53"/>
      <c r="L17" s="54"/>
      <c r="M17" s="142"/>
      <c r="N17" s="86">
        <f>J17*$M$15</f>
        <v>0.010000000000000002</v>
      </c>
      <c r="O17" s="96">
        <f>N17*F17</f>
        <v>0.009500000000000001</v>
      </c>
      <c r="P17" s="96">
        <f>N17*G17</f>
        <v>0.009000000000000003</v>
      </c>
      <c r="Q17" s="124"/>
      <c r="R17" s="88">
        <f>N17*$R$2</f>
        <v>5049.310000000001</v>
      </c>
      <c r="S17" s="423"/>
    </row>
    <row r="18" spans="1:19" s="156" customFormat="1" ht="76.5">
      <c r="A18" s="137">
        <v>15</v>
      </c>
      <c r="B18" s="74" t="s">
        <v>8</v>
      </c>
      <c r="C18" s="180">
        <v>1203</v>
      </c>
      <c r="D18" s="181" t="s">
        <v>212</v>
      </c>
      <c r="E18" s="74" t="s">
        <v>84</v>
      </c>
      <c r="F18" s="158">
        <v>0.8</v>
      </c>
      <c r="G18" s="158">
        <v>0.6</v>
      </c>
      <c r="H18" s="74" t="s">
        <v>205</v>
      </c>
      <c r="I18" s="74" t="s">
        <v>148</v>
      </c>
      <c r="J18" s="200">
        <v>0.6</v>
      </c>
      <c r="K18" s="140"/>
      <c r="L18" s="159"/>
      <c r="M18" s="160"/>
      <c r="N18" s="161">
        <f>J18*$M$15</f>
        <v>0.03</v>
      </c>
      <c r="O18" s="202">
        <f>N18*F18</f>
        <v>0.024</v>
      </c>
      <c r="P18" s="202">
        <f>N18*G18</f>
        <v>0.018</v>
      </c>
      <c r="Q18" s="162"/>
      <c r="R18" s="172">
        <f>N18*$R$2</f>
        <v>15147.93</v>
      </c>
      <c r="S18" s="423"/>
    </row>
    <row r="19" spans="1:19" s="156" customFormat="1" ht="12.75">
      <c r="A19" s="148"/>
      <c r="B19" s="204" t="s">
        <v>7</v>
      </c>
      <c r="C19" s="192"/>
      <c r="D19" s="205" t="s">
        <v>213</v>
      </c>
      <c r="E19" s="149"/>
      <c r="F19" s="150"/>
      <c r="G19" s="150"/>
      <c r="H19" s="149"/>
      <c r="I19" s="149"/>
      <c r="J19" s="206"/>
      <c r="K19" s="151">
        <v>0.2</v>
      </c>
      <c r="L19" s="152"/>
      <c r="M19" s="207">
        <f>K19*L9</f>
        <v>0.04000000000000001</v>
      </c>
      <c r="N19" s="208"/>
      <c r="O19" s="209"/>
      <c r="P19" s="209"/>
      <c r="Q19" s="210"/>
      <c r="R19" s="211"/>
      <c r="S19" s="428"/>
    </row>
    <row r="20" spans="1:19" s="156" customFormat="1" ht="38.25">
      <c r="A20" s="67">
        <v>9</v>
      </c>
      <c r="B20" s="68" t="s">
        <v>7</v>
      </c>
      <c r="C20" s="188">
        <v>1301</v>
      </c>
      <c r="D20" s="189" t="s">
        <v>213</v>
      </c>
      <c r="E20" s="68" t="s">
        <v>55</v>
      </c>
      <c r="F20" s="69">
        <v>0.95</v>
      </c>
      <c r="G20" s="69">
        <v>0.9</v>
      </c>
      <c r="H20" s="68" t="s">
        <v>115</v>
      </c>
      <c r="I20" s="68"/>
      <c r="J20" s="70">
        <v>0.7</v>
      </c>
      <c r="K20" s="71"/>
      <c r="L20" s="72"/>
      <c r="M20" s="144"/>
      <c r="N20" s="106">
        <f>J20*$M$19</f>
        <v>0.028000000000000004</v>
      </c>
      <c r="O20" s="96">
        <f>N20*F20</f>
        <v>0.026600000000000002</v>
      </c>
      <c r="P20" s="96">
        <f>N20*G20</f>
        <v>0.025200000000000004</v>
      </c>
      <c r="Q20" s="123"/>
      <c r="R20" s="203">
        <f>N20*$R$2</f>
        <v>14138.068000000003</v>
      </c>
      <c r="S20" s="423"/>
    </row>
    <row r="21" spans="1:19" s="156" customFormat="1" ht="38.25">
      <c r="A21" s="137">
        <v>10</v>
      </c>
      <c r="B21" s="74" t="s">
        <v>7</v>
      </c>
      <c r="C21" s="180">
        <v>1302</v>
      </c>
      <c r="D21" s="181" t="s">
        <v>213</v>
      </c>
      <c r="E21" s="74" t="s">
        <v>309</v>
      </c>
      <c r="F21" s="158">
        <v>0.98</v>
      </c>
      <c r="G21" s="158">
        <v>0.95</v>
      </c>
      <c r="H21" s="74" t="s">
        <v>113</v>
      </c>
      <c r="I21" s="74"/>
      <c r="J21" s="200">
        <v>0.3</v>
      </c>
      <c r="K21" s="140"/>
      <c r="L21" s="159"/>
      <c r="M21" s="160"/>
      <c r="N21" s="161">
        <f>J21*$M$19</f>
        <v>0.012000000000000002</v>
      </c>
      <c r="O21" s="202">
        <f>N21*F21</f>
        <v>0.011760000000000001</v>
      </c>
      <c r="P21" s="202">
        <f>N21*G21</f>
        <v>0.011400000000000002</v>
      </c>
      <c r="Q21" s="162"/>
      <c r="R21" s="172">
        <f>N21*$R$2</f>
        <v>6059.172000000001</v>
      </c>
      <c r="S21" s="423"/>
    </row>
    <row r="22" spans="1:19" s="156" customFormat="1" ht="12.75">
      <c r="A22" s="148"/>
      <c r="B22" s="204" t="s">
        <v>9</v>
      </c>
      <c r="C22" s="192"/>
      <c r="D22" s="205" t="s">
        <v>214</v>
      </c>
      <c r="E22" s="149"/>
      <c r="F22" s="150"/>
      <c r="G22" s="150"/>
      <c r="H22" s="149"/>
      <c r="I22" s="149"/>
      <c r="J22" s="206"/>
      <c r="K22" s="151">
        <v>0.25</v>
      </c>
      <c r="L22" s="152"/>
      <c r="M22" s="207">
        <f>K22*L9</f>
        <v>0.05</v>
      </c>
      <c r="N22" s="208"/>
      <c r="O22" s="209"/>
      <c r="P22" s="209"/>
      <c r="Q22" s="210"/>
      <c r="R22" s="211"/>
      <c r="S22" s="428"/>
    </row>
    <row r="23" spans="1:19" s="156" customFormat="1" ht="38.25">
      <c r="A23" s="67">
        <v>16</v>
      </c>
      <c r="B23" s="68" t="s">
        <v>9</v>
      </c>
      <c r="C23" s="188">
        <v>1401</v>
      </c>
      <c r="D23" s="189" t="s">
        <v>214</v>
      </c>
      <c r="E23" s="68" t="s">
        <v>15</v>
      </c>
      <c r="F23" s="69">
        <v>0.95</v>
      </c>
      <c r="G23" s="69">
        <v>0.9</v>
      </c>
      <c r="H23" s="68" t="s">
        <v>118</v>
      </c>
      <c r="I23" s="68" t="s">
        <v>146</v>
      </c>
      <c r="J23" s="70">
        <v>0.1</v>
      </c>
      <c r="K23" s="71"/>
      <c r="L23" s="72"/>
      <c r="M23" s="144"/>
      <c r="N23" s="106">
        <f aca="true" t="shared" si="0" ref="N23:N30">J23*$M$22</f>
        <v>0.005000000000000001</v>
      </c>
      <c r="O23" s="96">
        <f aca="true" t="shared" si="1" ref="O23:O30">N23*F23</f>
        <v>0.004750000000000001</v>
      </c>
      <c r="P23" s="96">
        <f aca="true" t="shared" si="2" ref="P23:P30">N23*G23</f>
        <v>0.004500000000000001</v>
      </c>
      <c r="Q23" s="123"/>
      <c r="R23" s="203">
        <f aca="true" t="shared" si="3" ref="R23:R30">N23*$R$2</f>
        <v>2524.6550000000007</v>
      </c>
      <c r="S23" s="423"/>
    </row>
    <row r="24" spans="1:19" s="156" customFormat="1" ht="38.25">
      <c r="A24" s="45">
        <v>17</v>
      </c>
      <c r="B24" s="1" t="s">
        <v>9</v>
      </c>
      <c r="C24" s="179">
        <v>1402</v>
      </c>
      <c r="D24" s="46" t="s">
        <v>214</v>
      </c>
      <c r="E24" s="1" t="s">
        <v>16</v>
      </c>
      <c r="F24" s="2">
        <v>0.95</v>
      </c>
      <c r="G24" s="2">
        <v>0.9</v>
      </c>
      <c r="H24" s="1" t="s">
        <v>118</v>
      </c>
      <c r="I24" s="1" t="s">
        <v>146</v>
      </c>
      <c r="J24" s="73">
        <v>0.1</v>
      </c>
      <c r="K24" s="53"/>
      <c r="L24" s="54"/>
      <c r="M24" s="142"/>
      <c r="N24" s="86">
        <f t="shared" si="0"/>
        <v>0.005000000000000001</v>
      </c>
      <c r="O24" s="96">
        <f t="shared" si="1"/>
        <v>0.004750000000000001</v>
      </c>
      <c r="P24" s="96">
        <f t="shared" si="2"/>
        <v>0.004500000000000001</v>
      </c>
      <c r="Q24" s="124"/>
      <c r="R24" s="88">
        <f t="shared" si="3"/>
        <v>2524.6550000000007</v>
      </c>
      <c r="S24" s="423"/>
    </row>
    <row r="25" spans="1:19" s="156" customFormat="1" ht="38.25">
      <c r="A25" s="45">
        <v>18</v>
      </c>
      <c r="B25" s="1" t="s">
        <v>9</v>
      </c>
      <c r="C25" s="179">
        <v>1403</v>
      </c>
      <c r="D25" s="46" t="s">
        <v>214</v>
      </c>
      <c r="E25" s="1" t="s">
        <v>17</v>
      </c>
      <c r="F25" s="2">
        <v>0.95</v>
      </c>
      <c r="G25" s="2">
        <v>0.9</v>
      </c>
      <c r="H25" s="1" t="s">
        <v>118</v>
      </c>
      <c r="I25" s="1" t="s">
        <v>146</v>
      </c>
      <c r="J25" s="73">
        <v>0.1</v>
      </c>
      <c r="K25" s="53"/>
      <c r="L25" s="54"/>
      <c r="M25" s="142"/>
      <c r="N25" s="86">
        <f t="shared" si="0"/>
        <v>0.005000000000000001</v>
      </c>
      <c r="O25" s="96">
        <f t="shared" si="1"/>
        <v>0.004750000000000001</v>
      </c>
      <c r="P25" s="96">
        <f t="shared" si="2"/>
        <v>0.004500000000000001</v>
      </c>
      <c r="Q25" s="124"/>
      <c r="R25" s="88">
        <f t="shared" si="3"/>
        <v>2524.6550000000007</v>
      </c>
      <c r="S25" s="423"/>
    </row>
    <row r="26" spans="1:19" s="156" customFormat="1" ht="38.25">
      <c r="A26" s="45">
        <v>19</v>
      </c>
      <c r="B26" s="1" t="s">
        <v>9</v>
      </c>
      <c r="C26" s="179">
        <v>1403</v>
      </c>
      <c r="D26" s="46" t="s">
        <v>214</v>
      </c>
      <c r="E26" s="1" t="s">
        <v>18</v>
      </c>
      <c r="F26" s="2">
        <v>0.95</v>
      </c>
      <c r="G26" s="2">
        <v>0.9</v>
      </c>
      <c r="H26" s="1" t="s">
        <v>118</v>
      </c>
      <c r="I26" s="1" t="s">
        <v>146</v>
      </c>
      <c r="J26" s="73">
        <v>0.1</v>
      </c>
      <c r="K26" s="53"/>
      <c r="L26" s="54"/>
      <c r="M26" s="142"/>
      <c r="N26" s="86">
        <f t="shared" si="0"/>
        <v>0.005000000000000001</v>
      </c>
      <c r="O26" s="96">
        <f t="shared" si="1"/>
        <v>0.004750000000000001</v>
      </c>
      <c r="P26" s="96">
        <f t="shared" si="2"/>
        <v>0.004500000000000001</v>
      </c>
      <c r="Q26" s="124"/>
      <c r="R26" s="88">
        <f t="shared" si="3"/>
        <v>2524.6550000000007</v>
      </c>
      <c r="S26" s="423"/>
    </row>
    <row r="27" spans="1:19" s="156" customFormat="1" ht="38.25">
      <c r="A27" s="45">
        <v>20</v>
      </c>
      <c r="B27" s="1" t="s">
        <v>9</v>
      </c>
      <c r="C27" s="179">
        <v>1405</v>
      </c>
      <c r="D27" s="46" t="s">
        <v>214</v>
      </c>
      <c r="E27" s="1" t="s">
        <v>42</v>
      </c>
      <c r="F27" s="2">
        <v>0.95</v>
      </c>
      <c r="G27" s="2">
        <v>0.9</v>
      </c>
      <c r="H27" s="1" t="s">
        <v>118</v>
      </c>
      <c r="I27" s="1" t="s">
        <v>146</v>
      </c>
      <c r="J27" s="73">
        <v>0.1</v>
      </c>
      <c r="K27" s="53"/>
      <c r="L27" s="54"/>
      <c r="M27" s="142"/>
      <c r="N27" s="86">
        <f t="shared" si="0"/>
        <v>0.005000000000000001</v>
      </c>
      <c r="O27" s="96">
        <f t="shared" si="1"/>
        <v>0.004750000000000001</v>
      </c>
      <c r="P27" s="96">
        <f t="shared" si="2"/>
        <v>0.004500000000000001</v>
      </c>
      <c r="Q27" s="124"/>
      <c r="R27" s="88">
        <f t="shared" si="3"/>
        <v>2524.6550000000007</v>
      </c>
      <c r="S27" s="423"/>
    </row>
    <row r="28" spans="1:19" s="156" customFormat="1" ht="76.5">
      <c r="A28" s="137">
        <v>23</v>
      </c>
      <c r="B28" s="1" t="s">
        <v>10</v>
      </c>
      <c r="C28" s="180">
        <v>1406</v>
      </c>
      <c r="D28" s="46" t="s">
        <v>215</v>
      </c>
      <c r="E28" s="1" t="s">
        <v>354</v>
      </c>
      <c r="F28" s="2">
        <v>0.8</v>
      </c>
      <c r="G28" s="2">
        <v>0.6</v>
      </c>
      <c r="H28" s="1" t="s">
        <v>297</v>
      </c>
      <c r="I28" s="1" t="s">
        <v>310</v>
      </c>
      <c r="J28" s="73">
        <v>0.1</v>
      </c>
      <c r="K28" s="53"/>
      <c r="L28" s="54"/>
      <c r="M28" s="142"/>
      <c r="N28" s="86">
        <f t="shared" si="0"/>
        <v>0.005000000000000001</v>
      </c>
      <c r="O28" s="96">
        <f t="shared" si="1"/>
        <v>0.004000000000000001</v>
      </c>
      <c r="P28" s="96">
        <f t="shared" si="2"/>
        <v>0.0030000000000000005</v>
      </c>
      <c r="Q28" s="124"/>
      <c r="R28" s="88">
        <f t="shared" si="3"/>
        <v>2524.6550000000007</v>
      </c>
      <c r="S28" s="423"/>
    </row>
    <row r="29" spans="1:19" s="156" customFormat="1" ht="51">
      <c r="A29" s="45">
        <v>24</v>
      </c>
      <c r="B29" s="153" t="s">
        <v>59</v>
      </c>
      <c r="C29" s="179">
        <v>1407</v>
      </c>
      <c r="D29" s="190" t="s">
        <v>216</v>
      </c>
      <c r="E29" s="1" t="s">
        <v>174</v>
      </c>
      <c r="F29" s="2">
        <v>0.95</v>
      </c>
      <c r="G29" s="2">
        <v>0.9</v>
      </c>
      <c r="H29" s="1" t="s">
        <v>181</v>
      </c>
      <c r="I29" s="1" t="s">
        <v>186</v>
      </c>
      <c r="J29" s="73">
        <v>0.1</v>
      </c>
      <c r="K29" s="53"/>
      <c r="L29" s="54"/>
      <c r="M29" s="142"/>
      <c r="N29" s="86">
        <f t="shared" si="0"/>
        <v>0.005000000000000001</v>
      </c>
      <c r="O29" s="96">
        <f t="shared" si="1"/>
        <v>0.004750000000000001</v>
      </c>
      <c r="P29" s="96">
        <f t="shared" si="2"/>
        <v>0.004500000000000001</v>
      </c>
      <c r="Q29" s="124"/>
      <c r="R29" s="88">
        <f t="shared" si="3"/>
        <v>2524.6550000000007</v>
      </c>
      <c r="S29" s="423"/>
    </row>
    <row r="30" spans="1:19" s="156" customFormat="1" ht="76.5">
      <c r="A30" s="45">
        <v>25</v>
      </c>
      <c r="B30" s="153" t="s">
        <v>59</v>
      </c>
      <c r="C30" s="179">
        <v>1408</v>
      </c>
      <c r="D30" s="190" t="s">
        <v>216</v>
      </c>
      <c r="E30" s="1" t="s">
        <v>175</v>
      </c>
      <c r="F30" s="2">
        <v>0.95</v>
      </c>
      <c r="G30" s="2">
        <v>0.9</v>
      </c>
      <c r="H30" s="1" t="s">
        <v>182</v>
      </c>
      <c r="I30" s="1" t="s">
        <v>149</v>
      </c>
      <c r="J30" s="73">
        <v>0.1</v>
      </c>
      <c r="K30" s="53"/>
      <c r="L30" s="54"/>
      <c r="M30" s="142"/>
      <c r="N30" s="86">
        <f t="shared" si="0"/>
        <v>0.005000000000000001</v>
      </c>
      <c r="O30" s="96">
        <f t="shared" si="1"/>
        <v>0.004750000000000001</v>
      </c>
      <c r="P30" s="96">
        <f t="shared" si="2"/>
        <v>0.004500000000000001</v>
      </c>
      <c r="Q30" s="124"/>
      <c r="R30" s="88">
        <f t="shared" si="3"/>
        <v>2524.6550000000007</v>
      </c>
      <c r="S30" s="423"/>
    </row>
    <row r="31" spans="1:19" s="156" customFormat="1" ht="63.75">
      <c r="A31" s="45">
        <v>26</v>
      </c>
      <c r="B31" s="154" t="s">
        <v>59</v>
      </c>
      <c r="C31" s="179">
        <v>1409</v>
      </c>
      <c r="D31" s="191" t="s">
        <v>216</v>
      </c>
      <c r="E31" s="1" t="s">
        <v>176</v>
      </c>
      <c r="F31" s="2">
        <v>0.95</v>
      </c>
      <c r="G31" s="2">
        <v>0.9</v>
      </c>
      <c r="H31" s="1" t="s">
        <v>182</v>
      </c>
      <c r="I31" s="1" t="s">
        <v>150</v>
      </c>
      <c r="J31" s="73">
        <v>0.1</v>
      </c>
      <c r="K31" s="53"/>
      <c r="L31" s="54"/>
      <c r="M31" s="142"/>
      <c r="N31" s="86">
        <f>J31*$M$22</f>
        <v>0.005000000000000001</v>
      </c>
      <c r="O31" s="96">
        <f>N31*F31</f>
        <v>0.004750000000000001</v>
      </c>
      <c r="P31" s="96">
        <f>N31*G31</f>
        <v>0.004500000000000001</v>
      </c>
      <c r="Q31" s="124"/>
      <c r="R31" s="88">
        <f>N31*$R$2</f>
        <v>2524.6550000000007</v>
      </c>
      <c r="S31" s="423"/>
    </row>
    <row r="32" spans="1:19" s="156" customFormat="1" ht="38.25">
      <c r="A32" s="56">
        <v>27</v>
      </c>
      <c r="B32" s="74" t="s">
        <v>56</v>
      </c>
      <c r="C32" s="183">
        <v>1410</v>
      </c>
      <c r="D32" s="181" t="s">
        <v>217</v>
      </c>
      <c r="E32" s="74" t="s">
        <v>341</v>
      </c>
      <c r="F32" s="158">
        <v>0.95</v>
      </c>
      <c r="G32" s="158">
        <v>0.9</v>
      </c>
      <c r="H32" s="74" t="s">
        <v>57</v>
      </c>
      <c r="I32" s="74" t="s">
        <v>298</v>
      </c>
      <c r="J32" s="200">
        <v>0.1</v>
      </c>
      <c r="K32" s="140"/>
      <c r="L32" s="159"/>
      <c r="M32" s="160"/>
      <c r="N32" s="161">
        <f>J32*$M$22</f>
        <v>0.005000000000000001</v>
      </c>
      <c r="O32" s="98">
        <f>N32*F32</f>
        <v>0.004750000000000001</v>
      </c>
      <c r="P32" s="98">
        <f>N32*G32</f>
        <v>0.004500000000000001</v>
      </c>
      <c r="Q32" s="162"/>
      <c r="R32" s="163">
        <f>N32*$R$2</f>
        <v>2524.6550000000007</v>
      </c>
      <c r="S32" s="423"/>
    </row>
    <row r="33" spans="1:19" s="156" customFormat="1" ht="12.75">
      <c r="A33" s="148"/>
      <c r="B33" s="204"/>
      <c r="C33" s="192"/>
      <c r="D33" s="205" t="s">
        <v>280</v>
      </c>
      <c r="E33" s="149"/>
      <c r="F33" s="150"/>
      <c r="G33" s="150"/>
      <c r="H33" s="149"/>
      <c r="I33" s="149"/>
      <c r="J33" s="206"/>
      <c r="K33" s="151">
        <v>0.05</v>
      </c>
      <c r="L33" s="152"/>
      <c r="M33" s="207">
        <f>K33*L9</f>
        <v>0.010000000000000002</v>
      </c>
      <c r="N33" s="208"/>
      <c r="O33" s="209"/>
      <c r="P33" s="209"/>
      <c r="Q33" s="210"/>
      <c r="R33" s="211"/>
      <c r="S33" s="428"/>
    </row>
    <row r="34" spans="1:21" s="156" customFormat="1" ht="76.5">
      <c r="A34" s="56">
        <v>158</v>
      </c>
      <c r="B34" s="57" t="s">
        <v>163</v>
      </c>
      <c r="C34" s="179">
        <v>1501</v>
      </c>
      <c r="D34" s="191" t="s">
        <v>218</v>
      </c>
      <c r="E34" s="1" t="s">
        <v>84</v>
      </c>
      <c r="F34" s="2">
        <v>0.8</v>
      </c>
      <c r="G34" s="2">
        <v>0.6</v>
      </c>
      <c r="H34" s="68" t="s">
        <v>208</v>
      </c>
      <c r="I34" s="68" t="s">
        <v>211</v>
      </c>
      <c r="J34" s="71">
        <v>0.4</v>
      </c>
      <c r="K34" s="201"/>
      <c r="L34" s="72"/>
      <c r="M34" s="144"/>
      <c r="N34" s="213">
        <f>J34*$M$33</f>
        <v>0.004000000000000001</v>
      </c>
      <c r="O34" s="202">
        <f>N34*F34</f>
        <v>0.003200000000000001</v>
      </c>
      <c r="P34" s="202">
        <f>N34*G34</f>
        <v>0.0024000000000000007</v>
      </c>
      <c r="Q34" s="123"/>
      <c r="R34" s="163">
        <f>N34*$R$2</f>
        <v>2019.7240000000004</v>
      </c>
      <c r="S34" s="429"/>
      <c r="T34" s="421"/>
      <c r="U34" s="421"/>
    </row>
    <row r="35" spans="1:19" s="473" customFormat="1" ht="72" customHeight="1">
      <c r="A35" s="474"/>
      <c r="B35" s="475"/>
      <c r="C35" s="469">
        <v>1502</v>
      </c>
      <c r="D35" s="476" t="s">
        <v>280</v>
      </c>
      <c r="E35" s="477" t="s">
        <v>293</v>
      </c>
      <c r="F35" s="470">
        <v>0.8</v>
      </c>
      <c r="G35" s="470">
        <v>0.6</v>
      </c>
      <c r="H35" s="475" t="s">
        <v>344</v>
      </c>
      <c r="I35" s="475" t="s">
        <v>345</v>
      </c>
      <c r="J35" s="478">
        <v>0.2</v>
      </c>
      <c r="K35" s="201"/>
      <c r="L35" s="72"/>
      <c r="M35" s="144"/>
      <c r="N35" s="213">
        <f>J35*$M$33</f>
        <v>0.0020000000000000005</v>
      </c>
      <c r="O35" s="202">
        <f>N35*F35</f>
        <v>0.0016000000000000005</v>
      </c>
      <c r="P35" s="202">
        <f>N35*G35</f>
        <v>0.0012000000000000003</v>
      </c>
      <c r="Q35" s="123"/>
      <c r="R35" s="163">
        <f>N35*$R$2</f>
        <v>1009.8620000000002</v>
      </c>
      <c r="S35" s="429"/>
    </row>
    <row r="36" spans="1:19" s="473" customFormat="1" ht="83.25" customHeight="1" thickBot="1">
      <c r="A36" s="479"/>
      <c r="B36" s="480"/>
      <c r="C36" s="469">
        <v>1503</v>
      </c>
      <c r="D36" s="476" t="s">
        <v>218</v>
      </c>
      <c r="E36" s="477" t="s">
        <v>346</v>
      </c>
      <c r="F36" s="470">
        <v>0.8</v>
      </c>
      <c r="G36" s="470">
        <v>0.6</v>
      </c>
      <c r="H36" s="481" t="s">
        <v>347</v>
      </c>
      <c r="I36" s="481" t="s">
        <v>348</v>
      </c>
      <c r="J36" s="470">
        <v>0.4</v>
      </c>
      <c r="K36" s="201"/>
      <c r="L36" s="72"/>
      <c r="M36" s="144"/>
      <c r="N36" s="213">
        <f>J36*$M$33</f>
        <v>0.004000000000000001</v>
      </c>
      <c r="O36" s="202">
        <f>N36*F36</f>
        <v>0.003200000000000001</v>
      </c>
      <c r="P36" s="202">
        <f>N36*G36</f>
        <v>0.0024000000000000007</v>
      </c>
      <c r="Q36" s="123"/>
      <c r="R36" s="163">
        <f>N36*$R$2</f>
        <v>2019.7240000000004</v>
      </c>
      <c r="S36" s="429"/>
    </row>
    <row r="37" spans="1:19" s="412" customFormat="1" ht="13.5" thickBot="1">
      <c r="A37" s="309"/>
      <c r="B37" s="297" t="s">
        <v>12</v>
      </c>
      <c r="C37" s="310"/>
      <c r="D37" s="299" t="s">
        <v>264</v>
      </c>
      <c r="E37" s="311"/>
      <c r="F37" s="312"/>
      <c r="G37" s="312"/>
      <c r="H37" s="311"/>
      <c r="I37" s="311"/>
      <c r="J37" s="313"/>
      <c r="K37" s="314"/>
      <c r="L37" s="315">
        <v>0</v>
      </c>
      <c r="M37" s="316"/>
      <c r="N37" s="214">
        <f>SUM(N11:N36)</f>
        <v>0.20000000000000007</v>
      </c>
      <c r="O37" s="214">
        <f>SUM(O11:O36)</f>
        <v>0.18061000000000005</v>
      </c>
      <c r="P37" s="214">
        <f>SUM(P11:P36)</f>
        <v>0.16440000000000007</v>
      </c>
      <c r="Q37" s="319"/>
      <c r="R37" s="320"/>
      <c r="S37" s="430"/>
    </row>
    <row r="38" spans="1:19" s="156" customFormat="1" ht="12.75">
      <c r="A38" s="56">
        <v>29</v>
      </c>
      <c r="B38" s="57" t="s">
        <v>12</v>
      </c>
      <c r="C38" s="183"/>
      <c r="D38" s="184" t="s">
        <v>264</v>
      </c>
      <c r="E38" s="57" t="s">
        <v>281</v>
      </c>
      <c r="F38" s="58"/>
      <c r="G38" s="58"/>
      <c r="H38" s="57"/>
      <c r="I38" s="57"/>
      <c r="J38" s="59"/>
      <c r="K38" s="59"/>
      <c r="L38" s="60"/>
      <c r="M38" s="99"/>
      <c r="N38" s="213"/>
      <c r="O38" s="202"/>
      <c r="P38" s="202"/>
      <c r="Q38" s="101"/>
      <c r="R38" s="107">
        <f>M38*$R$2</f>
        <v>0</v>
      </c>
      <c r="S38" s="423"/>
    </row>
    <row r="39" spans="1:19" s="156" customFormat="1" ht="13.5" thickBot="1">
      <c r="A39" s="219"/>
      <c r="B39" s="221"/>
      <c r="C39" s="220"/>
      <c r="D39" s="237"/>
      <c r="E39" s="221"/>
      <c r="F39" s="222"/>
      <c r="G39" s="222"/>
      <c r="H39" s="221"/>
      <c r="I39" s="221"/>
      <c r="J39" s="223"/>
      <c r="K39" s="223"/>
      <c r="L39" s="224"/>
      <c r="M39" s="225"/>
      <c r="N39" s="226"/>
      <c r="O39" s="256"/>
      <c r="P39" s="256"/>
      <c r="Q39" s="216"/>
      <c r="R39" s="238"/>
      <c r="S39" s="425"/>
    </row>
    <row r="40" spans="1:19" s="412" customFormat="1" ht="13.5" thickBot="1">
      <c r="A40" s="280"/>
      <c r="B40" s="281" t="s">
        <v>47</v>
      </c>
      <c r="C40" s="282"/>
      <c r="D40" s="283" t="s">
        <v>277</v>
      </c>
      <c r="E40" s="284"/>
      <c r="F40" s="285"/>
      <c r="G40" s="285"/>
      <c r="H40" s="284"/>
      <c r="I40" s="284"/>
      <c r="J40" s="286"/>
      <c r="K40" s="287"/>
      <c r="L40" s="288">
        <v>0.35</v>
      </c>
      <c r="M40" s="289"/>
      <c r="N40" s="290"/>
      <c r="O40" s="291"/>
      <c r="P40" s="291"/>
      <c r="Q40" s="292"/>
      <c r="R40" s="293"/>
      <c r="S40" s="431"/>
    </row>
    <row r="41" spans="1:19" s="156" customFormat="1" ht="12.75">
      <c r="A41" s="239"/>
      <c r="B41" s="240" t="s">
        <v>51</v>
      </c>
      <c r="C41" s="241"/>
      <c r="D41" s="242" t="s">
        <v>51</v>
      </c>
      <c r="E41" s="243"/>
      <c r="F41" s="244"/>
      <c r="G41" s="244"/>
      <c r="H41" s="243"/>
      <c r="I41" s="243"/>
      <c r="J41" s="245"/>
      <c r="K41" s="246">
        <v>0.35</v>
      </c>
      <c r="L41" s="247"/>
      <c r="M41" s="248">
        <f>K41*L40</f>
        <v>0.12249999999999998</v>
      </c>
      <c r="N41" s="249"/>
      <c r="O41" s="250"/>
      <c r="P41" s="250"/>
      <c r="Q41" s="251"/>
      <c r="R41" s="252"/>
      <c r="S41" s="427"/>
    </row>
    <row r="42" spans="1:19" s="156" customFormat="1" ht="63.75">
      <c r="A42" s="45"/>
      <c r="B42" s="1"/>
      <c r="C42" s="179">
        <v>3102</v>
      </c>
      <c r="D42" s="46" t="s">
        <v>20</v>
      </c>
      <c r="E42" s="46" t="s">
        <v>306</v>
      </c>
      <c r="F42" s="2">
        <v>0.85</v>
      </c>
      <c r="G42" s="2">
        <v>0.73</v>
      </c>
      <c r="H42" s="155" t="s">
        <v>265</v>
      </c>
      <c r="I42" s="1" t="s">
        <v>184</v>
      </c>
      <c r="J42" s="73">
        <v>0.2</v>
      </c>
      <c r="K42" s="53"/>
      <c r="L42" s="54"/>
      <c r="M42" s="142"/>
      <c r="N42" s="86">
        <f>J42*$M$41</f>
        <v>0.024499999999999997</v>
      </c>
      <c r="O42" s="87">
        <f>N42*F42</f>
        <v>0.020824999999999996</v>
      </c>
      <c r="P42" s="87">
        <f>N42*G42</f>
        <v>0.017884999999999998</v>
      </c>
      <c r="Q42" s="124"/>
      <c r="R42" s="163">
        <f>N42*$R$2</f>
        <v>12370.8095</v>
      </c>
      <c r="S42" s="423"/>
    </row>
    <row r="43" spans="1:19" s="156" customFormat="1" ht="25.5">
      <c r="A43" s="45">
        <v>106</v>
      </c>
      <c r="B43" s="1" t="s">
        <v>20</v>
      </c>
      <c r="C43" s="179">
        <v>3103</v>
      </c>
      <c r="D43" s="46" t="s">
        <v>20</v>
      </c>
      <c r="E43" s="1" t="s">
        <v>129</v>
      </c>
      <c r="F43" s="2">
        <v>0.98</v>
      </c>
      <c r="G43" s="2">
        <v>0.95</v>
      </c>
      <c r="H43" s="1" t="s">
        <v>140</v>
      </c>
      <c r="I43" s="1" t="s">
        <v>153</v>
      </c>
      <c r="J43" s="73">
        <v>0.2</v>
      </c>
      <c r="K43" s="53"/>
      <c r="L43" s="54"/>
      <c r="M43" s="142"/>
      <c r="N43" s="86">
        <f aca="true" t="shared" si="4" ref="N43:N48">J43*$M$41</f>
        <v>0.024499999999999997</v>
      </c>
      <c r="O43" s="87">
        <f aca="true" t="shared" si="5" ref="O43:O48">N43*F43</f>
        <v>0.024009999999999997</v>
      </c>
      <c r="P43" s="87">
        <f aca="true" t="shared" si="6" ref="P43:P48">N43*G43</f>
        <v>0.023274999999999997</v>
      </c>
      <c r="Q43" s="124"/>
      <c r="R43" s="88">
        <f aca="true" t="shared" si="7" ref="R43:R48">N43*$R$2</f>
        <v>12370.8095</v>
      </c>
      <c r="S43" s="423"/>
    </row>
    <row r="44" spans="1:19" s="156" customFormat="1" ht="38.25">
      <c r="A44" s="45">
        <v>35</v>
      </c>
      <c r="B44" s="1" t="s">
        <v>20</v>
      </c>
      <c r="C44" s="179">
        <v>3104</v>
      </c>
      <c r="D44" s="46" t="s">
        <v>20</v>
      </c>
      <c r="E44" s="1" t="s">
        <v>21</v>
      </c>
      <c r="F44" s="2">
        <v>0.98</v>
      </c>
      <c r="G44" s="2">
        <v>0.95</v>
      </c>
      <c r="H44" s="1" t="s">
        <v>210</v>
      </c>
      <c r="I44" s="1" t="s">
        <v>155</v>
      </c>
      <c r="J44" s="73">
        <v>0.1</v>
      </c>
      <c r="K44" s="53"/>
      <c r="L44" s="54"/>
      <c r="M44" s="142"/>
      <c r="N44" s="86">
        <f t="shared" si="4"/>
        <v>0.012249999999999999</v>
      </c>
      <c r="O44" s="87">
        <f t="shared" si="5"/>
        <v>0.012004999999999998</v>
      </c>
      <c r="P44" s="87">
        <f t="shared" si="6"/>
        <v>0.011637499999999999</v>
      </c>
      <c r="Q44" s="124"/>
      <c r="R44" s="88">
        <f t="shared" si="7"/>
        <v>6185.40475</v>
      </c>
      <c r="S44" s="423"/>
    </row>
    <row r="45" spans="1:19" s="415" customFormat="1" ht="63.75">
      <c r="A45" s="45">
        <v>175</v>
      </c>
      <c r="B45" s="1" t="s">
        <v>20</v>
      </c>
      <c r="C45" s="179">
        <v>3105</v>
      </c>
      <c r="D45" s="46" t="s">
        <v>20</v>
      </c>
      <c r="E45" s="1" t="s">
        <v>201</v>
      </c>
      <c r="F45" s="2">
        <v>0.95</v>
      </c>
      <c r="G45" s="2">
        <v>0.9</v>
      </c>
      <c r="H45" s="1" t="s">
        <v>302</v>
      </c>
      <c r="I45" s="1" t="s">
        <v>184</v>
      </c>
      <c r="J45" s="73">
        <v>0.1</v>
      </c>
      <c r="K45" s="53"/>
      <c r="L45" s="54"/>
      <c r="M45" s="166"/>
      <c r="N45" s="167">
        <f>J45*$M$41</f>
        <v>0.012249999999999999</v>
      </c>
      <c r="O45" s="168">
        <f>N45*F45</f>
        <v>0.011637499999999999</v>
      </c>
      <c r="P45" s="168">
        <f>N45*G45</f>
        <v>0.011024999999999998</v>
      </c>
      <c r="Q45" s="169"/>
      <c r="R45" s="170">
        <f t="shared" si="7"/>
        <v>6185.40475</v>
      </c>
      <c r="S45" s="432"/>
    </row>
    <row r="46" spans="1:19" s="156" customFormat="1" ht="25.5">
      <c r="A46" s="45">
        <v>36</v>
      </c>
      <c r="B46" s="1" t="s">
        <v>22</v>
      </c>
      <c r="C46" s="179">
        <v>3106</v>
      </c>
      <c r="D46" s="46" t="s">
        <v>22</v>
      </c>
      <c r="E46" s="1" t="s">
        <v>60</v>
      </c>
      <c r="F46" s="2">
        <v>0.95</v>
      </c>
      <c r="G46" s="2">
        <v>0.9</v>
      </c>
      <c r="H46" s="1" t="s">
        <v>119</v>
      </c>
      <c r="I46" s="1" t="s">
        <v>184</v>
      </c>
      <c r="J46" s="73">
        <v>0.1</v>
      </c>
      <c r="K46" s="53"/>
      <c r="L46" s="54"/>
      <c r="M46" s="142"/>
      <c r="N46" s="86">
        <f t="shared" si="4"/>
        <v>0.012249999999999999</v>
      </c>
      <c r="O46" s="87">
        <f t="shared" si="5"/>
        <v>0.011637499999999999</v>
      </c>
      <c r="P46" s="87">
        <f t="shared" si="6"/>
        <v>0.011024999999999998</v>
      </c>
      <c r="Q46" s="124"/>
      <c r="R46" s="88">
        <f t="shared" si="7"/>
        <v>6185.40475</v>
      </c>
      <c r="S46" s="423"/>
    </row>
    <row r="47" spans="1:19" s="156" customFormat="1" ht="76.5">
      <c r="A47" s="45">
        <v>152</v>
      </c>
      <c r="B47" s="1" t="s">
        <v>22</v>
      </c>
      <c r="C47" s="179">
        <v>3107</v>
      </c>
      <c r="D47" s="46" t="s">
        <v>22</v>
      </c>
      <c r="E47" s="1" t="s">
        <v>160</v>
      </c>
      <c r="F47" s="2">
        <v>1</v>
      </c>
      <c r="G47" s="2">
        <v>0.9</v>
      </c>
      <c r="H47" s="1" t="s">
        <v>161</v>
      </c>
      <c r="I47" s="1" t="s">
        <v>184</v>
      </c>
      <c r="J47" s="73">
        <v>0.2</v>
      </c>
      <c r="K47" s="53"/>
      <c r="L47" s="54"/>
      <c r="M47" s="142"/>
      <c r="N47" s="86">
        <f t="shared" si="4"/>
        <v>0.024499999999999997</v>
      </c>
      <c r="O47" s="87">
        <f t="shared" si="5"/>
        <v>0.024499999999999997</v>
      </c>
      <c r="P47" s="87">
        <f t="shared" si="6"/>
        <v>0.022049999999999997</v>
      </c>
      <c r="Q47" s="124"/>
      <c r="R47" s="88">
        <f t="shared" si="7"/>
        <v>12370.8095</v>
      </c>
      <c r="S47" s="423"/>
    </row>
    <row r="48" spans="1:19" s="156" customFormat="1" ht="51">
      <c r="A48" s="137">
        <v>39</v>
      </c>
      <c r="B48" s="74" t="s">
        <v>23</v>
      </c>
      <c r="C48" s="180">
        <v>3108</v>
      </c>
      <c r="D48" s="181" t="s">
        <v>23</v>
      </c>
      <c r="E48" s="74" t="s">
        <v>162</v>
      </c>
      <c r="F48" s="158">
        <v>0.8</v>
      </c>
      <c r="G48" s="158">
        <v>0.75</v>
      </c>
      <c r="H48" s="74" t="s">
        <v>120</v>
      </c>
      <c r="I48" s="74" t="s">
        <v>154</v>
      </c>
      <c r="J48" s="200">
        <v>0.1</v>
      </c>
      <c r="K48" s="140"/>
      <c r="L48" s="159"/>
      <c r="M48" s="160"/>
      <c r="N48" s="161">
        <f t="shared" si="4"/>
        <v>0.012249999999999999</v>
      </c>
      <c r="O48" s="98">
        <f t="shared" si="5"/>
        <v>0.0098</v>
      </c>
      <c r="P48" s="98">
        <f t="shared" si="6"/>
        <v>0.0091875</v>
      </c>
      <c r="Q48" s="162"/>
      <c r="R48" s="172">
        <f t="shared" si="7"/>
        <v>6185.40475</v>
      </c>
      <c r="S48" s="423"/>
    </row>
    <row r="49" spans="1:19" s="156" customFormat="1" ht="12.75">
      <c r="A49" s="148"/>
      <c r="B49" s="66" t="s">
        <v>50</v>
      </c>
      <c r="C49" s="192"/>
      <c r="D49" s="187" t="s">
        <v>50</v>
      </c>
      <c r="E49" s="149"/>
      <c r="F49" s="150"/>
      <c r="G49" s="150"/>
      <c r="H49" s="149"/>
      <c r="I49" s="149"/>
      <c r="J49" s="206"/>
      <c r="K49" s="151">
        <v>0.15</v>
      </c>
      <c r="L49" s="152"/>
      <c r="M49" s="207">
        <f>K49*L40</f>
        <v>0.0525</v>
      </c>
      <c r="N49" s="208"/>
      <c r="O49" s="209"/>
      <c r="P49" s="209"/>
      <c r="Q49" s="210"/>
      <c r="R49" s="211"/>
      <c r="S49" s="428"/>
    </row>
    <row r="50" spans="1:19" s="156" customFormat="1" ht="25.5">
      <c r="A50" s="67">
        <v>41</v>
      </c>
      <c r="B50" s="68" t="s">
        <v>187</v>
      </c>
      <c r="C50" s="188">
        <v>3201</v>
      </c>
      <c r="D50" s="189" t="s">
        <v>187</v>
      </c>
      <c r="E50" s="68" t="s">
        <v>25</v>
      </c>
      <c r="F50" s="69">
        <v>0.98</v>
      </c>
      <c r="G50" s="69">
        <v>0.95</v>
      </c>
      <c r="H50" s="68" t="s">
        <v>189</v>
      </c>
      <c r="I50" s="68" t="s">
        <v>188</v>
      </c>
      <c r="J50" s="70">
        <v>0.3</v>
      </c>
      <c r="K50" s="71"/>
      <c r="L50" s="72"/>
      <c r="M50" s="144"/>
      <c r="N50" s="106">
        <f>J50*$M$49</f>
        <v>0.01575</v>
      </c>
      <c r="O50" s="96">
        <f>N50*F50</f>
        <v>0.015434999999999999</v>
      </c>
      <c r="P50" s="96">
        <f>N50*G50</f>
        <v>0.0149625</v>
      </c>
      <c r="Q50" s="123"/>
      <c r="R50" s="203">
        <f>N50*$R$2</f>
        <v>7952.66325</v>
      </c>
      <c r="S50" s="423"/>
    </row>
    <row r="51" spans="1:19" s="156" customFormat="1" ht="38.25">
      <c r="A51" s="45">
        <v>42</v>
      </c>
      <c r="B51" s="1" t="s">
        <v>187</v>
      </c>
      <c r="C51" s="179">
        <v>3202</v>
      </c>
      <c r="D51" s="46" t="s">
        <v>187</v>
      </c>
      <c r="E51" s="1" t="s">
        <v>308</v>
      </c>
      <c r="F51" s="2">
        <v>0.97</v>
      </c>
      <c r="G51" s="2">
        <v>0.92</v>
      </c>
      <c r="H51" s="1" t="s">
        <v>190</v>
      </c>
      <c r="I51" s="1" t="s">
        <v>191</v>
      </c>
      <c r="J51" s="73">
        <v>0.4</v>
      </c>
      <c r="K51" s="53"/>
      <c r="L51" s="54"/>
      <c r="M51" s="142"/>
      <c r="N51" s="86">
        <f>J51*$M$49</f>
        <v>0.021</v>
      </c>
      <c r="O51" s="87">
        <f>N51*F51</f>
        <v>0.02037</v>
      </c>
      <c r="P51" s="87">
        <f>N51*G51</f>
        <v>0.01932</v>
      </c>
      <c r="Q51" s="124"/>
      <c r="R51" s="88">
        <f>N51*$R$2</f>
        <v>10603.551000000001</v>
      </c>
      <c r="S51" s="423"/>
    </row>
    <row r="52" spans="1:19" s="156" customFormat="1" ht="38.25">
      <c r="A52" s="45">
        <v>43</v>
      </c>
      <c r="B52" s="46" t="s">
        <v>24</v>
      </c>
      <c r="C52" s="179">
        <v>3023</v>
      </c>
      <c r="D52" s="46" t="s">
        <v>24</v>
      </c>
      <c r="E52" s="155" t="s">
        <v>192</v>
      </c>
      <c r="F52" s="2">
        <v>0.98</v>
      </c>
      <c r="G52" s="2">
        <v>0.97</v>
      </c>
      <c r="H52" s="155" t="s">
        <v>193</v>
      </c>
      <c r="I52" s="155" t="s">
        <v>291</v>
      </c>
      <c r="J52" s="73">
        <v>0.2</v>
      </c>
      <c r="K52" s="53"/>
      <c r="L52" s="54"/>
      <c r="M52" s="142"/>
      <c r="N52" s="86">
        <f>J52*$M$49</f>
        <v>0.0105</v>
      </c>
      <c r="O52" s="87">
        <f>N52*F52</f>
        <v>0.01029</v>
      </c>
      <c r="P52" s="87">
        <f>N52*G52</f>
        <v>0.010185</v>
      </c>
      <c r="Q52" s="124"/>
      <c r="R52" s="88">
        <f>N52*$R$2</f>
        <v>5301.775500000001</v>
      </c>
      <c r="S52" s="423"/>
    </row>
    <row r="53" spans="1:19" s="156" customFormat="1" ht="38.25">
      <c r="A53" s="45">
        <v>45</v>
      </c>
      <c r="B53" s="46" t="s">
        <v>24</v>
      </c>
      <c r="C53" s="179">
        <v>3204</v>
      </c>
      <c r="D53" s="46" t="s">
        <v>24</v>
      </c>
      <c r="E53" s="1" t="s">
        <v>194</v>
      </c>
      <c r="F53" s="2">
        <v>0.93</v>
      </c>
      <c r="G53" s="2">
        <v>0.87</v>
      </c>
      <c r="H53" s="1" t="s">
        <v>195</v>
      </c>
      <c r="I53" s="1" t="s">
        <v>196</v>
      </c>
      <c r="J53" s="73">
        <v>0.05</v>
      </c>
      <c r="K53" s="53"/>
      <c r="L53" s="54"/>
      <c r="M53" s="142"/>
      <c r="N53" s="86">
        <f>J53*$M$49</f>
        <v>0.002625</v>
      </c>
      <c r="O53" s="87">
        <f>N53*F53</f>
        <v>0.0024412500000000003</v>
      </c>
      <c r="P53" s="87">
        <f>N53*G53</f>
        <v>0.00228375</v>
      </c>
      <c r="Q53" s="124"/>
      <c r="R53" s="88">
        <f>N53*$R$2</f>
        <v>1325.4438750000002</v>
      </c>
      <c r="S53" s="423"/>
    </row>
    <row r="54" spans="1:19" s="156" customFormat="1" ht="38.25">
      <c r="A54" s="137"/>
      <c r="B54" s="181"/>
      <c r="C54" s="180">
        <v>3205</v>
      </c>
      <c r="D54" s="181" t="s">
        <v>24</v>
      </c>
      <c r="E54" s="257" t="s">
        <v>307</v>
      </c>
      <c r="F54" s="158">
        <v>0.98</v>
      </c>
      <c r="G54" s="158">
        <v>0.95</v>
      </c>
      <c r="H54" s="257" t="s">
        <v>265</v>
      </c>
      <c r="I54" s="257" t="s">
        <v>266</v>
      </c>
      <c r="J54" s="200">
        <v>0.05</v>
      </c>
      <c r="K54" s="140"/>
      <c r="L54" s="159"/>
      <c r="M54" s="160"/>
      <c r="N54" s="161">
        <f>J54*$M$49</f>
        <v>0.002625</v>
      </c>
      <c r="O54" s="98">
        <f>N54*F54</f>
        <v>0.0025725</v>
      </c>
      <c r="P54" s="98">
        <f>N54*G54</f>
        <v>0.00249375</v>
      </c>
      <c r="Q54" s="162"/>
      <c r="R54" s="172">
        <f>N54*$R$2</f>
        <v>1325.4438750000002</v>
      </c>
      <c r="S54" s="423"/>
    </row>
    <row r="55" spans="1:19" s="156" customFormat="1" ht="12.75">
      <c r="A55" s="148"/>
      <c r="B55" s="66" t="s">
        <v>12</v>
      </c>
      <c r="C55" s="192"/>
      <c r="D55" s="187" t="s">
        <v>219</v>
      </c>
      <c r="E55" s="149"/>
      <c r="F55" s="150"/>
      <c r="G55" s="150"/>
      <c r="H55" s="149"/>
      <c r="I55" s="149"/>
      <c r="J55" s="206"/>
      <c r="K55" s="151">
        <v>0.35</v>
      </c>
      <c r="L55" s="152"/>
      <c r="M55" s="207">
        <f>K55*L40</f>
        <v>0.12249999999999998</v>
      </c>
      <c r="N55" s="208"/>
      <c r="O55" s="209"/>
      <c r="P55" s="209"/>
      <c r="Q55" s="210"/>
      <c r="R55" s="211"/>
      <c r="S55" s="428"/>
    </row>
    <row r="56" spans="1:19" s="156" customFormat="1" ht="102">
      <c r="A56" s="67">
        <v>29</v>
      </c>
      <c r="B56" s="68" t="s">
        <v>12</v>
      </c>
      <c r="C56" s="188">
        <v>3301</v>
      </c>
      <c r="D56" s="189" t="s">
        <v>219</v>
      </c>
      <c r="E56" s="68" t="s">
        <v>183</v>
      </c>
      <c r="F56" s="69">
        <v>0.8</v>
      </c>
      <c r="G56" s="69">
        <v>0.6</v>
      </c>
      <c r="H56" s="68" t="s">
        <v>205</v>
      </c>
      <c r="I56" s="68" t="s">
        <v>206</v>
      </c>
      <c r="J56" s="71">
        <v>0.2</v>
      </c>
      <c r="K56" s="71"/>
      <c r="L56" s="72"/>
      <c r="M56" s="144"/>
      <c r="N56" s="161">
        <f aca="true" t="shared" si="8" ref="N56:N61">J56*$M$55</f>
        <v>0.024499999999999997</v>
      </c>
      <c r="O56" s="98">
        <f aca="true" t="shared" si="9" ref="O56:O61">N56*F56</f>
        <v>0.0196</v>
      </c>
      <c r="P56" s="98">
        <f aca="true" t="shared" si="10" ref="P56:P61">N56*G56</f>
        <v>0.014699999999999998</v>
      </c>
      <c r="Q56" s="123"/>
      <c r="R56" s="172">
        <f>N56*$R$2</f>
        <v>12370.8095</v>
      </c>
      <c r="S56" s="423"/>
    </row>
    <row r="57" spans="1:19" s="156" customFormat="1" ht="63.75">
      <c r="A57" s="45">
        <v>31</v>
      </c>
      <c r="B57" s="1" t="s">
        <v>12</v>
      </c>
      <c r="C57" s="179">
        <v>3302</v>
      </c>
      <c r="D57" s="46" t="s">
        <v>219</v>
      </c>
      <c r="E57" s="1" t="s">
        <v>43</v>
      </c>
      <c r="F57" s="2">
        <v>0.98</v>
      </c>
      <c r="G57" s="2">
        <v>0.95</v>
      </c>
      <c r="H57" s="1" t="s">
        <v>207</v>
      </c>
      <c r="I57" s="1" t="s">
        <v>292</v>
      </c>
      <c r="J57" s="53">
        <v>0.2</v>
      </c>
      <c r="K57" s="53"/>
      <c r="L57" s="54"/>
      <c r="M57" s="142"/>
      <c r="N57" s="161">
        <f t="shared" si="8"/>
        <v>0.024499999999999997</v>
      </c>
      <c r="O57" s="98">
        <f t="shared" si="9"/>
        <v>0.024009999999999997</v>
      </c>
      <c r="P57" s="98">
        <f t="shared" si="10"/>
        <v>0.023274999999999997</v>
      </c>
      <c r="Q57" s="124"/>
      <c r="R57" s="172">
        <f>N57*$R$2</f>
        <v>12370.8095</v>
      </c>
      <c r="S57" s="423"/>
    </row>
    <row r="58" spans="1:19" s="156" customFormat="1" ht="38.25">
      <c r="A58" s="45">
        <v>166</v>
      </c>
      <c r="B58" s="1" t="s">
        <v>12</v>
      </c>
      <c r="C58" s="179">
        <v>3303</v>
      </c>
      <c r="D58" s="46" t="s">
        <v>219</v>
      </c>
      <c r="E58" s="1" t="s">
        <v>268</v>
      </c>
      <c r="F58" s="2">
        <v>0.9</v>
      </c>
      <c r="G58" s="2">
        <v>0.8</v>
      </c>
      <c r="H58" s="1" t="s">
        <v>171</v>
      </c>
      <c r="I58" s="1" t="s">
        <v>305</v>
      </c>
      <c r="J58" s="53">
        <v>0.15</v>
      </c>
      <c r="K58" s="53"/>
      <c r="L58" s="54"/>
      <c r="M58" s="142"/>
      <c r="N58" s="161">
        <f t="shared" si="8"/>
        <v>0.018374999999999996</v>
      </c>
      <c r="O58" s="98">
        <f t="shared" si="9"/>
        <v>0.016537499999999997</v>
      </c>
      <c r="P58" s="98">
        <f t="shared" si="10"/>
        <v>0.014699999999999998</v>
      </c>
      <c r="Q58" s="124"/>
      <c r="R58" s="172">
        <f aca="true" t="shared" si="11" ref="R58:R67">N58*$R$2</f>
        <v>9278.107124999999</v>
      </c>
      <c r="S58" s="423"/>
    </row>
    <row r="59" spans="1:19" s="156" customFormat="1" ht="38.25">
      <c r="A59" s="45">
        <v>131</v>
      </c>
      <c r="B59" s="1" t="s">
        <v>12</v>
      </c>
      <c r="C59" s="179">
        <v>3304</v>
      </c>
      <c r="D59" s="46" t="s">
        <v>219</v>
      </c>
      <c r="E59" s="1" t="s">
        <v>270</v>
      </c>
      <c r="F59" s="2">
        <v>0.95</v>
      </c>
      <c r="G59" s="2">
        <v>0.9</v>
      </c>
      <c r="H59" s="1" t="s">
        <v>271</v>
      </c>
      <c r="I59" s="1" t="s">
        <v>269</v>
      </c>
      <c r="J59" s="53">
        <v>0.05</v>
      </c>
      <c r="K59" s="53"/>
      <c r="L59" s="54"/>
      <c r="M59" s="142"/>
      <c r="N59" s="161">
        <f t="shared" si="8"/>
        <v>0.006124999999999999</v>
      </c>
      <c r="O59" s="98">
        <f t="shared" si="9"/>
        <v>0.005818749999999999</v>
      </c>
      <c r="P59" s="98">
        <f t="shared" si="10"/>
        <v>0.005512499999999999</v>
      </c>
      <c r="Q59" s="199"/>
      <c r="R59" s="172">
        <f>N59*$R$2</f>
        <v>3092.702375</v>
      </c>
      <c r="S59" s="423"/>
    </row>
    <row r="60" spans="1:19" s="156" customFormat="1" ht="25.5">
      <c r="A60" s="45">
        <v>132</v>
      </c>
      <c r="B60" s="1" t="s">
        <v>12</v>
      </c>
      <c r="C60" s="179">
        <v>3305</v>
      </c>
      <c r="D60" s="46" t="s">
        <v>219</v>
      </c>
      <c r="E60" s="1" t="s">
        <v>273</v>
      </c>
      <c r="F60" s="2">
        <v>0.95</v>
      </c>
      <c r="G60" s="2">
        <v>0.9</v>
      </c>
      <c r="H60" s="1" t="s">
        <v>272</v>
      </c>
      <c r="I60" s="1" t="s">
        <v>152</v>
      </c>
      <c r="J60" s="53">
        <v>0.05</v>
      </c>
      <c r="K60" s="53"/>
      <c r="L60" s="54"/>
      <c r="M60" s="142"/>
      <c r="N60" s="161">
        <f t="shared" si="8"/>
        <v>0.006124999999999999</v>
      </c>
      <c r="O60" s="98">
        <f t="shared" si="9"/>
        <v>0.005818749999999999</v>
      </c>
      <c r="P60" s="98">
        <f t="shared" si="10"/>
        <v>0.005512499999999999</v>
      </c>
      <c r="Q60" s="199"/>
      <c r="R60" s="172">
        <f t="shared" si="11"/>
        <v>3092.702375</v>
      </c>
      <c r="S60" s="423"/>
    </row>
    <row r="61" spans="1:19" s="156" customFormat="1" ht="38.25">
      <c r="A61" s="137">
        <v>153</v>
      </c>
      <c r="B61" s="74" t="s">
        <v>12</v>
      </c>
      <c r="C61" s="180">
        <v>3306</v>
      </c>
      <c r="D61" s="181" t="s">
        <v>219</v>
      </c>
      <c r="E61" s="74" t="s">
        <v>274</v>
      </c>
      <c r="F61" s="158">
        <v>0.98</v>
      </c>
      <c r="G61" s="158">
        <v>0.95</v>
      </c>
      <c r="H61" s="74" t="s">
        <v>275</v>
      </c>
      <c r="I61" s="74" t="s">
        <v>152</v>
      </c>
      <c r="J61" s="53">
        <v>0.15</v>
      </c>
      <c r="K61" s="140"/>
      <c r="L61" s="159"/>
      <c r="M61" s="160"/>
      <c r="N61" s="161">
        <f t="shared" si="8"/>
        <v>0.018374999999999996</v>
      </c>
      <c r="O61" s="98">
        <f t="shared" si="9"/>
        <v>0.018007499999999996</v>
      </c>
      <c r="P61" s="98">
        <f t="shared" si="10"/>
        <v>0.017456249999999996</v>
      </c>
      <c r="Q61" s="258"/>
      <c r="R61" s="172">
        <f t="shared" si="11"/>
        <v>9278.107124999999</v>
      </c>
      <c r="S61" s="423"/>
    </row>
    <row r="62" spans="1:19" s="156" customFormat="1" ht="76.5">
      <c r="A62" s="137">
        <v>153</v>
      </c>
      <c r="B62" s="74" t="s">
        <v>12</v>
      </c>
      <c r="C62" s="180">
        <v>3307</v>
      </c>
      <c r="D62" s="181" t="s">
        <v>219</v>
      </c>
      <c r="E62" s="74" t="s">
        <v>337</v>
      </c>
      <c r="F62" s="158">
        <v>0.98</v>
      </c>
      <c r="G62" s="158">
        <v>0.95</v>
      </c>
      <c r="H62" s="1" t="s">
        <v>338</v>
      </c>
      <c r="I62" s="74" t="s">
        <v>339</v>
      </c>
      <c r="J62" s="59">
        <v>0.2</v>
      </c>
      <c r="K62" s="140"/>
      <c r="L62" s="159"/>
      <c r="M62" s="160"/>
      <c r="N62" s="161">
        <f>J62*$M$55</f>
        <v>0.024499999999999997</v>
      </c>
      <c r="O62" s="98">
        <f>N62*F62</f>
        <v>0.024009999999999997</v>
      </c>
      <c r="P62" s="98">
        <f>N62*G62</f>
        <v>0.023274999999999997</v>
      </c>
      <c r="Q62" s="258"/>
      <c r="R62" s="172">
        <f>N62*$R$2</f>
        <v>12370.8095</v>
      </c>
      <c r="S62" s="423"/>
    </row>
    <row r="63" spans="1:21" s="156" customFormat="1" ht="25.5">
      <c r="A63" s="259"/>
      <c r="B63" s="187" t="s">
        <v>71</v>
      </c>
      <c r="C63" s="260"/>
      <c r="D63" s="187" t="s">
        <v>220</v>
      </c>
      <c r="E63" s="261"/>
      <c r="F63" s="261"/>
      <c r="G63" s="261"/>
      <c r="H63" s="261"/>
      <c r="I63" s="261"/>
      <c r="J63" s="261"/>
      <c r="K63" s="268">
        <v>0.15</v>
      </c>
      <c r="L63" s="152"/>
      <c r="M63" s="207">
        <f>K63*$L40</f>
        <v>0.0525</v>
      </c>
      <c r="N63" s="208"/>
      <c r="O63" s="209"/>
      <c r="P63" s="209"/>
      <c r="Q63" s="210"/>
      <c r="R63" s="262"/>
      <c r="S63" s="428"/>
      <c r="T63" s="421"/>
      <c r="U63" s="393"/>
    </row>
    <row r="64" spans="1:21" s="156" customFormat="1" ht="76.5">
      <c r="A64" s="67">
        <v>77</v>
      </c>
      <c r="B64" s="68" t="s">
        <v>71</v>
      </c>
      <c r="C64" s="188">
        <v>3401</v>
      </c>
      <c r="D64" s="189" t="s">
        <v>220</v>
      </c>
      <c r="E64" s="68" t="s">
        <v>84</v>
      </c>
      <c r="F64" s="69">
        <v>0.8</v>
      </c>
      <c r="G64" s="69">
        <v>0.6</v>
      </c>
      <c r="H64" s="68" t="s">
        <v>208</v>
      </c>
      <c r="I64" s="68" t="s">
        <v>211</v>
      </c>
      <c r="J64" s="71">
        <v>0.15</v>
      </c>
      <c r="K64" s="201"/>
      <c r="L64" s="72"/>
      <c r="M64" s="144"/>
      <c r="N64" s="106">
        <f>J64*M63</f>
        <v>0.007875</v>
      </c>
      <c r="O64" s="96">
        <f>N64*F64</f>
        <v>0.0063</v>
      </c>
      <c r="P64" s="96">
        <f>N64*G64</f>
        <v>0.004725</v>
      </c>
      <c r="Q64" s="123"/>
      <c r="R64" s="172">
        <f t="shared" si="11"/>
        <v>3976.331625</v>
      </c>
      <c r="S64" s="423"/>
      <c r="T64" s="421"/>
      <c r="U64" s="393"/>
    </row>
    <row r="65" spans="1:21" s="156" customFormat="1" ht="38.25">
      <c r="A65" s="45">
        <v>170</v>
      </c>
      <c r="B65" s="1" t="s">
        <v>71</v>
      </c>
      <c r="C65" s="179">
        <v>3402</v>
      </c>
      <c r="D65" s="46" t="s">
        <v>220</v>
      </c>
      <c r="E65" s="1" t="s">
        <v>177</v>
      </c>
      <c r="F65" s="2">
        <v>0.9</v>
      </c>
      <c r="G65" s="2">
        <v>0.8</v>
      </c>
      <c r="H65" s="1" t="s">
        <v>178</v>
      </c>
      <c r="I65" s="1" t="s">
        <v>184</v>
      </c>
      <c r="J65" s="53">
        <v>0.15</v>
      </c>
      <c r="K65" s="76"/>
      <c r="L65" s="54"/>
      <c r="M65" s="142"/>
      <c r="N65" s="86">
        <f>J65*M63</f>
        <v>0.007875</v>
      </c>
      <c r="O65" s="87">
        <f>N65*F65</f>
        <v>0.0070875</v>
      </c>
      <c r="P65" s="87">
        <f>N65*G65</f>
        <v>0.0063</v>
      </c>
      <c r="Q65" s="124"/>
      <c r="R65" s="172">
        <f t="shared" si="11"/>
        <v>3976.331625</v>
      </c>
      <c r="S65" s="423"/>
      <c r="T65" s="421"/>
      <c r="U65" s="393"/>
    </row>
    <row r="66" spans="1:21" s="156" customFormat="1" ht="38.25">
      <c r="A66" s="45">
        <v>171</v>
      </c>
      <c r="B66" s="1" t="s">
        <v>71</v>
      </c>
      <c r="C66" s="179">
        <v>3403</v>
      </c>
      <c r="D66" s="46" t="s">
        <v>220</v>
      </c>
      <c r="E66" s="1" t="s">
        <v>179</v>
      </c>
      <c r="F66" s="2">
        <v>0.95</v>
      </c>
      <c r="G66" s="2">
        <v>0.94</v>
      </c>
      <c r="H66" s="1" t="s">
        <v>180</v>
      </c>
      <c r="I66" s="1" t="s">
        <v>184</v>
      </c>
      <c r="J66" s="53">
        <v>0.35</v>
      </c>
      <c r="K66" s="76"/>
      <c r="L66" s="54"/>
      <c r="M66" s="142"/>
      <c r="N66" s="86">
        <f>J66*M63</f>
        <v>0.018375</v>
      </c>
      <c r="O66" s="87">
        <f>N66*F66</f>
        <v>0.01745625</v>
      </c>
      <c r="P66" s="87">
        <f>N66*G66</f>
        <v>0.0172725</v>
      </c>
      <c r="Q66" s="124"/>
      <c r="R66" s="172">
        <f t="shared" si="11"/>
        <v>9278.107124999999</v>
      </c>
      <c r="S66" s="423"/>
      <c r="T66" s="421"/>
      <c r="U66" s="393"/>
    </row>
    <row r="67" spans="1:21" s="156" customFormat="1" ht="64.5" thickBot="1">
      <c r="A67" s="45">
        <v>172</v>
      </c>
      <c r="B67" s="1" t="s">
        <v>71</v>
      </c>
      <c r="C67" s="179">
        <v>3404</v>
      </c>
      <c r="D67" s="46" t="s">
        <v>220</v>
      </c>
      <c r="E67" s="46" t="s">
        <v>197</v>
      </c>
      <c r="F67" s="47">
        <v>0.9</v>
      </c>
      <c r="G67" s="47">
        <v>0.8</v>
      </c>
      <c r="H67" s="46" t="s">
        <v>198</v>
      </c>
      <c r="I67" s="1" t="s">
        <v>184</v>
      </c>
      <c r="J67" s="53">
        <v>0.35</v>
      </c>
      <c r="K67" s="76"/>
      <c r="L67" s="54"/>
      <c r="M67" s="142"/>
      <c r="N67" s="86">
        <f>J67*M63</f>
        <v>0.018375</v>
      </c>
      <c r="O67" s="87">
        <f>N67*F67</f>
        <v>0.0165375</v>
      </c>
      <c r="P67" s="87">
        <f>N67*G67</f>
        <v>0.0147</v>
      </c>
      <c r="Q67" s="124"/>
      <c r="R67" s="172">
        <f t="shared" si="11"/>
        <v>9278.107124999999</v>
      </c>
      <c r="S67" s="423"/>
      <c r="T67" s="421"/>
      <c r="U67" s="393"/>
    </row>
    <row r="68" spans="1:21" s="156" customFormat="1" ht="13.5" thickBot="1">
      <c r="A68" s="56"/>
      <c r="B68" s="57"/>
      <c r="C68" s="183"/>
      <c r="D68" s="184"/>
      <c r="E68" s="184"/>
      <c r="F68" s="273"/>
      <c r="G68" s="273"/>
      <c r="H68" s="184"/>
      <c r="I68" s="57"/>
      <c r="J68" s="59"/>
      <c r="K68" s="196"/>
      <c r="L68" s="60"/>
      <c r="M68" s="142"/>
      <c r="N68" s="214">
        <f>SUM(N42:N67)</f>
        <v>0.3499999999999999</v>
      </c>
      <c r="O68" s="214">
        <f>SUM(O42:O67)</f>
        <v>0.3267075</v>
      </c>
      <c r="P68" s="214">
        <f>SUM(P42:P67)</f>
        <v>0.3027587499999999</v>
      </c>
      <c r="Q68" s="101"/>
      <c r="R68" s="107"/>
      <c r="S68" s="423"/>
      <c r="T68" s="421"/>
      <c r="U68" s="393"/>
    </row>
    <row r="69" spans="1:19" s="156" customFormat="1" ht="13.5" thickBot="1">
      <c r="A69" s="219"/>
      <c r="B69" s="221"/>
      <c r="C69" s="220"/>
      <c r="D69" s="237"/>
      <c r="E69" s="221"/>
      <c r="F69" s="222"/>
      <c r="G69" s="222"/>
      <c r="H69" s="221"/>
      <c r="I69" s="221"/>
      <c r="J69" s="223"/>
      <c r="K69" s="223"/>
      <c r="L69" s="224"/>
      <c r="M69" s="225"/>
      <c r="N69" s="226"/>
      <c r="O69" s="215"/>
      <c r="P69" s="215"/>
      <c r="Q69" s="216"/>
      <c r="R69" s="238"/>
      <c r="S69" s="425"/>
    </row>
    <row r="70" spans="1:19" s="412" customFormat="1" ht="39" thickBot="1">
      <c r="A70" s="309"/>
      <c r="B70" s="297" t="s">
        <v>46</v>
      </c>
      <c r="C70" s="310"/>
      <c r="D70" s="299" t="s">
        <v>223</v>
      </c>
      <c r="E70" s="311"/>
      <c r="F70" s="312"/>
      <c r="G70" s="312"/>
      <c r="H70" s="311"/>
      <c r="I70" s="311"/>
      <c r="J70" s="313"/>
      <c r="K70" s="314"/>
      <c r="L70" s="315">
        <v>0.05</v>
      </c>
      <c r="M70" s="316"/>
      <c r="N70" s="317"/>
      <c r="O70" s="318"/>
      <c r="P70" s="318"/>
      <c r="Q70" s="319"/>
      <c r="R70" s="320"/>
      <c r="S70" s="430"/>
    </row>
    <row r="71" spans="1:19" s="156" customFormat="1" ht="12.75">
      <c r="A71" s="239"/>
      <c r="B71" s="266" t="s">
        <v>64</v>
      </c>
      <c r="C71" s="241"/>
      <c r="D71" s="267" t="s">
        <v>283</v>
      </c>
      <c r="E71" s="243"/>
      <c r="F71" s="244"/>
      <c r="G71" s="244"/>
      <c r="H71" s="243"/>
      <c r="I71" s="243"/>
      <c r="J71" s="245"/>
      <c r="K71" s="269">
        <v>0.5</v>
      </c>
      <c r="L71" s="247"/>
      <c r="M71" s="207">
        <f>K71*L70</f>
        <v>0.025</v>
      </c>
      <c r="N71" s="249"/>
      <c r="O71" s="250"/>
      <c r="P71" s="250"/>
      <c r="Q71" s="251"/>
      <c r="R71" s="252"/>
      <c r="S71" s="427"/>
    </row>
    <row r="72" spans="1:21" s="156" customFormat="1" ht="76.5">
      <c r="A72" s="56">
        <v>155</v>
      </c>
      <c r="B72" s="57" t="s">
        <v>168</v>
      </c>
      <c r="C72" s="183">
        <v>4101</v>
      </c>
      <c r="D72" s="184" t="s">
        <v>224</v>
      </c>
      <c r="E72" s="68" t="s">
        <v>84</v>
      </c>
      <c r="F72" s="58">
        <v>0.8</v>
      </c>
      <c r="G72" s="58">
        <v>0.6</v>
      </c>
      <c r="H72" s="57" t="s">
        <v>208</v>
      </c>
      <c r="I72" s="57" t="s">
        <v>211</v>
      </c>
      <c r="J72" s="59">
        <v>1</v>
      </c>
      <c r="K72" s="270"/>
      <c r="L72" s="60"/>
      <c r="M72" s="99"/>
      <c r="N72" s="106">
        <f>J72*$M$71</f>
        <v>0.025</v>
      </c>
      <c r="O72" s="96">
        <f>N72*F72</f>
        <v>0.020000000000000004</v>
      </c>
      <c r="P72" s="96">
        <f>N72*G72</f>
        <v>0.015</v>
      </c>
      <c r="Q72" s="101"/>
      <c r="R72" s="172">
        <f>N72*$R$2</f>
        <v>12623.275000000001</v>
      </c>
      <c r="S72" s="423"/>
      <c r="T72" s="421"/>
      <c r="U72" s="421"/>
    </row>
    <row r="73" spans="1:21" s="156" customFormat="1" ht="12.75">
      <c r="A73" s="148"/>
      <c r="B73" s="149"/>
      <c r="C73" s="192"/>
      <c r="D73" s="187" t="s">
        <v>282</v>
      </c>
      <c r="E73" s="149"/>
      <c r="F73" s="150"/>
      <c r="G73" s="150"/>
      <c r="H73" s="149"/>
      <c r="I73" s="149"/>
      <c r="J73" s="151"/>
      <c r="K73" s="268">
        <v>0.1</v>
      </c>
      <c r="L73" s="152"/>
      <c r="M73" s="207">
        <f>K73*L70</f>
        <v>0.005000000000000001</v>
      </c>
      <c r="N73" s="208"/>
      <c r="O73" s="209"/>
      <c r="P73" s="209"/>
      <c r="Q73" s="210"/>
      <c r="R73" s="262"/>
      <c r="S73" s="428"/>
      <c r="T73" s="421"/>
      <c r="U73" s="421"/>
    </row>
    <row r="74" spans="1:21" s="156" customFormat="1" ht="76.5">
      <c r="A74" s="56">
        <v>155</v>
      </c>
      <c r="B74" s="57" t="s">
        <v>168</v>
      </c>
      <c r="C74" s="183">
        <v>4201</v>
      </c>
      <c r="D74" s="184" t="s">
        <v>225</v>
      </c>
      <c r="E74" s="68" t="s">
        <v>84</v>
      </c>
      <c r="F74" s="58">
        <v>0.8</v>
      </c>
      <c r="G74" s="58">
        <v>0.6</v>
      </c>
      <c r="H74" s="57" t="s">
        <v>208</v>
      </c>
      <c r="I74" s="57" t="s">
        <v>211</v>
      </c>
      <c r="J74" s="59">
        <v>1</v>
      </c>
      <c r="K74" s="270"/>
      <c r="L74" s="60"/>
      <c r="M74" s="99"/>
      <c r="N74" s="106">
        <f>J74*M73</f>
        <v>0.005000000000000001</v>
      </c>
      <c r="O74" s="96">
        <f>N74*F74</f>
        <v>0.004000000000000001</v>
      </c>
      <c r="P74" s="96">
        <f>N74*G74</f>
        <v>0.0030000000000000005</v>
      </c>
      <c r="Q74" s="101"/>
      <c r="R74" s="172">
        <f>N74*$R$2</f>
        <v>2524.6550000000007</v>
      </c>
      <c r="S74" s="423"/>
      <c r="T74" s="421"/>
      <c r="U74" s="421"/>
    </row>
    <row r="75" spans="1:21" s="156" customFormat="1" ht="12.75">
      <c r="A75" s="148"/>
      <c r="B75" s="149"/>
      <c r="C75" s="192"/>
      <c r="D75" s="187" t="s">
        <v>226</v>
      </c>
      <c r="E75" s="149"/>
      <c r="F75" s="150"/>
      <c r="G75" s="150"/>
      <c r="H75" s="149"/>
      <c r="I75" s="149"/>
      <c r="J75" s="151"/>
      <c r="K75" s="268">
        <v>0.4</v>
      </c>
      <c r="L75" s="152"/>
      <c r="M75" s="207">
        <f>K75*L70</f>
        <v>0.020000000000000004</v>
      </c>
      <c r="N75" s="208"/>
      <c r="O75" s="209"/>
      <c r="P75" s="209"/>
      <c r="Q75" s="210"/>
      <c r="R75" s="262"/>
      <c r="S75" s="428"/>
      <c r="T75" s="421"/>
      <c r="U75" s="421"/>
    </row>
    <row r="76" spans="1:21" s="156" customFormat="1" ht="77.25" thickBot="1">
      <c r="A76" s="67">
        <v>155</v>
      </c>
      <c r="B76" s="68" t="s">
        <v>168</v>
      </c>
      <c r="C76" s="188">
        <v>4301</v>
      </c>
      <c r="D76" s="189" t="s">
        <v>226</v>
      </c>
      <c r="E76" s="68" t="s">
        <v>84</v>
      </c>
      <c r="F76" s="69">
        <v>0.8</v>
      </c>
      <c r="G76" s="69">
        <v>0.6</v>
      </c>
      <c r="H76" s="68" t="s">
        <v>208</v>
      </c>
      <c r="I76" s="68" t="s">
        <v>211</v>
      </c>
      <c r="J76" s="71">
        <v>1</v>
      </c>
      <c r="K76" s="271"/>
      <c r="L76" s="72"/>
      <c r="M76" s="144"/>
      <c r="N76" s="213">
        <f>J76*M75</f>
        <v>0.020000000000000004</v>
      </c>
      <c r="O76" s="96">
        <f>N76*F76</f>
        <v>0.016000000000000004</v>
      </c>
      <c r="P76" s="96">
        <f>N76*G76</f>
        <v>0.012000000000000002</v>
      </c>
      <c r="Q76" s="123"/>
      <c r="R76" s="172">
        <f>N76*$R$2</f>
        <v>10098.620000000003</v>
      </c>
      <c r="S76" s="429"/>
      <c r="T76" s="421"/>
      <c r="U76" s="421"/>
    </row>
    <row r="77" spans="1:19" s="156" customFormat="1" ht="13.5" thickBot="1">
      <c r="A77" s="56"/>
      <c r="B77" s="57"/>
      <c r="C77" s="183"/>
      <c r="D77" s="184"/>
      <c r="E77" s="57"/>
      <c r="F77" s="58"/>
      <c r="G77" s="58"/>
      <c r="H77" s="57"/>
      <c r="I77" s="57"/>
      <c r="J77" s="59"/>
      <c r="K77" s="59"/>
      <c r="L77" s="60"/>
      <c r="M77" s="212"/>
      <c r="N77" s="214">
        <f>SUM(N72:N76)</f>
        <v>0.05</v>
      </c>
      <c r="O77" s="100">
        <f>SUM(O72:O76)</f>
        <v>0.04000000000000001</v>
      </c>
      <c r="P77" s="127">
        <f>SUM(P72:P76)</f>
        <v>0.03</v>
      </c>
      <c r="Q77" s="101"/>
      <c r="R77" s="102"/>
      <c r="S77" s="423"/>
    </row>
    <row r="78" spans="1:19" s="156" customFormat="1" ht="12.75">
      <c r="A78" s="61"/>
      <c r="B78" s="62"/>
      <c r="C78" s="185"/>
      <c r="D78" s="186"/>
      <c r="E78" s="62"/>
      <c r="F78" s="63"/>
      <c r="G78" s="63"/>
      <c r="H78" s="62"/>
      <c r="I78" s="62"/>
      <c r="J78" s="64"/>
      <c r="K78" s="64"/>
      <c r="L78" s="65"/>
      <c r="M78" s="143"/>
      <c r="N78" s="103"/>
      <c r="O78" s="104"/>
      <c r="P78" s="104"/>
      <c r="Q78" s="125"/>
      <c r="R78" s="105"/>
      <c r="S78" s="433"/>
    </row>
    <row r="79" spans="1:19" s="412" customFormat="1" ht="12.75">
      <c r="A79" s="325"/>
      <c r="B79" s="326" t="s">
        <v>45</v>
      </c>
      <c r="C79" s="327"/>
      <c r="D79" s="328" t="s">
        <v>45</v>
      </c>
      <c r="E79" s="329"/>
      <c r="F79" s="330"/>
      <c r="G79" s="330"/>
      <c r="H79" s="329"/>
      <c r="I79" s="329"/>
      <c r="J79" s="331"/>
      <c r="K79" s="332"/>
      <c r="L79" s="333">
        <v>0.05</v>
      </c>
      <c r="M79" s="334"/>
      <c r="N79" s="335"/>
      <c r="O79" s="336"/>
      <c r="P79" s="336"/>
      <c r="Q79" s="337"/>
      <c r="R79" s="338"/>
      <c r="S79" s="434"/>
    </row>
    <row r="80" spans="1:19" s="156" customFormat="1" ht="63.75">
      <c r="A80" s="67">
        <v>58</v>
      </c>
      <c r="B80" s="68" t="s">
        <v>28</v>
      </c>
      <c r="C80" s="462">
        <v>5101</v>
      </c>
      <c r="D80" s="189" t="s">
        <v>28</v>
      </c>
      <c r="E80" s="189" t="s">
        <v>36</v>
      </c>
      <c r="F80" s="463">
        <v>0.92</v>
      </c>
      <c r="G80" s="463">
        <v>0.8</v>
      </c>
      <c r="H80" s="189" t="s">
        <v>127</v>
      </c>
      <c r="I80" s="189" t="s">
        <v>311</v>
      </c>
      <c r="J80" s="464">
        <v>0.1</v>
      </c>
      <c r="K80" s="71"/>
      <c r="L80" s="72"/>
      <c r="M80" s="144">
        <f aca="true" t="shared" si="12" ref="M80:M90">J80*$L$79</f>
        <v>0.005000000000000001</v>
      </c>
      <c r="N80" s="106"/>
      <c r="O80" s="96">
        <f aca="true" t="shared" si="13" ref="O80:O88">M80*F80</f>
        <v>0.004600000000000001</v>
      </c>
      <c r="P80" s="96">
        <f aca="true" t="shared" si="14" ref="P80:P88">M80*G80</f>
        <v>0.004000000000000001</v>
      </c>
      <c r="Q80" s="123"/>
      <c r="R80" s="203">
        <f aca="true" t="shared" si="15" ref="R80:R88">M80*$R$2</f>
        <v>2524.6550000000007</v>
      </c>
      <c r="S80" s="423"/>
    </row>
    <row r="81" spans="1:19" s="156" customFormat="1" ht="114.75">
      <c r="A81" s="45">
        <v>110</v>
      </c>
      <c r="B81" s="1" t="s">
        <v>29</v>
      </c>
      <c r="C81" s="465">
        <v>5201</v>
      </c>
      <c r="D81" s="46" t="s">
        <v>29</v>
      </c>
      <c r="E81" s="46" t="s">
        <v>312</v>
      </c>
      <c r="F81" s="47">
        <v>0.9</v>
      </c>
      <c r="G81" s="47">
        <v>0.78</v>
      </c>
      <c r="H81" s="46" t="s">
        <v>313</v>
      </c>
      <c r="I81" s="46" t="s">
        <v>314</v>
      </c>
      <c r="J81" s="48">
        <v>0.1</v>
      </c>
      <c r="K81" s="53"/>
      <c r="L81" s="54"/>
      <c r="M81" s="142">
        <f t="shared" si="12"/>
        <v>0.005000000000000001</v>
      </c>
      <c r="N81" s="86"/>
      <c r="O81" s="87">
        <f t="shared" si="13"/>
        <v>0.004500000000000001</v>
      </c>
      <c r="P81" s="87">
        <f t="shared" si="14"/>
        <v>0.0039000000000000007</v>
      </c>
      <c r="Q81" s="124"/>
      <c r="R81" s="88">
        <f>M81*$R$2</f>
        <v>2524.6550000000007</v>
      </c>
      <c r="S81" s="423"/>
    </row>
    <row r="82" spans="1:19" s="156" customFormat="1" ht="76.5">
      <c r="A82" s="45">
        <v>60</v>
      </c>
      <c r="B82" s="1" t="s">
        <v>30</v>
      </c>
      <c r="C82" s="465">
        <v>5301</v>
      </c>
      <c r="D82" s="46" t="s">
        <v>30</v>
      </c>
      <c r="E82" s="46" t="s">
        <v>90</v>
      </c>
      <c r="F82" s="47">
        <v>0.92</v>
      </c>
      <c r="G82" s="47">
        <v>0.8</v>
      </c>
      <c r="H82" s="46" t="s">
        <v>315</v>
      </c>
      <c r="I82" s="46" t="s">
        <v>311</v>
      </c>
      <c r="J82" s="48">
        <v>0.1</v>
      </c>
      <c r="K82" s="53"/>
      <c r="L82" s="54"/>
      <c r="M82" s="142">
        <f t="shared" si="12"/>
        <v>0.005000000000000001</v>
      </c>
      <c r="N82" s="86"/>
      <c r="O82" s="87">
        <f t="shared" si="13"/>
        <v>0.004600000000000001</v>
      </c>
      <c r="P82" s="87">
        <f t="shared" si="14"/>
        <v>0.004000000000000001</v>
      </c>
      <c r="Q82" s="124"/>
      <c r="R82" s="88">
        <f t="shared" si="15"/>
        <v>2524.6550000000007</v>
      </c>
      <c r="S82" s="423"/>
    </row>
    <row r="83" spans="1:19" s="156" customFormat="1" ht="102">
      <c r="A83" s="45">
        <v>61</v>
      </c>
      <c r="B83" s="1" t="s">
        <v>31</v>
      </c>
      <c r="C83" s="465">
        <v>5302</v>
      </c>
      <c r="D83" s="46" t="s">
        <v>31</v>
      </c>
      <c r="E83" s="46" t="s">
        <v>316</v>
      </c>
      <c r="F83" s="47">
        <v>0.9</v>
      </c>
      <c r="G83" s="47">
        <v>0.78</v>
      </c>
      <c r="H83" s="46" t="s">
        <v>317</v>
      </c>
      <c r="I83" s="46" t="s">
        <v>318</v>
      </c>
      <c r="J83" s="48">
        <v>0.1</v>
      </c>
      <c r="K83" s="53"/>
      <c r="L83" s="54"/>
      <c r="M83" s="142">
        <f t="shared" si="12"/>
        <v>0.005000000000000001</v>
      </c>
      <c r="N83" s="86"/>
      <c r="O83" s="87">
        <f t="shared" si="13"/>
        <v>0.004500000000000001</v>
      </c>
      <c r="P83" s="87">
        <f t="shared" si="14"/>
        <v>0.0039000000000000007</v>
      </c>
      <c r="Q83" s="124"/>
      <c r="R83" s="88">
        <f t="shared" si="15"/>
        <v>2524.6550000000007</v>
      </c>
      <c r="S83" s="423"/>
    </row>
    <row r="84" spans="1:19" s="156" customFormat="1" ht="38.25">
      <c r="A84" s="45">
        <v>62</v>
      </c>
      <c r="B84" s="1" t="s">
        <v>32</v>
      </c>
      <c r="C84" s="465">
        <v>5303</v>
      </c>
      <c r="D84" s="46" t="s">
        <v>32</v>
      </c>
      <c r="E84" s="46" t="s">
        <v>319</v>
      </c>
      <c r="F84" s="47">
        <v>0.88</v>
      </c>
      <c r="G84" s="47">
        <v>0.78</v>
      </c>
      <c r="H84" s="46" t="s">
        <v>320</v>
      </c>
      <c r="I84" s="46" t="s">
        <v>321</v>
      </c>
      <c r="J84" s="48">
        <v>0.1</v>
      </c>
      <c r="K84" s="53"/>
      <c r="L84" s="54"/>
      <c r="M84" s="142">
        <f t="shared" si="12"/>
        <v>0.005000000000000001</v>
      </c>
      <c r="N84" s="86"/>
      <c r="O84" s="87">
        <f t="shared" si="13"/>
        <v>0.004400000000000001</v>
      </c>
      <c r="P84" s="87">
        <f t="shared" si="14"/>
        <v>0.0039000000000000007</v>
      </c>
      <c r="Q84" s="124"/>
      <c r="R84" s="88">
        <f t="shared" si="15"/>
        <v>2524.6550000000007</v>
      </c>
      <c r="S84" s="423"/>
    </row>
    <row r="85" spans="1:19" s="156" customFormat="1" ht="89.25">
      <c r="A85" s="45">
        <v>63</v>
      </c>
      <c r="B85" s="1" t="s">
        <v>33</v>
      </c>
      <c r="C85" s="465">
        <v>5401</v>
      </c>
      <c r="D85" s="46" t="s">
        <v>34</v>
      </c>
      <c r="E85" s="46" t="s">
        <v>91</v>
      </c>
      <c r="F85" s="47">
        <v>0.88</v>
      </c>
      <c r="G85" s="47">
        <v>0.75</v>
      </c>
      <c r="H85" s="46" t="s">
        <v>322</v>
      </c>
      <c r="I85" s="46" t="s">
        <v>323</v>
      </c>
      <c r="J85" s="48">
        <v>0.1</v>
      </c>
      <c r="K85" s="53"/>
      <c r="L85" s="54"/>
      <c r="M85" s="142">
        <f t="shared" si="12"/>
        <v>0.005000000000000001</v>
      </c>
      <c r="N85" s="86"/>
      <c r="O85" s="87">
        <f t="shared" si="13"/>
        <v>0.004400000000000001</v>
      </c>
      <c r="P85" s="87">
        <f t="shared" si="14"/>
        <v>0.0037500000000000007</v>
      </c>
      <c r="Q85" s="124"/>
      <c r="R85" s="88">
        <f t="shared" si="15"/>
        <v>2524.6550000000007</v>
      </c>
      <c r="S85" s="423"/>
    </row>
    <row r="86" spans="1:19" s="416" customFormat="1" ht="102">
      <c r="A86" s="45">
        <v>64</v>
      </c>
      <c r="B86" s="46" t="s">
        <v>34</v>
      </c>
      <c r="C86" s="465">
        <v>5402</v>
      </c>
      <c r="D86" s="46" t="s">
        <v>324</v>
      </c>
      <c r="E86" s="46" t="s">
        <v>325</v>
      </c>
      <c r="F86" s="47">
        <v>0.75</v>
      </c>
      <c r="G86" s="47">
        <v>0.5</v>
      </c>
      <c r="H86" s="46" t="s">
        <v>326</v>
      </c>
      <c r="I86" s="46" t="s">
        <v>327</v>
      </c>
      <c r="J86" s="48">
        <v>0.1</v>
      </c>
      <c r="K86" s="48"/>
      <c r="L86" s="49"/>
      <c r="M86" s="142">
        <f t="shared" si="12"/>
        <v>0.005000000000000001</v>
      </c>
      <c r="N86" s="50"/>
      <c r="O86" s="51">
        <f t="shared" si="13"/>
        <v>0.0037500000000000007</v>
      </c>
      <c r="P86" s="51">
        <f t="shared" si="14"/>
        <v>0.0025000000000000005</v>
      </c>
      <c r="Q86" s="126"/>
      <c r="R86" s="52">
        <f t="shared" si="15"/>
        <v>2524.6550000000007</v>
      </c>
      <c r="S86" s="435"/>
    </row>
    <row r="87" spans="1:19" s="416" customFormat="1" ht="38.25">
      <c r="A87" s="45"/>
      <c r="B87" s="46"/>
      <c r="C87" s="465">
        <v>5501</v>
      </c>
      <c r="D87" s="46" t="s">
        <v>37</v>
      </c>
      <c r="E87" s="46" t="s">
        <v>328</v>
      </c>
      <c r="F87" s="47">
        <v>0.92</v>
      </c>
      <c r="G87" s="47">
        <v>0.8</v>
      </c>
      <c r="H87" s="46" t="s">
        <v>329</v>
      </c>
      <c r="I87" s="46" t="s">
        <v>330</v>
      </c>
      <c r="J87" s="48">
        <v>0.1</v>
      </c>
      <c r="K87" s="48"/>
      <c r="L87" s="49"/>
      <c r="M87" s="142">
        <f t="shared" si="12"/>
        <v>0.005000000000000001</v>
      </c>
      <c r="N87" s="50"/>
      <c r="O87" s="51">
        <f t="shared" si="13"/>
        <v>0.004600000000000001</v>
      </c>
      <c r="P87" s="51">
        <f t="shared" si="14"/>
        <v>0.004000000000000001</v>
      </c>
      <c r="Q87" s="126"/>
      <c r="R87" s="52">
        <f t="shared" si="15"/>
        <v>2524.6550000000007</v>
      </c>
      <c r="S87" s="435"/>
    </row>
    <row r="88" spans="1:19" s="416" customFormat="1" ht="51">
      <c r="A88" s="45">
        <v>65</v>
      </c>
      <c r="B88" s="46" t="s">
        <v>37</v>
      </c>
      <c r="C88" s="465">
        <v>5601</v>
      </c>
      <c r="D88" s="46" t="s">
        <v>38</v>
      </c>
      <c r="E88" s="46" t="s">
        <v>331</v>
      </c>
      <c r="F88" s="47">
        <v>0.95</v>
      </c>
      <c r="G88" s="47">
        <v>0.75</v>
      </c>
      <c r="H88" s="46" t="s">
        <v>332</v>
      </c>
      <c r="I88" s="46" t="s">
        <v>333</v>
      </c>
      <c r="J88" s="48">
        <v>0.1</v>
      </c>
      <c r="K88" s="48"/>
      <c r="L88" s="49"/>
      <c r="M88" s="142">
        <f t="shared" si="12"/>
        <v>0.005000000000000001</v>
      </c>
      <c r="N88" s="50"/>
      <c r="O88" s="51">
        <f t="shared" si="13"/>
        <v>0.004750000000000001</v>
      </c>
      <c r="P88" s="51">
        <f t="shared" si="14"/>
        <v>0.0037500000000000007</v>
      </c>
      <c r="Q88" s="126"/>
      <c r="R88" s="52">
        <f t="shared" si="15"/>
        <v>2524.6550000000007</v>
      </c>
      <c r="S88" s="435"/>
    </row>
    <row r="89" spans="1:21" s="156" customFormat="1" ht="102">
      <c r="A89" s="137">
        <v>66</v>
      </c>
      <c r="B89" s="55" t="s">
        <v>38</v>
      </c>
      <c r="C89" s="465">
        <v>5701</v>
      </c>
      <c r="D89" s="46" t="s">
        <v>267</v>
      </c>
      <c r="E89" s="46" t="s">
        <v>334</v>
      </c>
      <c r="F89" s="47">
        <v>0.92</v>
      </c>
      <c r="G89" s="47">
        <v>0.75</v>
      </c>
      <c r="H89" s="46" t="s">
        <v>335</v>
      </c>
      <c r="I89" s="46" t="s">
        <v>336</v>
      </c>
      <c r="J89" s="48">
        <v>0.1</v>
      </c>
      <c r="K89" s="48"/>
      <c r="L89" s="49"/>
      <c r="M89" s="142">
        <f>J89*$L$79</f>
        <v>0.005000000000000001</v>
      </c>
      <c r="N89" s="50"/>
      <c r="O89" s="51">
        <f>M89*F89</f>
        <v>0.004600000000000001</v>
      </c>
      <c r="P89" s="51">
        <f>M89*G89</f>
        <v>0.0037500000000000007</v>
      </c>
      <c r="Q89" s="162"/>
      <c r="R89" s="172">
        <f>M89*$R$2</f>
        <v>2524.6550000000007</v>
      </c>
      <c r="S89" s="423"/>
      <c r="U89" s="416"/>
    </row>
    <row r="90" spans="3:21" ht="13.5" thickBot="1">
      <c r="C90" s="179"/>
      <c r="D90" s="46"/>
      <c r="E90" s="46"/>
      <c r="F90" s="47"/>
      <c r="G90" s="47"/>
      <c r="H90" s="46"/>
      <c r="I90" s="46"/>
      <c r="J90" s="48"/>
      <c r="K90" s="48"/>
      <c r="L90" s="49"/>
      <c r="M90" s="142">
        <f t="shared" si="12"/>
        <v>0</v>
      </c>
      <c r="N90" s="275"/>
      <c r="O90" s="51">
        <f>M90*F90</f>
        <v>0</v>
      </c>
      <c r="P90" s="51">
        <f>M90*G90</f>
        <v>0</v>
      </c>
      <c r="R90" s="172">
        <f>M90*$R$2</f>
        <v>0</v>
      </c>
      <c r="S90" s="436"/>
      <c r="T90" s="394"/>
      <c r="U90" s="416"/>
    </row>
    <row r="91" spans="1:19" s="156" customFormat="1" ht="13.5" thickBot="1">
      <c r="A91" s="56"/>
      <c r="B91" s="57"/>
      <c r="C91" s="179"/>
      <c r="D91" s="46"/>
      <c r="E91" s="46"/>
      <c r="F91" s="47"/>
      <c r="G91" s="47"/>
      <c r="H91" s="46"/>
      <c r="I91" s="46"/>
      <c r="J91" s="48"/>
      <c r="K91" s="48"/>
      <c r="L91" s="49"/>
      <c r="M91" s="274"/>
      <c r="N91" s="276">
        <f>SUM(M80:M90)</f>
        <v>0.05000000000000002</v>
      </c>
      <c r="O91" s="276">
        <f>SUM(O80:O90)</f>
        <v>0.04470000000000001</v>
      </c>
      <c r="P91" s="276">
        <f>SUM(P80:P90)</f>
        <v>0.037450000000000004</v>
      </c>
      <c r="Q91" s="101"/>
      <c r="R91" s="102"/>
      <c r="S91" s="423"/>
    </row>
    <row r="92" spans="1:19" s="156" customFormat="1" ht="13.5" thickBot="1">
      <c r="A92" s="219"/>
      <c r="B92" s="221"/>
      <c r="C92" s="179"/>
      <c r="D92" s="46"/>
      <c r="E92" s="46"/>
      <c r="F92" s="47"/>
      <c r="G92" s="47"/>
      <c r="H92" s="46"/>
      <c r="I92" s="46"/>
      <c r="J92" s="48"/>
      <c r="K92" s="48"/>
      <c r="L92" s="49"/>
      <c r="M92" s="277"/>
      <c r="N92" s="278"/>
      <c r="O92" s="279"/>
      <c r="P92" s="279"/>
      <c r="Q92" s="216"/>
      <c r="R92" s="238"/>
      <c r="S92" s="425"/>
    </row>
    <row r="93" spans="1:21" s="412" customFormat="1" ht="26.25" thickBot="1">
      <c r="A93" s="309"/>
      <c r="B93" s="297" t="s">
        <v>39</v>
      </c>
      <c r="C93" s="310"/>
      <c r="D93" s="299" t="s">
        <v>39</v>
      </c>
      <c r="E93" s="311"/>
      <c r="F93" s="312"/>
      <c r="G93" s="312"/>
      <c r="H93" s="311"/>
      <c r="I93" s="311"/>
      <c r="J93" s="313"/>
      <c r="K93" s="314"/>
      <c r="L93" s="315">
        <v>0.05</v>
      </c>
      <c r="M93" s="316"/>
      <c r="N93" s="317"/>
      <c r="O93" s="318"/>
      <c r="P93" s="318"/>
      <c r="Q93" s="319"/>
      <c r="R93" s="320"/>
      <c r="S93" s="321"/>
      <c r="T93" s="404">
        <f>SUM(T94:T112)</f>
        <v>2090673</v>
      </c>
      <c r="U93" s="410" t="s">
        <v>290</v>
      </c>
    </row>
    <row r="94" spans="1:21" s="156" customFormat="1" ht="76.5">
      <c r="A94" s="67">
        <v>67</v>
      </c>
      <c r="B94" s="68" t="s">
        <v>65</v>
      </c>
      <c r="C94" s="188">
        <v>6021</v>
      </c>
      <c r="D94" s="189" t="s">
        <v>227</v>
      </c>
      <c r="E94" s="68" t="s">
        <v>84</v>
      </c>
      <c r="F94" s="69">
        <v>0.8</v>
      </c>
      <c r="G94" s="69">
        <v>0.6</v>
      </c>
      <c r="H94" s="68" t="s">
        <v>208</v>
      </c>
      <c r="I94" s="68" t="s">
        <v>211</v>
      </c>
      <c r="J94" s="71"/>
      <c r="K94" s="201">
        <v>0.08120399507718327</v>
      </c>
      <c r="L94" s="72"/>
      <c r="M94" s="144">
        <f>K94*$L$93</f>
        <v>0.004060199753859164</v>
      </c>
      <c r="N94" s="106"/>
      <c r="O94" s="96">
        <f>M94*F94</f>
        <v>0.0032481598030873315</v>
      </c>
      <c r="P94" s="96">
        <f>M94*G94</f>
        <v>0.002436119852315498</v>
      </c>
      <c r="Q94" s="123"/>
      <c r="R94" s="203">
        <f>M94*$R$2</f>
        <v>2050.1207219158614</v>
      </c>
      <c r="S94" s="135"/>
      <c r="T94" s="409">
        <v>169771</v>
      </c>
      <c r="U94" s="133"/>
    </row>
    <row r="95" spans="1:21" s="156" customFormat="1" ht="76.5">
      <c r="A95" s="45">
        <v>68</v>
      </c>
      <c r="B95" s="1" t="s">
        <v>66</v>
      </c>
      <c r="C95" s="179">
        <v>6031</v>
      </c>
      <c r="D95" s="46" t="s">
        <v>228</v>
      </c>
      <c r="E95" s="1" t="s">
        <v>84</v>
      </c>
      <c r="F95" s="2">
        <v>0.8</v>
      </c>
      <c r="G95" s="2">
        <v>0.6</v>
      </c>
      <c r="H95" s="1" t="s">
        <v>205</v>
      </c>
      <c r="I95" s="1" t="s">
        <v>211</v>
      </c>
      <c r="J95" s="53"/>
      <c r="K95" s="201">
        <v>0.07889373421859851</v>
      </c>
      <c r="L95" s="54"/>
      <c r="M95" s="142">
        <f aca="true" t="shared" si="16" ref="M95:M101">K95*$L$93</f>
        <v>0.003944686710929925</v>
      </c>
      <c r="N95" s="86"/>
      <c r="O95" s="87">
        <f aca="true" t="shared" si="17" ref="O95:O101">M95*F95</f>
        <v>0.0031557493687439406</v>
      </c>
      <c r="P95" s="87">
        <f aca="true" t="shared" si="18" ref="P95:P101">M95*G95</f>
        <v>0.0023668120265579553</v>
      </c>
      <c r="Q95" s="124"/>
      <c r="R95" s="88">
        <f aca="true" t="shared" si="19" ref="R95:R111">M95*$R$2</f>
        <v>1991.7946056365581</v>
      </c>
      <c r="S95" s="135"/>
      <c r="T95" s="409">
        <v>164941</v>
      </c>
      <c r="U95" s="133"/>
    </row>
    <row r="96" spans="1:21" s="156" customFormat="1" ht="76.5">
      <c r="A96" s="45">
        <v>169</v>
      </c>
      <c r="B96" s="1" t="s">
        <v>67</v>
      </c>
      <c r="C96" s="179">
        <v>6041</v>
      </c>
      <c r="D96" s="46" t="s">
        <v>229</v>
      </c>
      <c r="E96" s="1" t="s">
        <v>84</v>
      </c>
      <c r="F96" s="2">
        <v>0.8</v>
      </c>
      <c r="G96" s="2">
        <v>0.6</v>
      </c>
      <c r="H96" s="1" t="s">
        <v>208</v>
      </c>
      <c r="I96" s="1" t="s">
        <v>211</v>
      </c>
      <c r="J96" s="53"/>
      <c r="K96" s="201">
        <v>0.1271609668274283</v>
      </c>
      <c r="L96" s="54"/>
      <c r="M96" s="142">
        <f t="shared" si="16"/>
        <v>0.006358048341371415</v>
      </c>
      <c r="N96" s="86"/>
      <c r="O96" s="87">
        <f t="shared" si="17"/>
        <v>0.005086438673097132</v>
      </c>
      <c r="P96" s="87">
        <f t="shared" si="18"/>
        <v>0.003814829004822849</v>
      </c>
      <c r="Q96" s="124"/>
      <c r="R96" s="88">
        <f t="shared" si="19"/>
        <v>3210.37570705701</v>
      </c>
      <c r="S96" s="135"/>
      <c r="T96" s="409">
        <v>265852</v>
      </c>
      <c r="U96" s="133"/>
    </row>
    <row r="97" spans="1:21" s="156" customFormat="1" ht="76.5">
      <c r="A97" s="45">
        <v>72</v>
      </c>
      <c r="B97" s="1" t="s">
        <v>68</v>
      </c>
      <c r="C97" s="179">
        <v>6051</v>
      </c>
      <c r="D97" s="466" t="s">
        <v>342</v>
      </c>
      <c r="E97" s="1" t="s">
        <v>84</v>
      </c>
      <c r="F97" s="2">
        <v>0.8</v>
      </c>
      <c r="G97" s="2">
        <v>0.6</v>
      </c>
      <c r="H97" s="1" t="s">
        <v>208</v>
      </c>
      <c r="I97" s="1" t="s">
        <v>211</v>
      </c>
      <c r="J97" s="53"/>
      <c r="K97" s="201">
        <v>0.06649437764777179</v>
      </c>
      <c r="L97" s="54"/>
      <c r="M97" s="142">
        <f t="shared" si="16"/>
        <v>0.0033247188823885897</v>
      </c>
      <c r="N97" s="86"/>
      <c r="O97" s="87">
        <f t="shared" si="17"/>
        <v>0.0026597751059108717</v>
      </c>
      <c r="P97" s="87">
        <f t="shared" si="18"/>
        <v>0.001994831329433154</v>
      </c>
      <c r="Q97" s="124"/>
      <c r="R97" s="88">
        <f t="shared" si="19"/>
        <v>1678.753630003353</v>
      </c>
      <c r="S97" s="135"/>
      <c r="T97" s="409">
        <v>139018</v>
      </c>
      <c r="U97" s="133"/>
    </row>
    <row r="98" spans="1:21" s="156" customFormat="1" ht="76.5">
      <c r="A98" s="45">
        <v>73</v>
      </c>
      <c r="B98" s="1" t="s">
        <v>69</v>
      </c>
      <c r="C98" s="179">
        <v>6071</v>
      </c>
      <c r="D98" s="46" t="s">
        <v>340</v>
      </c>
      <c r="E98" s="1" t="s">
        <v>84</v>
      </c>
      <c r="F98" s="2">
        <v>0.8</v>
      </c>
      <c r="G98" s="2">
        <v>0.6</v>
      </c>
      <c r="H98" s="1" t="s">
        <v>208</v>
      </c>
      <c r="I98" s="1" t="s">
        <v>211</v>
      </c>
      <c r="J98" s="53"/>
      <c r="K98" s="201">
        <v>0</v>
      </c>
      <c r="L98" s="54"/>
      <c r="M98" s="142">
        <f>K98*$L$93</f>
        <v>0</v>
      </c>
      <c r="N98" s="86"/>
      <c r="O98" s="87">
        <f>M98*F98</f>
        <v>0</v>
      </c>
      <c r="P98" s="87">
        <f>M98*G98</f>
        <v>0</v>
      </c>
      <c r="Q98" s="124"/>
      <c r="R98" s="88">
        <f>M98*$R$2</f>
        <v>0</v>
      </c>
      <c r="S98" s="135"/>
      <c r="T98" s="409">
        <v>0</v>
      </c>
      <c r="U98" s="133"/>
    </row>
    <row r="99" spans="1:21" s="156" customFormat="1" ht="76.5">
      <c r="A99" s="45">
        <v>75</v>
      </c>
      <c r="B99" s="1" t="s">
        <v>70</v>
      </c>
      <c r="C99" s="179">
        <v>6081</v>
      </c>
      <c r="D99" s="466" t="s">
        <v>343</v>
      </c>
      <c r="E99" s="1" t="s">
        <v>84</v>
      </c>
      <c r="F99" s="2">
        <v>0.8</v>
      </c>
      <c r="G99" s="2">
        <v>0.6</v>
      </c>
      <c r="H99" s="1" t="s">
        <v>208</v>
      </c>
      <c r="I99" s="1" t="s">
        <v>211</v>
      </c>
      <c r="J99" s="53"/>
      <c r="K99" s="201">
        <v>0.034663000861445095</v>
      </c>
      <c r="L99" s="54"/>
      <c r="M99" s="142">
        <f t="shared" si="16"/>
        <v>0.0017331500430722549</v>
      </c>
      <c r="N99" s="86"/>
      <c r="O99" s="87">
        <f t="shared" si="17"/>
        <v>0.001386520034457804</v>
      </c>
      <c r="P99" s="87">
        <f t="shared" si="18"/>
        <v>0.001039890025843353</v>
      </c>
      <c r="Q99" s="124"/>
      <c r="R99" s="88">
        <f t="shared" si="19"/>
        <v>875.1211843985168</v>
      </c>
      <c r="S99" s="135"/>
      <c r="T99" s="409">
        <v>72469</v>
      </c>
      <c r="U99" s="133"/>
    </row>
    <row r="100" spans="1:21" s="156" customFormat="1" ht="76.5">
      <c r="A100" s="45">
        <v>108</v>
      </c>
      <c r="B100" s="1" t="s">
        <v>112</v>
      </c>
      <c r="C100" s="179">
        <v>6091</v>
      </c>
      <c r="D100" s="46" t="s">
        <v>230</v>
      </c>
      <c r="E100" s="1" t="s">
        <v>84</v>
      </c>
      <c r="F100" s="2">
        <v>0.8</v>
      </c>
      <c r="G100" s="2">
        <v>0.6</v>
      </c>
      <c r="H100" s="1" t="s">
        <v>208</v>
      </c>
      <c r="I100" s="1" t="s">
        <v>211</v>
      </c>
      <c r="J100" s="53"/>
      <c r="K100" s="201">
        <v>0.052515147036384935</v>
      </c>
      <c r="L100" s="54"/>
      <c r="M100" s="142">
        <f t="shared" si="16"/>
        <v>0.0026257573518192467</v>
      </c>
      <c r="N100" s="86"/>
      <c r="O100" s="87">
        <f t="shared" si="17"/>
        <v>0.0021006058814553976</v>
      </c>
      <c r="P100" s="87">
        <f t="shared" si="18"/>
        <v>0.001575454411091548</v>
      </c>
      <c r="Q100" s="124"/>
      <c r="R100" s="88">
        <f t="shared" si="19"/>
        <v>1325.8262854114441</v>
      </c>
      <c r="S100" s="135"/>
      <c r="T100" s="409">
        <v>109792</v>
      </c>
      <c r="U100" s="133"/>
    </row>
    <row r="101" spans="1:21" s="156" customFormat="1" ht="76.5">
      <c r="A101" s="45"/>
      <c r="B101" s="1"/>
      <c r="C101" s="179">
        <v>6101</v>
      </c>
      <c r="D101" s="46" t="s">
        <v>231</v>
      </c>
      <c r="E101" s="1" t="s">
        <v>84</v>
      </c>
      <c r="F101" s="2">
        <v>0.8</v>
      </c>
      <c r="G101" s="2">
        <v>0.6</v>
      </c>
      <c r="H101" s="1" t="s">
        <v>208</v>
      </c>
      <c r="I101" s="1" t="s">
        <v>211</v>
      </c>
      <c r="J101" s="53"/>
      <c r="K101" s="201">
        <v>0.0463027934067164</v>
      </c>
      <c r="L101" s="54"/>
      <c r="M101" s="142">
        <f t="shared" si="16"/>
        <v>0.00231513967033582</v>
      </c>
      <c r="N101" s="86"/>
      <c r="O101" s="87">
        <f t="shared" si="17"/>
        <v>0.0018521117362686563</v>
      </c>
      <c r="P101" s="87">
        <f t="shared" si="18"/>
        <v>0.001389083802201492</v>
      </c>
      <c r="Q101" s="124"/>
      <c r="R101" s="88">
        <f t="shared" si="19"/>
        <v>1168.985788882336</v>
      </c>
      <c r="S101" s="135"/>
      <c r="T101" s="409">
        <v>96804</v>
      </c>
      <c r="U101" s="133"/>
    </row>
    <row r="102" spans="1:21" s="156" customFormat="1" ht="76.5">
      <c r="A102" s="45"/>
      <c r="B102" s="1"/>
      <c r="C102" s="179">
        <v>6111</v>
      </c>
      <c r="D102" s="46" t="s">
        <v>232</v>
      </c>
      <c r="E102" s="1" t="s">
        <v>84</v>
      </c>
      <c r="F102" s="2">
        <v>0.8</v>
      </c>
      <c r="G102" s="2">
        <v>0.6</v>
      </c>
      <c r="H102" s="1" t="s">
        <v>208</v>
      </c>
      <c r="I102" s="1" t="s">
        <v>211</v>
      </c>
      <c r="J102" s="53"/>
      <c r="K102" s="201">
        <v>0.045716379366835466</v>
      </c>
      <c r="L102" s="54"/>
      <c r="M102" s="142">
        <f aca="true" t="shared" si="20" ref="M102:M111">K102*$L$93</f>
        <v>0.0022858189683417733</v>
      </c>
      <c r="N102" s="86"/>
      <c r="O102" s="87">
        <f aca="true" t="shared" si="21" ref="O102:O111">M102*F102</f>
        <v>0.0018286551746734187</v>
      </c>
      <c r="P102" s="87">
        <f aca="true" t="shared" si="22" ref="P102:P111">M102*G102</f>
        <v>0.001371491381005064</v>
      </c>
      <c r="Q102" s="124"/>
      <c r="R102" s="88">
        <f t="shared" si="19"/>
        <v>1154.1808575037799</v>
      </c>
      <c r="S102" s="135"/>
      <c r="T102" s="409">
        <v>95578</v>
      </c>
      <c r="U102" s="133"/>
    </row>
    <row r="103" spans="1:21" s="156" customFormat="1" ht="76.5">
      <c r="A103" s="45"/>
      <c r="B103" s="1"/>
      <c r="C103" s="179">
        <v>6121</v>
      </c>
      <c r="D103" s="46" t="s">
        <v>233</v>
      </c>
      <c r="E103" s="1" t="s">
        <v>84</v>
      </c>
      <c r="F103" s="2">
        <v>0.8</v>
      </c>
      <c r="G103" s="2">
        <v>0.6</v>
      </c>
      <c r="H103" s="1" t="s">
        <v>208</v>
      </c>
      <c r="I103" s="1" t="s">
        <v>211</v>
      </c>
      <c r="J103" s="53"/>
      <c r="K103" s="201">
        <v>0.08828592515424459</v>
      </c>
      <c r="L103" s="54"/>
      <c r="M103" s="142">
        <f t="shared" si="20"/>
        <v>0.00441429625771223</v>
      </c>
      <c r="N103" s="86"/>
      <c r="O103" s="87">
        <f t="shared" si="21"/>
        <v>0.003531437006169784</v>
      </c>
      <c r="P103" s="87">
        <f t="shared" si="22"/>
        <v>0.0026485777546273377</v>
      </c>
      <c r="Q103" s="124"/>
      <c r="R103" s="88">
        <f t="shared" si="19"/>
        <v>2228.915023702894</v>
      </c>
      <c r="S103" s="135"/>
      <c r="T103" s="409">
        <v>184577</v>
      </c>
      <c r="U103" s="133"/>
    </row>
    <row r="104" spans="1:21" s="156" customFormat="1" ht="76.5">
      <c r="A104" s="45"/>
      <c r="B104" s="1"/>
      <c r="C104" s="179">
        <v>6131</v>
      </c>
      <c r="D104" s="46" t="s">
        <v>234</v>
      </c>
      <c r="E104" s="1" t="s">
        <v>84</v>
      </c>
      <c r="F104" s="2">
        <v>0.8</v>
      </c>
      <c r="G104" s="2">
        <v>0.6</v>
      </c>
      <c r="H104" s="1" t="s">
        <v>208</v>
      </c>
      <c r="I104" s="1" t="s">
        <v>211</v>
      </c>
      <c r="J104" s="53"/>
      <c r="K104" s="201">
        <v>0.038794206458877115</v>
      </c>
      <c r="L104" s="54"/>
      <c r="M104" s="142">
        <f>K104*$L$93</f>
        <v>0.0019397103229438558</v>
      </c>
      <c r="N104" s="86"/>
      <c r="O104" s="87">
        <f>M104*F104</f>
        <v>0.0015517682583550847</v>
      </c>
      <c r="P104" s="87">
        <f>M104*G104</f>
        <v>0.0011638261937663135</v>
      </c>
      <c r="Q104" s="124"/>
      <c r="R104" s="88">
        <f>M104*$R$2</f>
        <v>979.4198730743641</v>
      </c>
      <c r="S104" s="135"/>
      <c r="T104" s="409">
        <v>81106</v>
      </c>
      <c r="U104" s="133"/>
    </row>
    <row r="105" spans="1:20" s="473" customFormat="1" ht="93.75" customHeight="1">
      <c r="A105" s="467"/>
      <c r="B105" s="468"/>
      <c r="C105" s="469">
        <v>6141</v>
      </c>
      <c r="D105" s="466" t="s">
        <v>349</v>
      </c>
      <c r="E105" s="468" t="s">
        <v>84</v>
      </c>
      <c r="F105" s="470">
        <v>0.8</v>
      </c>
      <c r="G105" s="470">
        <v>0.6</v>
      </c>
      <c r="H105" s="468" t="s">
        <v>208</v>
      </c>
      <c r="I105" s="468" t="s">
        <v>211</v>
      </c>
      <c r="J105" s="471"/>
      <c r="K105" s="201">
        <v>0.0731520424284429</v>
      </c>
      <c r="L105" s="472"/>
      <c r="M105" s="142">
        <f>K105*$L$93</f>
        <v>0.0036576021214221456</v>
      </c>
      <c r="N105" s="86"/>
      <c r="O105" s="87">
        <f>M105*F105</f>
        <v>0.0029260816971377166</v>
      </c>
      <c r="P105" s="87">
        <f>M105*G105</f>
        <v>0.002194561272853287</v>
      </c>
      <c r="Q105" s="124"/>
      <c r="R105" s="88">
        <f>M105*$R$2</f>
        <v>1846.8366967718055</v>
      </c>
      <c r="S105" s="135"/>
      <c r="T105" s="409">
        <v>152937</v>
      </c>
    </row>
    <row r="106" spans="1:20" s="473" customFormat="1" ht="93.75" customHeight="1">
      <c r="A106" s="467"/>
      <c r="B106" s="468"/>
      <c r="C106" s="469">
        <v>6151</v>
      </c>
      <c r="D106" s="466" t="s">
        <v>350</v>
      </c>
      <c r="E106" s="468" t="s">
        <v>84</v>
      </c>
      <c r="F106" s="470">
        <v>0.8</v>
      </c>
      <c r="G106" s="470">
        <v>0.6</v>
      </c>
      <c r="H106" s="468" t="s">
        <v>208</v>
      </c>
      <c r="I106" s="468" t="s">
        <v>211</v>
      </c>
      <c r="J106" s="471"/>
      <c r="K106" s="201">
        <v>0.034663000861445095</v>
      </c>
      <c r="L106" s="472"/>
      <c r="M106" s="142">
        <f>K106*$L$93</f>
        <v>0.0017331500430722549</v>
      </c>
      <c r="N106" s="86"/>
      <c r="O106" s="87">
        <f>M106*F106</f>
        <v>0.001386520034457804</v>
      </c>
      <c r="P106" s="87">
        <f>M106*G106</f>
        <v>0.001039890025843353</v>
      </c>
      <c r="Q106" s="124"/>
      <c r="R106" s="88">
        <f>M106*$R$2</f>
        <v>875.1211843985168</v>
      </c>
      <c r="S106" s="135"/>
      <c r="T106" s="409">
        <v>72469</v>
      </c>
    </row>
    <row r="107" spans="1:21" s="156" customFormat="1" ht="76.5">
      <c r="A107" s="45">
        <v>112</v>
      </c>
      <c r="B107" s="1" t="s">
        <v>136</v>
      </c>
      <c r="C107" s="179">
        <v>6161</v>
      </c>
      <c r="D107" s="46" t="s">
        <v>136</v>
      </c>
      <c r="E107" s="1" t="s">
        <v>84</v>
      </c>
      <c r="F107" s="2">
        <v>0.8</v>
      </c>
      <c r="G107" s="2">
        <v>0.6</v>
      </c>
      <c r="H107" s="1" t="s">
        <v>208</v>
      </c>
      <c r="I107" s="1" t="s">
        <v>211</v>
      </c>
      <c r="J107" s="53"/>
      <c r="K107" s="201">
        <v>0.011626878043577355</v>
      </c>
      <c r="L107" s="54"/>
      <c r="M107" s="142">
        <f t="shared" si="20"/>
        <v>0.0005813439021788678</v>
      </c>
      <c r="N107" s="86"/>
      <c r="O107" s="87">
        <f t="shared" si="21"/>
        <v>0.00046507512174309425</v>
      </c>
      <c r="P107" s="87">
        <f t="shared" si="22"/>
        <v>0.00034880634130732063</v>
      </c>
      <c r="Q107" s="124"/>
      <c r="R107" s="88">
        <f t="shared" si="19"/>
        <v>293.5385578710779</v>
      </c>
      <c r="S107" s="135"/>
      <c r="T107" s="409">
        <v>24308</v>
      </c>
      <c r="U107" s="136"/>
    </row>
    <row r="108" spans="1:21" s="156" customFormat="1" ht="76.5">
      <c r="A108" s="45">
        <v>114</v>
      </c>
      <c r="B108" s="1" t="s">
        <v>202</v>
      </c>
      <c r="C108" s="179">
        <v>6181</v>
      </c>
      <c r="D108" s="46" t="s">
        <v>235</v>
      </c>
      <c r="E108" s="1" t="s">
        <v>84</v>
      </c>
      <c r="F108" s="2">
        <v>0.8</v>
      </c>
      <c r="G108" s="2">
        <v>0.6</v>
      </c>
      <c r="H108" s="1" t="s">
        <v>208</v>
      </c>
      <c r="I108" s="1" t="s">
        <v>211</v>
      </c>
      <c r="J108" s="53"/>
      <c r="K108" s="201">
        <v>0.10321221922318793</v>
      </c>
      <c r="L108" s="54"/>
      <c r="M108" s="142">
        <f t="shared" si="20"/>
        <v>0.005160610961159397</v>
      </c>
      <c r="N108" s="86"/>
      <c r="O108" s="87">
        <f t="shared" si="21"/>
        <v>0.004128488768927518</v>
      </c>
      <c r="P108" s="87">
        <f t="shared" si="22"/>
        <v>0.0030963665766956384</v>
      </c>
      <c r="Q108" s="124"/>
      <c r="R108" s="88">
        <f t="shared" si="19"/>
        <v>2605.7524532291754</v>
      </c>
      <c r="S108" s="135"/>
      <c r="T108" s="409">
        <v>215783</v>
      </c>
      <c r="U108" s="136"/>
    </row>
    <row r="109" spans="1:21" s="156" customFormat="1" ht="76.5">
      <c r="A109" s="45">
        <v>117</v>
      </c>
      <c r="B109" s="1" t="s">
        <v>138</v>
      </c>
      <c r="C109" s="179">
        <v>6231</v>
      </c>
      <c r="D109" s="46" t="s">
        <v>236</v>
      </c>
      <c r="E109" s="1" t="s">
        <v>84</v>
      </c>
      <c r="F109" s="2">
        <v>0.8</v>
      </c>
      <c r="G109" s="2">
        <v>0.6</v>
      </c>
      <c r="H109" s="1" t="s">
        <v>208</v>
      </c>
      <c r="I109" s="1" t="s">
        <v>211</v>
      </c>
      <c r="J109" s="53"/>
      <c r="K109" s="201">
        <v>0.0376453387354216</v>
      </c>
      <c r="L109" s="54"/>
      <c r="M109" s="142">
        <f t="shared" si="20"/>
        <v>0.00188226693677108</v>
      </c>
      <c r="N109" s="86"/>
      <c r="O109" s="87">
        <f t="shared" si="21"/>
        <v>0.0015058135494168642</v>
      </c>
      <c r="P109" s="87">
        <f t="shared" si="22"/>
        <v>0.001129360162062648</v>
      </c>
      <c r="Q109" s="124"/>
      <c r="R109" s="88">
        <f t="shared" si="19"/>
        <v>950.4149266507582</v>
      </c>
      <c r="S109" s="135"/>
      <c r="T109" s="409">
        <v>78725</v>
      </c>
      <c r="U109" s="136"/>
    </row>
    <row r="110" spans="1:21" s="156" customFormat="1" ht="76.5">
      <c r="A110" s="45">
        <v>118</v>
      </c>
      <c r="B110" s="1" t="s">
        <v>139</v>
      </c>
      <c r="C110" s="179">
        <v>6241</v>
      </c>
      <c r="D110" s="46" t="s">
        <v>237</v>
      </c>
      <c r="E110" s="1" t="s">
        <v>84</v>
      </c>
      <c r="F110" s="2">
        <v>0.8</v>
      </c>
      <c r="G110" s="2">
        <v>0.6</v>
      </c>
      <c r="H110" s="1" t="s">
        <v>208</v>
      </c>
      <c r="I110" s="1" t="s">
        <v>211</v>
      </c>
      <c r="J110" s="53"/>
      <c r="K110" s="201">
        <v>0.0539450086551077</v>
      </c>
      <c r="L110" s="54"/>
      <c r="M110" s="142">
        <f t="shared" si="20"/>
        <v>0.0026972504327553853</v>
      </c>
      <c r="N110" s="86"/>
      <c r="O110" s="87">
        <f t="shared" si="21"/>
        <v>0.0021578003462043084</v>
      </c>
      <c r="P110" s="87">
        <f t="shared" si="22"/>
        <v>0.0016183502596532312</v>
      </c>
      <c r="Q110" s="124"/>
      <c r="R110" s="88">
        <f t="shared" si="19"/>
        <v>1361.9253582616095</v>
      </c>
      <c r="S110" s="135"/>
      <c r="T110" s="409">
        <v>112865</v>
      </c>
      <c r="U110" s="136"/>
    </row>
    <row r="111" spans="1:21" s="416" customFormat="1" ht="76.5">
      <c r="A111" s="45">
        <v>153</v>
      </c>
      <c r="B111" s="46" t="s">
        <v>165</v>
      </c>
      <c r="C111" s="179">
        <v>6251</v>
      </c>
      <c r="D111" s="46" t="s">
        <v>238</v>
      </c>
      <c r="E111" s="46" t="s">
        <v>84</v>
      </c>
      <c r="F111" s="47">
        <v>0.8</v>
      </c>
      <c r="G111" s="47">
        <v>0.6</v>
      </c>
      <c r="H111" s="46" t="s">
        <v>208</v>
      </c>
      <c r="I111" s="46" t="s">
        <v>211</v>
      </c>
      <c r="J111" s="48"/>
      <c r="K111" s="201">
        <v>0.02567498599733196</v>
      </c>
      <c r="L111" s="49"/>
      <c r="M111" s="145">
        <f t="shared" si="20"/>
        <v>0.0012837492998665982</v>
      </c>
      <c r="N111" s="50"/>
      <c r="O111" s="51">
        <f t="shared" si="21"/>
        <v>0.0010269994398932785</v>
      </c>
      <c r="P111" s="51">
        <f t="shared" si="22"/>
        <v>0.0007702495799199589</v>
      </c>
      <c r="Q111" s="126"/>
      <c r="R111" s="52">
        <f t="shared" si="19"/>
        <v>648.2048177309413</v>
      </c>
      <c r="S111" s="138"/>
      <c r="T111" s="409">
        <v>53678</v>
      </c>
      <c r="U111" s="139"/>
    </row>
    <row r="112" spans="3:21" ht="12.75">
      <c r="C112" s="179"/>
      <c r="D112" s="46"/>
      <c r="E112" s="46"/>
      <c r="F112" s="47"/>
      <c r="G112" s="47"/>
      <c r="H112" s="46"/>
      <c r="I112" s="46"/>
      <c r="J112" s="48"/>
      <c r="K112" s="201"/>
      <c r="L112" s="49"/>
      <c r="M112" s="166"/>
      <c r="N112" s="167"/>
      <c r="O112" s="168"/>
      <c r="P112" s="168"/>
      <c r="Q112" s="169"/>
      <c r="R112" s="170"/>
      <c r="S112" s="197"/>
      <c r="T112" s="405"/>
      <c r="U112" s="406"/>
    </row>
    <row r="113" spans="1:21" s="156" customFormat="1" ht="13.5" thickBot="1">
      <c r="A113" s="137"/>
      <c r="B113" s="375"/>
      <c r="C113" s="179"/>
      <c r="D113" s="46"/>
      <c r="E113" s="46"/>
      <c r="F113" s="47"/>
      <c r="G113" s="47"/>
      <c r="H113" s="46"/>
      <c r="I113" s="46"/>
      <c r="J113" s="48"/>
      <c r="K113" s="196"/>
      <c r="L113" s="49"/>
      <c r="M113" s="342"/>
      <c r="N113" s="339"/>
      <c r="O113" s="340"/>
      <c r="P113" s="340"/>
      <c r="Q113" s="169"/>
      <c r="R113" s="170"/>
      <c r="S113" s="197"/>
      <c r="T113" s="405"/>
      <c r="U113" s="198"/>
    </row>
    <row r="114" spans="1:21" s="156" customFormat="1" ht="13.5" thickBot="1">
      <c r="A114" s="263"/>
      <c r="B114" s="264"/>
      <c r="C114" s="179"/>
      <c r="D114" s="46"/>
      <c r="E114" s="46"/>
      <c r="F114" s="47"/>
      <c r="G114" s="47"/>
      <c r="H114" s="46"/>
      <c r="I114" s="46"/>
      <c r="J114" s="446"/>
      <c r="K114" s="376">
        <f>SUM(K94:K113)</f>
        <v>0.9999499999999999</v>
      </c>
      <c r="L114" s="49"/>
      <c r="M114" s="461"/>
      <c r="N114" s="214">
        <f>SUM(M94:M113)</f>
        <v>0.0499975</v>
      </c>
      <c r="O114" s="214">
        <f>SUM(O94:O113)</f>
        <v>0.039998</v>
      </c>
      <c r="P114" s="214">
        <f>SUM(P94:P113)</f>
        <v>0.029998500000000004</v>
      </c>
      <c r="Q114" s="169"/>
      <c r="R114" s="170"/>
      <c r="S114" s="197"/>
      <c r="T114" s="405"/>
      <c r="U114" s="198"/>
    </row>
    <row r="115" spans="1:21" s="156" customFormat="1" ht="13.5" thickBot="1">
      <c r="A115" s="219"/>
      <c r="B115" s="221"/>
      <c r="C115" s="179"/>
      <c r="D115" s="46"/>
      <c r="E115" s="46"/>
      <c r="F115" s="47"/>
      <c r="G115" s="47"/>
      <c r="H115" s="46"/>
      <c r="I115" s="46"/>
      <c r="J115" s="48"/>
      <c r="K115" s="201"/>
      <c r="L115" s="49"/>
      <c r="M115" s="225"/>
      <c r="N115" s="226"/>
      <c r="O115" s="215"/>
      <c r="P115" s="215"/>
      <c r="Q115" s="169"/>
      <c r="R115" s="170"/>
      <c r="S115" s="197"/>
      <c r="T115" s="407"/>
      <c r="U115" s="408"/>
    </row>
    <row r="116" spans="1:21" s="412" customFormat="1" ht="13.5" thickBot="1">
      <c r="A116" s="309"/>
      <c r="B116" s="297" t="s">
        <v>40</v>
      </c>
      <c r="C116" s="310"/>
      <c r="D116" s="299" t="s">
        <v>40</v>
      </c>
      <c r="E116" s="311"/>
      <c r="F116" s="312"/>
      <c r="G116" s="312"/>
      <c r="H116" s="311"/>
      <c r="I116" s="311"/>
      <c r="J116" s="314"/>
      <c r="K116" s="314"/>
      <c r="L116" s="315">
        <v>0.05</v>
      </c>
      <c r="M116" s="316"/>
      <c r="N116" s="317"/>
      <c r="O116" s="318"/>
      <c r="P116" s="318"/>
      <c r="Q116" s="319"/>
      <c r="R116" s="320"/>
      <c r="S116" s="321"/>
      <c r="T116" s="400">
        <f>SUM(T117:T143)</f>
        <v>5143579</v>
      </c>
      <c r="U116" s="403"/>
    </row>
    <row r="117" spans="1:21" s="415" customFormat="1" ht="77.25" thickBot="1">
      <c r="A117" s="67"/>
      <c r="B117" s="189" t="s">
        <v>239</v>
      </c>
      <c r="C117" s="188">
        <v>7011</v>
      </c>
      <c r="D117" s="189" t="s">
        <v>239</v>
      </c>
      <c r="E117" s="68" t="s">
        <v>84</v>
      </c>
      <c r="F117" s="69">
        <v>0.8</v>
      </c>
      <c r="G117" s="69">
        <v>0.6</v>
      </c>
      <c r="H117" s="68" t="s">
        <v>208</v>
      </c>
      <c r="I117" s="68" t="s">
        <v>211</v>
      </c>
      <c r="J117" s="71"/>
      <c r="K117" s="201">
        <v>0</v>
      </c>
      <c r="L117" s="72"/>
      <c r="M117" s="377">
        <f aca="true" t="shared" si="23" ref="M117:M143">K117*$L$116</f>
        <v>0</v>
      </c>
      <c r="N117" s="378"/>
      <c r="O117" s="379">
        <f>M117*F117</f>
        <v>0</v>
      </c>
      <c r="P117" s="379">
        <f>M117*G117</f>
        <v>0</v>
      </c>
      <c r="Q117" s="380"/>
      <c r="R117" s="381">
        <f>M117*$R$2</f>
        <v>0</v>
      </c>
      <c r="S117" s="134"/>
      <c r="T117" s="401">
        <v>0</v>
      </c>
      <c r="U117" s="402" t="s">
        <v>289</v>
      </c>
    </row>
    <row r="118" spans="1:21" s="156" customFormat="1" ht="76.5">
      <c r="A118" s="45">
        <v>80</v>
      </c>
      <c r="B118" s="46" t="s">
        <v>72</v>
      </c>
      <c r="C118" s="179">
        <v>7021</v>
      </c>
      <c r="D118" s="46" t="s">
        <v>304</v>
      </c>
      <c r="E118" s="1" t="s">
        <v>84</v>
      </c>
      <c r="F118" s="2">
        <v>0.8</v>
      </c>
      <c r="G118" s="2">
        <v>0.6</v>
      </c>
      <c r="H118" s="1" t="s">
        <v>208</v>
      </c>
      <c r="I118" s="1" t="s">
        <v>211</v>
      </c>
      <c r="J118" s="53"/>
      <c r="K118" s="201">
        <v>0.01174</v>
      </c>
      <c r="L118" s="54"/>
      <c r="M118" s="142">
        <f t="shared" si="23"/>
        <v>0.0005870000000000001</v>
      </c>
      <c r="N118" s="86"/>
      <c r="O118" s="87">
        <f>M118*F118</f>
        <v>0.0004696000000000001</v>
      </c>
      <c r="P118" s="87">
        <f>M118*G118</f>
        <v>0.00035220000000000005</v>
      </c>
      <c r="Q118" s="124"/>
      <c r="R118" s="88">
        <f>M118*$R$2</f>
        <v>296.39449700000006</v>
      </c>
      <c r="S118" s="134"/>
      <c r="T118" s="390">
        <v>60609</v>
      </c>
      <c r="U118" s="395"/>
    </row>
    <row r="119" spans="1:21" s="156" customFormat="1" ht="76.5">
      <c r="A119" s="45">
        <v>81</v>
      </c>
      <c r="B119" s="46" t="s">
        <v>73</v>
      </c>
      <c r="C119" s="179">
        <v>7031</v>
      </c>
      <c r="D119" s="46" t="s">
        <v>240</v>
      </c>
      <c r="E119" s="1" t="s">
        <v>84</v>
      </c>
      <c r="F119" s="2">
        <v>0.8</v>
      </c>
      <c r="G119" s="2">
        <v>0.6</v>
      </c>
      <c r="H119" s="1" t="s">
        <v>208</v>
      </c>
      <c r="I119" s="1" t="s">
        <v>211</v>
      </c>
      <c r="J119" s="53"/>
      <c r="K119" s="201">
        <v>0.02860109662940921</v>
      </c>
      <c r="L119" s="54"/>
      <c r="M119" s="142">
        <f t="shared" si="23"/>
        <v>0.0014300548314704607</v>
      </c>
      <c r="N119" s="86"/>
      <c r="O119" s="87">
        <f aca="true" t="shared" si="24" ref="O119:O143">M119*F119</f>
        <v>0.0011440438651763687</v>
      </c>
      <c r="P119" s="87">
        <f aca="true" t="shared" si="25" ref="P119:P143">M119*G119</f>
        <v>0.0008580328988822763</v>
      </c>
      <c r="Q119" s="124"/>
      <c r="R119" s="88">
        <f aca="true" t="shared" si="26" ref="R119:R140">M119*$R$2</f>
        <v>722.0790161092111</v>
      </c>
      <c r="S119" s="134"/>
      <c r="T119" s="390">
        <v>147112</v>
      </c>
      <c r="U119" s="395"/>
    </row>
    <row r="120" spans="1:21" s="156" customFormat="1" ht="76.5">
      <c r="A120" s="45">
        <v>82</v>
      </c>
      <c r="B120" s="46" t="s">
        <v>74</v>
      </c>
      <c r="C120" s="179">
        <v>7041</v>
      </c>
      <c r="D120" s="46" t="s">
        <v>241</v>
      </c>
      <c r="E120" s="1" t="s">
        <v>84</v>
      </c>
      <c r="F120" s="2">
        <v>0.8</v>
      </c>
      <c r="G120" s="2">
        <v>0.6</v>
      </c>
      <c r="H120" s="1" t="s">
        <v>208</v>
      </c>
      <c r="I120" s="1" t="s">
        <v>211</v>
      </c>
      <c r="J120" s="53"/>
      <c r="K120" s="201">
        <v>0.012396426690442589</v>
      </c>
      <c r="L120" s="54"/>
      <c r="M120" s="142">
        <f t="shared" si="23"/>
        <v>0.0006198213345221295</v>
      </c>
      <c r="N120" s="86"/>
      <c r="O120" s="87">
        <f t="shared" si="24"/>
        <v>0.0004958570676177036</v>
      </c>
      <c r="P120" s="87">
        <f t="shared" si="25"/>
        <v>0.0003718928007132777</v>
      </c>
      <c r="Q120" s="124"/>
      <c r="R120" s="88">
        <f t="shared" si="26"/>
        <v>312.9670062615934</v>
      </c>
      <c r="S120" s="134"/>
      <c r="T120" s="390">
        <v>63762</v>
      </c>
      <c r="U120" s="395"/>
    </row>
    <row r="121" spans="1:21" s="156" customFormat="1" ht="76.5">
      <c r="A121" s="45">
        <v>129</v>
      </c>
      <c r="B121" s="46" t="s">
        <v>143</v>
      </c>
      <c r="C121" s="179">
        <v>7061</v>
      </c>
      <c r="D121" s="46" t="s">
        <v>242</v>
      </c>
      <c r="E121" s="1" t="s">
        <v>84</v>
      </c>
      <c r="F121" s="2">
        <v>0.8</v>
      </c>
      <c r="G121" s="2">
        <v>0.6</v>
      </c>
      <c r="H121" s="1" t="s">
        <v>208</v>
      </c>
      <c r="I121" s="1" t="s">
        <v>211</v>
      </c>
      <c r="J121" s="53"/>
      <c r="K121" s="201">
        <v>0.012396426690442589</v>
      </c>
      <c r="L121" s="54"/>
      <c r="M121" s="142">
        <f t="shared" si="23"/>
        <v>0.0006198213345221295</v>
      </c>
      <c r="N121" s="86"/>
      <c r="O121" s="87">
        <f t="shared" si="24"/>
        <v>0.0004958570676177036</v>
      </c>
      <c r="P121" s="87">
        <f t="shared" si="25"/>
        <v>0.0003718928007132777</v>
      </c>
      <c r="Q121" s="124"/>
      <c r="R121" s="88">
        <f>M121*$R$2</f>
        <v>312.9670062615934</v>
      </c>
      <c r="S121" s="134"/>
      <c r="T121" s="390">
        <v>63762</v>
      </c>
      <c r="U121" s="395"/>
    </row>
    <row r="122" spans="1:21" s="156" customFormat="1" ht="76.5">
      <c r="A122" s="45">
        <v>84</v>
      </c>
      <c r="B122" s="46" t="s">
        <v>75</v>
      </c>
      <c r="C122" s="179">
        <v>7071</v>
      </c>
      <c r="D122" s="46" t="s">
        <v>303</v>
      </c>
      <c r="E122" s="1" t="s">
        <v>84</v>
      </c>
      <c r="F122" s="2">
        <v>0.8</v>
      </c>
      <c r="G122" s="2">
        <v>0.6</v>
      </c>
      <c r="H122" s="1" t="s">
        <v>208</v>
      </c>
      <c r="I122" s="1" t="s">
        <v>211</v>
      </c>
      <c r="J122" s="53"/>
      <c r="K122" s="201">
        <v>0.011672611619263551</v>
      </c>
      <c r="L122" s="54"/>
      <c r="M122" s="142">
        <f>K122*$L$116</f>
        <v>0.0005836305809631775</v>
      </c>
      <c r="N122" s="86"/>
      <c r="O122" s="87">
        <f>M122*F122</f>
        <v>0.00046690446477054207</v>
      </c>
      <c r="P122" s="87">
        <f>M122*G122</f>
        <v>0.00035017834857790654</v>
      </c>
      <c r="Q122" s="124"/>
      <c r="R122" s="88">
        <f>M122*$R$2</f>
        <v>294.6931728763182</v>
      </c>
      <c r="S122" s="134"/>
      <c r="T122" s="390">
        <v>60039</v>
      </c>
      <c r="U122" s="395"/>
    </row>
    <row r="123" spans="1:20" s="473" customFormat="1" ht="83.25" customHeight="1">
      <c r="A123" s="467"/>
      <c r="B123" s="466"/>
      <c r="C123" s="469">
        <v>7081</v>
      </c>
      <c r="D123" s="466" t="s">
        <v>351</v>
      </c>
      <c r="E123" s="468" t="s">
        <v>84</v>
      </c>
      <c r="F123" s="470">
        <v>0.8</v>
      </c>
      <c r="G123" s="470">
        <v>0.6</v>
      </c>
      <c r="H123" s="468" t="s">
        <v>208</v>
      </c>
      <c r="I123" s="468" t="s">
        <v>211</v>
      </c>
      <c r="J123" s="471"/>
      <c r="K123" s="201">
        <v>0.0026116056543507935</v>
      </c>
      <c r="L123" s="54"/>
      <c r="M123" s="142">
        <f>K123*$L$116</f>
        <v>0.0001305802827175397</v>
      </c>
      <c r="N123" s="86"/>
      <c r="O123" s="87">
        <f>M123*F123</f>
        <v>0.00010446422617403175</v>
      </c>
      <c r="P123" s="87">
        <f>M123*G123</f>
        <v>7.834816963052381E-05</v>
      </c>
      <c r="Q123" s="124"/>
      <c r="R123" s="88">
        <f>M123*$R$2</f>
        <v>65.93403273285003</v>
      </c>
      <c r="S123" s="134"/>
      <c r="T123" s="390">
        <v>13433</v>
      </c>
    </row>
    <row r="124" spans="1:21" s="156" customFormat="1" ht="76.5">
      <c r="A124" s="45"/>
      <c r="B124" s="46" t="s">
        <v>76</v>
      </c>
      <c r="C124" s="179">
        <v>7091</v>
      </c>
      <c r="D124" s="46" t="s">
        <v>243</v>
      </c>
      <c r="E124" s="1" t="s">
        <v>84</v>
      </c>
      <c r="F124" s="2">
        <v>0.8</v>
      </c>
      <c r="G124" s="2">
        <v>0.6</v>
      </c>
      <c r="H124" s="1" t="s">
        <v>208</v>
      </c>
      <c r="I124" s="1" t="s">
        <v>211</v>
      </c>
      <c r="J124" s="53"/>
      <c r="K124" s="201">
        <v>0.1036859742992185</v>
      </c>
      <c r="L124" s="54"/>
      <c r="M124" s="142">
        <f t="shared" si="23"/>
        <v>0.005184298714960925</v>
      </c>
      <c r="N124" s="86"/>
      <c r="O124" s="87">
        <f t="shared" si="24"/>
        <v>0.0041474389719687406</v>
      </c>
      <c r="P124" s="87">
        <f t="shared" si="25"/>
        <v>0.0031105792289765548</v>
      </c>
      <c r="Q124" s="124"/>
      <c r="R124" s="88">
        <f t="shared" si="26"/>
        <v>2617.713134443935</v>
      </c>
      <c r="S124" s="134"/>
      <c r="T124" s="390">
        <v>533317</v>
      </c>
      <c r="U124" s="395"/>
    </row>
    <row r="125" spans="1:21" s="156" customFormat="1" ht="76.5">
      <c r="A125" s="45">
        <v>127</v>
      </c>
      <c r="B125" s="46" t="s">
        <v>144</v>
      </c>
      <c r="C125" s="179">
        <v>7101</v>
      </c>
      <c r="D125" s="46" t="s">
        <v>244</v>
      </c>
      <c r="E125" s="1" t="s">
        <v>84</v>
      </c>
      <c r="F125" s="2">
        <v>0.8</v>
      </c>
      <c r="G125" s="2">
        <v>0.6</v>
      </c>
      <c r="H125" s="1" t="s">
        <v>208</v>
      </c>
      <c r="I125" s="1" t="s">
        <v>211</v>
      </c>
      <c r="J125" s="53"/>
      <c r="K125" s="201">
        <v>0.012396426690442589</v>
      </c>
      <c r="L125" s="54"/>
      <c r="M125" s="142">
        <f t="shared" si="23"/>
        <v>0.0006198213345221295</v>
      </c>
      <c r="N125" s="86"/>
      <c r="O125" s="87">
        <f t="shared" si="24"/>
        <v>0.0004958570676177036</v>
      </c>
      <c r="P125" s="87">
        <f t="shared" si="25"/>
        <v>0.0003718928007132777</v>
      </c>
      <c r="Q125" s="124"/>
      <c r="R125" s="88">
        <f>M125*$R$2</f>
        <v>312.9670062615934</v>
      </c>
      <c r="S125" s="134"/>
      <c r="T125" s="390">
        <v>63762</v>
      </c>
      <c r="U125" s="395"/>
    </row>
    <row r="126" spans="1:21" s="156" customFormat="1" ht="76.5">
      <c r="A126" s="45">
        <v>86</v>
      </c>
      <c r="B126" s="46" t="s">
        <v>77</v>
      </c>
      <c r="C126" s="179">
        <v>7111</v>
      </c>
      <c r="D126" s="46" t="s">
        <v>245</v>
      </c>
      <c r="E126" s="1" t="s">
        <v>84</v>
      </c>
      <c r="F126" s="2">
        <v>0.8</v>
      </c>
      <c r="G126" s="2">
        <v>0.6</v>
      </c>
      <c r="H126" s="1" t="s">
        <v>208</v>
      </c>
      <c r="I126" s="1" t="s">
        <v>211</v>
      </c>
      <c r="J126" s="53"/>
      <c r="K126" s="201">
        <v>0.07501780375104572</v>
      </c>
      <c r="L126" s="54"/>
      <c r="M126" s="142">
        <f t="shared" si="23"/>
        <v>0.003750890187552286</v>
      </c>
      <c r="N126" s="86"/>
      <c r="O126" s="87">
        <f t="shared" si="24"/>
        <v>0.003000712150041829</v>
      </c>
      <c r="P126" s="87">
        <f t="shared" si="25"/>
        <v>0.0022505341125313716</v>
      </c>
      <c r="Q126" s="124"/>
      <c r="R126" s="88">
        <f t="shared" si="26"/>
        <v>1893.9407332909634</v>
      </c>
      <c r="S126" s="134"/>
      <c r="T126" s="390">
        <v>385860</v>
      </c>
      <c r="U126" s="395"/>
    </row>
    <row r="127" spans="1:21" s="156" customFormat="1" ht="76.5">
      <c r="A127" s="45">
        <v>87</v>
      </c>
      <c r="B127" s="46" t="s">
        <v>173</v>
      </c>
      <c r="C127" s="179">
        <v>7121</v>
      </c>
      <c r="D127" s="46" t="s">
        <v>246</v>
      </c>
      <c r="E127" s="1" t="s">
        <v>84</v>
      </c>
      <c r="F127" s="2">
        <v>0.8</v>
      </c>
      <c r="G127" s="2">
        <v>0.6</v>
      </c>
      <c r="H127" s="1" t="s">
        <v>208</v>
      </c>
      <c r="I127" s="1" t="s">
        <v>211</v>
      </c>
      <c r="J127" s="53"/>
      <c r="K127" s="201">
        <v>0.04936757071292188</v>
      </c>
      <c r="L127" s="54"/>
      <c r="M127" s="142">
        <f t="shared" si="23"/>
        <v>0.002468378535646094</v>
      </c>
      <c r="N127" s="86"/>
      <c r="O127" s="87">
        <f t="shared" si="24"/>
        <v>0.0019747028285168754</v>
      </c>
      <c r="P127" s="87">
        <f t="shared" si="25"/>
        <v>0.0014810271213876564</v>
      </c>
      <c r="Q127" s="124"/>
      <c r="R127" s="88">
        <f t="shared" si="26"/>
        <v>1246.360842382318</v>
      </c>
      <c r="S127" s="134"/>
      <c r="T127" s="390">
        <v>253926</v>
      </c>
      <c r="U127" s="395"/>
    </row>
    <row r="128" spans="1:21" s="156" customFormat="1" ht="76.5">
      <c r="A128" s="45">
        <v>88</v>
      </c>
      <c r="B128" s="46" t="s">
        <v>78</v>
      </c>
      <c r="C128" s="179">
        <v>7131</v>
      </c>
      <c r="D128" s="46" t="s">
        <v>247</v>
      </c>
      <c r="E128" s="1" t="s">
        <v>84</v>
      </c>
      <c r="F128" s="2">
        <v>0.8</v>
      </c>
      <c r="G128" s="2">
        <v>0.6</v>
      </c>
      <c r="H128" s="1" t="s">
        <v>208</v>
      </c>
      <c r="I128" s="1" t="s">
        <v>211</v>
      </c>
      <c r="J128" s="53"/>
      <c r="K128" s="201">
        <v>0.09361011078083957</v>
      </c>
      <c r="L128" s="54"/>
      <c r="M128" s="142">
        <f t="shared" si="23"/>
        <v>0.004680505539041978</v>
      </c>
      <c r="N128" s="86"/>
      <c r="O128" s="87">
        <f t="shared" si="24"/>
        <v>0.003744404431233583</v>
      </c>
      <c r="P128" s="87">
        <f t="shared" si="25"/>
        <v>0.002808303323425187</v>
      </c>
      <c r="Q128" s="124"/>
      <c r="R128" s="88">
        <f t="shared" si="26"/>
        <v>2363.3323423340053</v>
      </c>
      <c r="S128" s="134"/>
      <c r="T128" s="390">
        <v>481491</v>
      </c>
      <c r="U128" s="395"/>
    </row>
    <row r="129" spans="1:21" s="156" customFormat="1" ht="76.5">
      <c r="A129" s="45">
        <v>89</v>
      </c>
      <c r="B129" s="46" t="s">
        <v>79</v>
      </c>
      <c r="C129" s="179">
        <v>7141</v>
      </c>
      <c r="D129" s="46" t="s">
        <v>248</v>
      </c>
      <c r="E129" s="1" t="s">
        <v>84</v>
      </c>
      <c r="F129" s="2">
        <v>0.8</v>
      </c>
      <c r="G129" s="2">
        <v>0.6</v>
      </c>
      <c r="H129" s="1" t="s">
        <v>208</v>
      </c>
      <c r="I129" s="1" t="s">
        <v>211</v>
      </c>
      <c r="J129" s="53"/>
      <c r="K129" s="201">
        <v>0.02257805314159654</v>
      </c>
      <c r="L129" s="54"/>
      <c r="M129" s="142">
        <f t="shared" si="23"/>
        <v>0.0011289026570798272</v>
      </c>
      <c r="N129" s="86"/>
      <c r="O129" s="87">
        <f t="shared" si="24"/>
        <v>0.0009031221256638618</v>
      </c>
      <c r="P129" s="87">
        <f t="shared" si="25"/>
        <v>0.0006773415942478963</v>
      </c>
      <c r="Q129" s="124"/>
      <c r="R129" s="88">
        <f t="shared" si="26"/>
        <v>570.0179475419742</v>
      </c>
      <c r="S129" s="134"/>
      <c r="T129" s="390">
        <v>116132</v>
      </c>
      <c r="U129" s="395"/>
    </row>
    <row r="130" spans="1:21" s="156" customFormat="1" ht="76.5">
      <c r="A130" s="45">
        <v>90</v>
      </c>
      <c r="B130" s="46" t="s">
        <v>80</v>
      </c>
      <c r="C130" s="179">
        <v>7151</v>
      </c>
      <c r="D130" s="46" t="s">
        <v>249</v>
      </c>
      <c r="E130" s="1" t="s">
        <v>84</v>
      </c>
      <c r="F130" s="2">
        <v>0.8</v>
      </c>
      <c r="G130" s="2">
        <v>0.6</v>
      </c>
      <c r="H130" s="1" t="s">
        <v>208</v>
      </c>
      <c r="I130" s="1" t="s">
        <v>211</v>
      </c>
      <c r="J130" s="53"/>
      <c r="K130" s="201">
        <v>0.2035788698880682</v>
      </c>
      <c r="L130" s="54"/>
      <c r="M130" s="142">
        <f t="shared" si="23"/>
        <v>0.01017894349440341</v>
      </c>
      <c r="N130" s="86"/>
      <c r="O130" s="87">
        <f t="shared" si="24"/>
        <v>0.008143154795522729</v>
      </c>
      <c r="P130" s="87">
        <f t="shared" si="25"/>
        <v>0.006107366096642045</v>
      </c>
      <c r="Q130" s="124"/>
      <c r="R130" s="88">
        <f t="shared" si="26"/>
        <v>5139.664117572608</v>
      </c>
      <c r="S130" s="134"/>
      <c r="T130" s="390">
        <v>1047124</v>
      </c>
      <c r="U130" s="395"/>
    </row>
    <row r="131" spans="1:21" s="473" customFormat="1" ht="90" customHeight="1">
      <c r="A131" s="467"/>
      <c r="B131" s="466"/>
      <c r="C131" s="469">
        <v>7171</v>
      </c>
      <c r="D131" s="466" t="s">
        <v>352</v>
      </c>
      <c r="E131" s="468" t="s">
        <v>84</v>
      </c>
      <c r="F131" s="470">
        <v>0.8</v>
      </c>
      <c r="G131" s="470">
        <v>0.6</v>
      </c>
      <c r="H131" s="468" t="s">
        <v>208</v>
      </c>
      <c r="I131" s="468" t="s">
        <v>211</v>
      </c>
      <c r="J131" s="471"/>
      <c r="K131" s="201">
        <v>0.0070386787099021905</v>
      </c>
      <c r="L131" s="472"/>
      <c r="M131" s="142">
        <f>K131*$L$116</f>
        <v>0.00035193393549510957</v>
      </c>
      <c r="N131" s="86"/>
      <c r="O131" s="87">
        <f>M131*F131</f>
        <v>0.0002815471483960877</v>
      </c>
      <c r="P131" s="87">
        <f>M131*G131</f>
        <v>0.00021116036129706573</v>
      </c>
      <c r="Q131" s="124"/>
      <c r="R131" s="88">
        <f>M131*$R$2</f>
        <v>177.70235398348117</v>
      </c>
      <c r="S131" s="134"/>
      <c r="T131" s="390">
        <v>36204</v>
      </c>
      <c r="U131" s="395"/>
    </row>
    <row r="132" spans="1:21" s="156" customFormat="1" ht="76.5">
      <c r="A132" s="45">
        <v>93</v>
      </c>
      <c r="B132" s="46" t="s">
        <v>81</v>
      </c>
      <c r="C132" s="179">
        <v>7181</v>
      </c>
      <c r="D132" s="46" t="s">
        <v>250</v>
      </c>
      <c r="E132" s="1" t="s">
        <v>84</v>
      </c>
      <c r="F132" s="2">
        <v>0.8</v>
      </c>
      <c r="G132" s="2">
        <v>0.6</v>
      </c>
      <c r="H132" s="1" t="s">
        <v>208</v>
      </c>
      <c r="I132" s="1" t="s">
        <v>211</v>
      </c>
      <c r="J132" s="53"/>
      <c r="K132" s="201">
        <v>0.05520669557131328</v>
      </c>
      <c r="L132" s="54"/>
      <c r="M132" s="142">
        <f t="shared" si="23"/>
        <v>0.0027603347785656643</v>
      </c>
      <c r="N132" s="86"/>
      <c r="O132" s="87">
        <f t="shared" si="24"/>
        <v>0.0022082678228525316</v>
      </c>
      <c r="P132" s="87">
        <f t="shared" si="25"/>
        <v>0.0016562008671393985</v>
      </c>
      <c r="Q132" s="124"/>
      <c r="R132" s="88">
        <f t="shared" si="26"/>
        <v>1393.7786000759395</v>
      </c>
      <c r="S132" s="134"/>
      <c r="T132" s="390">
        <v>283960</v>
      </c>
      <c r="U132" s="395"/>
    </row>
    <row r="133" spans="1:21" s="473" customFormat="1" ht="102" customHeight="1">
      <c r="A133" s="467"/>
      <c r="B133" s="466"/>
      <c r="C133" s="469">
        <v>7191</v>
      </c>
      <c r="D133" s="466" t="s">
        <v>353</v>
      </c>
      <c r="E133" s="468" t="s">
        <v>84</v>
      </c>
      <c r="F133" s="470">
        <v>0.8</v>
      </c>
      <c r="G133" s="470"/>
      <c r="H133" s="468" t="s">
        <v>208</v>
      </c>
      <c r="I133" s="468" t="s">
        <v>211</v>
      </c>
      <c r="J133" s="471"/>
      <c r="K133" s="201">
        <v>0.010975042864122432</v>
      </c>
      <c r="L133" s="472"/>
      <c r="M133" s="142">
        <f>K133*$L$116</f>
        <v>0.0005487521432061217</v>
      </c>
      <c r="N133" s="86"/>
      <c r="O133" s="87">
        <f>M133*F133</f>
        <v>0.00043900171456489733</v>
      </c>
      <c r="P133" s="87">
        <f>M133*G133</f>
        <v>0</v>
      </c>
      <c r="Q133" s="124"/>
      <c r="R133" s="88">
        <f>M133*$R$2</f>
        <v>277.0819684212102</v>
      </c>
      <c r="S133" s="134"/>
      <c r="T133" s="390">
        <v>56451</v>
      </c>
      <c r="U133" s="395"/>
    </row>
    <row r="134" spans="1:21" s="156" customFormat="1" ht="76.5">
      <c r="A134" s="45">
        <v>159</v>
      </c>
      <c r="B134" s="46" t="s">
        <v>167</v>
      </c>
      <c r="C134" s="179">
        <v>7201</v>
      </c>
      <c r="D134" s="46" t="s">
        <v>255</v>
      </c>
      <c r="E134" s="1" t="s">
        <v>84</v>
      </c>
      <c r="F134" s="2">
        <v>0.8</v>
      </c>
      <c r="G134" s="2">
        <v>0.6</v>
      </c>
      <c r="H134" s="1" t="s">
        <v>208</v>
      </c>
      <c r="I134" s="1" t="s">
        <v>211</v>
      </c>
      <c r="J134" s="53"/>
      <c r="K134" s="201">
        <v>0.03536253647508865</v>
      </c>
      <c r="L134" s="54"/>
      <c r="M134" s="142">
        <f t="shared" si="23"/>
        <v>0.0017681268237544326</v>
      </c>
      <c r="N134" s="86"/>
      <c r="O134" s="87">
        <f t="shared" si="24"/>
        <v>0.0014145014590035462</v>
      </c>
      <c r="P134" s="87">
        <f t="shared" si="25"/>
        <v>0.0010608760942526596</v>
      </c>
      <c r="Q134" s="124"/>
      <c r="R134" s="88">
        <f>M134*$R$2</f>
        <v>892.7820452451494</v>
      </c>
      <c r="S134" s="134"/>
      <c r="T134" s="390">
        <v>181890</v>
      </c>
      <c r="U134" s="395"/>
    </row>
    <row r="135" spans="1:21" s="156" customFormat="1" ht="76.5">
      <c r="A135" s="45">
        <v>160</v>
      </c>
      <c r="B135" s="46" t="s">
        <v>166</v>
      </c>
      <c r="C135" s="179">
        <v>7211</v>
      </c>
      <c r="D135" s="46" t="s">
        <v>256</v>
      </c>
      <c r="E135" s="1" t="s">
        <v>84</v>
      </c>
      <c r="F135" s="2">
        <v>0.8</v>
      </c>
      <c r="G135" s="2">
        <v>0.6</v>
      </c>
      <c r="H135" s="1" t="s">
        <v>208</v>
      </c>
      <c r="I135" s="1" t="s">
        <v>211</v>
      </c>
      <c r="J135" s="53"/>
      <c r="K135" s="201">
        <v>0.05481105665918614</v>
      </c>
      <c r="L135" s="54"/>
      <c r="M135" s="142">
        <f t="shared" si="23"/>
        <v>0.0027405528329593073</v>
      </c>
      <c r="N135" s="86"/>
      <c r="O135" s="87">
        <f t="shared" si="24"/>
        <v>0.002192442266367446</v>
      </c>
      <c r="P135" s="87">
        <f t="shared" si="25"/>
        <v>0.0016443316997755842</v>
      </c>
      <c r="Q135" s="124"/>
      <c r="R135" s="88">
        <f>M135*$R$2</f>
        <v>1383.790082498976</v>
      </c>
      <c r="S135" s="134"/>
      <c r="T135" s="390">
        <v>281925</v>
      </c>
      <c r="U135" s="395"/>
    </row>
    <row r="136" spans="1:21" s="156" customFormat="1" ht="76.5">
      <c r="A136" s="45">
        <v>161</v>
      </c>
      <c r="B136" s="46" t="s">
        <v>170</v>
      </c>
      <c r="C136" s="179">
        <v>7221</v>
      </c>
      <c r="D136" s="46" t="s">
        <v>257</v>
      </c>
      <c r="E136" s="1" t="s">
        <v>84</v>
      </c>
      <c r="F136" s="2">
        <v>0.8</v>
      </c>
      <c r="G136" s="2">
        <v>0.6</v>
      </c>
      <c r="H136" s="1" t="s">
        <v>208</v>
      </c>
      <c r="I136" s="1" t="s">
        <v>211</v>
      </c>
      <c r="J136" s="53"/>
      <c r="K136" s="201">
        <v>0.011085666225793362</v>
      </c>
      <c r="L136" s="54"/>
      <c r="M136" s="142">
        <f t="shared" si="23"/>
        <v>0.0005542833112896681</v>
      </c>
      <c r="N136" s="86"/>
      <c r="O136" s="87">
        <f t="shared" si="24"/>
        <v>0.0004434266490317345</v>
      </c>
      <c r="P136" s="87">
        <f t="shared" si="25"/>
        <v>0.00033256998677380086</v>
      </c>
      <c r="Q136" s="124"/>
      <c r="R136" s="88">
        <f>M136*$R$2</f>
        <v>279.8748266528034</v>
      </c>
      <c r="S136" s="134"/>
      <c r="T136" s="390">
        <v>57020</v>
      </c>
      <c r="U136" s="395"/>
    </row>
    <row r="137" spans="1:21" s="156" customFormat="1" ht="76.5">
      <c r="A137" s="45">
        <v>98</v>
      </c>
      <c r="B137" s="46" t="s">
        <v>169</v>
      </c>
      <c r="C137" s="179">
        <v>7231</v>
      </c>
      <c r="D137" s="46" t="s">
        <v>258</v>
      </c>
      <c r="E137" s="1" t="s">
        <v>84</v>
      </c>
      <c r="F137" s="2">
        <v>0.8</v>
      </c>
      <c r="G137" s="2">
        <v>0.6</v>
      </c>
      <c r="H137" s="1" t="s">
        <v>208</v>
      </c>
      <c r="I137" s="1" t="s">
        <v>211</v>
      </c>
      <c r="J137" s="53"/>
      <c r="K137" s="201">
        <v>0.03410893465425534</v>
      </c>
      <c r="L137" s="54"/>
      <c r="M137" s="142">
        <f t="shared" si="23"/>
        <v>0.001705446732712767</v>
      </c>
      <c r="N137" s="86"/>
      <c r="O137" s="87">
        <f t="shared" si="24"/>
        <v>0.0013643573861702137</v>
      </c>
      <c r="P137" s="87">
        <f t="shared" si="25"/>
        <v>0.0010232680396276602</v>
      </c>
      <c r="Q137" s="124"/>
      <c r="R137" s="88">
        <f t="shared" si="26"/>
        <v>861.1329241953902</v>
      </c>
      <c r="S137" s="134"/>
      <c r="T137" s="390">
        <v>175442</v>
      </c>
      <c r="U137" s="395"/>
    </row>
    <row r="138" spans="1:21" s="156" customFormat="1" ht="76.5">
      <c r="A138" s="45">
        <v>162</v>
      </c>
      <c r="B138" s="46" t="s">
        <v>203</v>
      </c>
      <c r="C138" s="179">
        <v>7241</v>
      </c>
      <c r="D138" s="46" t="s">
        <v>259</v>
      </c>
      <c r="E138" s="1" t="s">
        <v>84</v>
      </c>
      <c r="F138" s="2">
        <v>0.8</v>
      </c>
      <c r="G138" s="2">
        <v>0.6</v>
      </c>
      <c r="H138" s="1" t="s">
        <v>208</v>
      </c>
      <c r="I138" s="1" t="s">
        <v>211</v>
      </c>
      <c r="J138" s="53"/>
      <c r="K138" s="201">
        <v>0.055697015638332764</v>
      </c>
      <c r="L138" s="54"/>
      <c r="M138" s="142">
        <f t="shared" si="23"/>
        <v>0.0027848507819166384</v>
      </c>
      <c r="N138" s="86"/>
      <c r="O138" s="87">
        <f t="shared" si="24"/>
        <v>0.0022278806255333107</v>
      </c>
      <c r="P138" s="87">
        <f t="shared" si="25"/>
        <v>0.001670910469149983</v>
      </c>
      <c r="Q138" s="124"/>
      <c r="R138" s="88">
        <f>M138*$R$2</f>
        <v>1406.1574901639501</v>
      </c>
      <c r="S138" s="134"/>
      <c r="T138" s="390">
        <v>286482</v>
      </c>
      <c r="U138" s="395"/>
    </row>
    <row r="139" spans="1:21" s="156" customFormat="1" ht="76.5">
      <c r="A139" s="45">
        <v>103</v>
      </c>
      <c r="B139" s="46" t="s">
        <v>82</v>
      </c>
      <c r="C139" s="179">
        <v>7281</v>
      </c>
      <c r="D139" s="46" t="s">
        <v>260</v>
      </c>
      <c r="E139" s="1" t="s">
        <v>84</v>
      </c>
      <c r="F139" s="2">
        <v>0.8</v>
      </c>
      <c r="G139" s="2">
        <v>0.6</v>
      </c>
      <c r="H139" s="1" t="s">
        <v>208</v>
      </c>
      <c r="I139" s="1" t="s">
        <v>211</v>
      </c>
      <c r="J139" s="53"/>
      <c r="K139" s="201">
        <v>0.012436476624544893</v>
      </c>
      <c r="L139" s="54"/>
      <c r="M139" s="142">
        <f t="shared" si="23"/>
        <v>0.0006218238312272447</v>
      </c>
      <c r="N139" s="86"/>
      <c r="O139" s="87">
        <f t="shared" si="24"/>
        <v>0.0004974590649817958</v>
      </c>
      <c r="P139" s="87">
        <f t="shared" si="25"/>
        <v>0.0003730942987363468</v>
      </c>
      <c r="Q139" s="124"/>
      <c r="R139" s="88">
        <f t="shared" si="26"/>
        <v>313.9781289254039</v>
      </c>
      <c r="S139" s="134"/>
      <c r="T139" s="390">
        <v>63968</v>
      </c>
      <c r="U139" s="395"/>
    </row>
    <row r="140" spans="1:21" s="156" customFormat="1" ht="76.5">
      <c r="A140" s="45">
        <v>104</v>
      </c>
      <c r="B140" s="46" t="s">
        <v>83</v>
      </c>
      <c r="C140" s="179">
        <v>7291</v>
      </c>
      <c r="D140" s="46" t="s">
        <v>261</v>
      </c>
      <c r="E140" s="1" t="s">
        <v>84</v>
      </c>
      <c r="F140" s="2">
        <v>0.8</v>
      </c>
      <c r="G140" s="2">
        <v>0.6</v>
      </c>
      <c r="H140" s="1" t="s">
        <v>208</v>
      </c>
      <c r="I140" s="1" t="s">
        <v>211</v>
      </c>
      <c r="J140" s="53"/>
      <c r="K140" s="201">
        <v>0.028508748480386904</v>
      </c>
      <c r="L140" s="54"/>
      <c r="M140" s="142">
        <f t="shared" si="23"/>
        <v>0.0014254374240193453</v>
      </c>
      <c r="N140" s="86"/>
      <c r="O140" s="87">
        <f t="shared" si="24"/>
        <v>0.0011403499392154764</v>
      </c>
      <c r="P140" s="87">
        <f t="shared" si="25"/>
        <v>0.0008552624544116072</v>
      </c>
      <c r="Q140" s="124"/>
      <c r="R140" s="88">
        <f t="shared" si="26"/>
        <v>719.7475439475121</v>
      </c>
      <c r="S140" s="134"/>
      <c r="T140" s="390">
        <v>146637</v>
      </c>
      <c r="U140" s="395"/>
    </row>
    <row r="141" spans="1:21" s="156" customFormat="1" ht="76.5">
      <c r="A141" s="67">
        <v>121</v>
      </c>
      <c r="B141" s="68" t="s">
        <v>137</v>
      </c>
      <c r="C141" s="188">
        <v>7311</v>
      </c>
      <c r="D141" s="189" t="s">
        <v>137</v>
      </c>
      <c r="E141" s="68" t="s">
        <v>84</v>
      </c>
      <c r="F141" s="69">
        <v>0.8</v>
      </c>
      <c r="G141" s="69">
        <v>0.6</v>
      </c>
      <c r="H141" s="68" t="s">
        <v>208</v>
      </c>
      <c r="I141" s="1" t="s">
        <v>211</v>
      </c>
      <c r="J141" s="71"/>
      <c r="K141" s="201">
        <v>0.029455754446466167</v>
      </c>
      <c r="L141" s="54"/>
      <c r="M141" s="142">
        <f t="shared" si="23"/>
        <v>0.0014727877223233085</v>
      </c>
      <c r="N141" s="86"/>
      <c r="O141" s="87">
        <f t="shared" si="24"/>
        <v>0.0011782301778586468</v>
      </c>
      <c r="P141" s="87">
        <f t="shared" si="25"/>
        <v>0.0008836726333939851</v>
      </c>
      <c r="Q141" s="124"/>
      <c r="R141" s="88">
        <f>M141*$R$2</f>
        <v>743.6561774204305</v>
      </c>
      <c r="S141" s="134"/>
      <c r="T141" s="390">
        <v>151508</v>
      </c>
      <c r="U141" s="396"/>
    </row>
    <row r="142" spans="1:21" s="128" customFormat="1" ht="76.5">
      <c r="A142" s="45">
        <v>164</v>
      </c>
      <c r="B142" s="46" t="s">
        <v>164</v>
      </c>
      <c r="C142" s="179">
        <v>7341</v>
      </c>
      <c r="D142" s="46" t="s">
        <v>262</v>
      </c>
      <c r="E142" s="68" t="s">
        <v>84</v>
      </c>
      <c r="F142" s="69">
        <v>0.8</v>
      </c>
      <c r="G142" s="69">
        <v>0.6</v>
      </c>
      <c r="H142" s="68" t="s">
        <v>208</v>
      </c>
      <c r="I142" s="1" t="s">
        <v>211</v>
      </c>
      <c r="J142" s="71"/>
      <c r="K142" s="201">
        <v>0.013833558306385496</v>
      </c>
      <c r="L142" s="54"/>
      <c r="M142" s="142">
        <f t="shared" si="23"/>
        <v>0.0006916779153192748</v>
      </c>
      <c r="N142" s="86"/>
      <c r="O142" s="87">
        <f>M142*F142</f>
        <v>0.0005533423322554199</v>
      </c>
      <c r="P142" s="87">
        <f>M142*G142</f>
        <v>0.0004150067491915649</v>
      </c>
      <c r="Q142" s="124"/>
      <c r="R142" s="88">
        <f>M142*$R$2</f>
        <v>349.24962146007675</v>
      </c>
      <c r="S142" s="134"/>
      <c r="T142" s="390">
        <v>71154</v>
      </c>
      <c r="U142" s="396"/>
    </row>
    <row r="143" spans="1:21" s="171" customFormat="1" ht="77.25" thickBot="1">
      <c r="A143" s="137">
        <v>177</v>
      </c>
      <c r="B143" s="181" t="s">
        <v>204</v>
      </c>
      <c r="C143" s="179">
        <v>7351</v>
      </c>
      <c r="D143" s="46" t="s">
        <v>263</v>
      </c>
      <c r="E143" s="68" t="s">
        <v>84</v>
      </c>
      <c r="F143" s="69">
        <v>0.8</v>
      </c>
      <c r="G143" s="69">
        <v>0.6</v>
      </c>
      <c r="H143" s="68" t="s">
        <v>208</v>
      </c>
      <c r="I143" s="1" t="s">
        <v>211</v>
      </c>
      <c r="J143" s="71"/>
      <c r="K143" s="201">
        <v>0.011783429398090317</v>
      </c>
      <c r="L143" s="54"/>
      <c r="M143" s="342">
        <f t="shared" si="23"/>
        <v>0.0005891714699045159</v>
      </c>
      <c r="N143" s="339"/>
      <c r="O143" s="340">
        <f t="shared" si="24"/>
        <v>0.00047133717592361276</v>
      </c>
      <c r="P143" s="340">
        <f t="shared" si="25"/>
        <v>0.0003535028819427095</v>
      </c>
      <c r="Q143" s="343"/>
      <c r="R143" s="344">
        <f>M143*$R$2</f>
        <v>297.4909394703571</v>
      </c>
      <c r="S143" s="134"/>
      <c r="T143" s="389">
        <v>60609</v>
      </c>
      <c r="U143" s="397"/>
    </row>
    <row r="144" spans="1:21" s="128" customFormat="1" ht="13.5" thickBot="1">
      <c r="A144" s="350"/>
      <c r="B144" s="351"/>
      <c r="C144" s="179"/>
      <c r="D144" s="46"/>
      <c r="E144" s="68"/>
      <c r="F144" s="69"/>
      <c r="G144" s="69"/>
      <c r="H144" s="68"/>
      <c r="I144" s="1"/>
      <c r="J144" s="450"/>
      <c r="K144" s="376">
        <f>SUM(K117:K143)</f>
        <v>0.9999565706019098</v>
      </c>
      <c r="L144" s="451"/>
      <c r="M144" s="353"/>
      <c r="N144" s="341">
        <f>SUM(M117:M143)</f>
        <v>0.04999782853009549</v>
      </c>
      <c r="O144" s="341">
        <f>SUM(O117:O143)</f>
        <v>0.03999826282407639</v>
      </c>
      <c r="P144" s="341">
        <f>SUM(P117:P143)</f>
        <v>0.029669445832133615</v>
      </c>
      <c r="Q144" s="124"/>
      <c r="R144" s="88"/>
      <c r="S144" s="134"/>
      <c r="T144" s="398"/>
      <c r="U144" s="391"/>
    </row>
    <row r="145" spans="1:21" s="349" customFormat="1" ht="13.5" thickBot="1">
      <c r="A145" s="345"/>
      <c r="B145" s="346"/>
      <c r="C145" s="454"/>
      <c r="D145" s="447"/>
      <c r="E145" s="221"/>
      <c r="F145" s="222"/>
      <c r="G145" s="222"/>
      <c r="H145" s="221"/>
      <c r="I145" s="448"/>
      <c r="J145" s="223"/>
      <c r="K145" s="452"/>
      <c r="L145" s="449"/>
      <c r="M145" s="225"/>
      <c r="N145" s="226"/>
      <c r="O145" s="215"/>
      <c r="P145" s="215"/>
      <c r="Q145" s="347"/>
      <c r="R145" s="348"/>
      <c r="T145" s="399"/>
      <c r="U145" s="392"/>
    </row>
    <row r="146" spans="1:21" s="412" customFormat="1" ht="13.5" thickBot="1">
      <c r="A146" s="280"/>
      <c r="B146" s="281" t="s">
        <v>46</v>
      </c>
      <c r="C146" s="282"/>
      <c r="D146" s="283" t="s">
        <v>221</v>
      </c>
      <c r="E146" s="284"/>
      <c r="F146" s="285"/>
      <c r="G146" s="285"/>
      <c r="H146" s="284"/>
      <c r="I146" s="284"/>
      <c r="J146" s="286"/>
      <c r="K146" s="287"/>
      <c r="L146" s="288">
        <v>0.2</v>
      </c>
      <c r="M146" s="289"/>
      <c r="N146" s="290"/>
      <c r="O146" s="291"/>
      <c r="P146" s="291"/>
      <c r="Q146" s="292"/>
      <c r="R146" s="293"/>
      <c r="S146" s="294"/>
      <c r="T146" s="437"/>
      <c r="U146" s="295"/>
    </row>
    <row r="147" spans="1:21" s="156" customFormat="1" ht="12.75">
      <c r="A147" s="239"/>
      <c r="B147" s="266" t="s">
        <v>64</v>
      </c>
      <c r="C147" s="241"/>
      <c r="D147" s="267" t="s">
        <v>222</v>
      </c>
      <c r="E147" s="243"/>
      <c r="F147" s="244"/>
      <c r="G147" s="244"/>
      <c r="H147" s="243"/>
      <c r="I147" s="243"/>
      <c r="J147" s="245"/>
      <c r="K147" s="246">
        <v>0.85</v>
      </c>
      <c r="L147" s="247"/>
      <c r="M147" s="248">
        <f>K147*$L$146</f>
        <v>0.17</v>
      </c>
      <c r="N147" s="249"/>
      <c r="O147" s="250"/>
      <c r="P147" s="250"/>
      <c r="Q147" s="251"/>
      <c r="R147" s="252"/>
      <c r="S147" s="253"/>
      <c r="T147" s="438"/>
      <c r="U147" s="254"/>
    </row>
    <row r="148" spans="1:21" s="156" customFormat="1" ht="76.5">
      <c r="A148" s="67">
        <v>47</v>
      </c>
      <c r="B148" s="68" t="s">
        <v>88</v>
      </c>
      <c r="C148" s="188">
        <v>8101</v>
      </c>
      <c r="D148" s="189" t="s">
        <v>252</v>
      </c>
      <c r="E148" s="68" t="s">
        <v>84</v>
      </c>
      <c r="F148" s="69">
        <v>0.8</v>
      </c>
      <c r="G148" s="69">
        <v>0.6</v>
      </c>
      <c r="H148" s="68" t="s">
        <v>208</v>
      </c>
      <c r="I148" s="1" t="s">
        <v>211</v>
      </c>
      <c r="J148" s="70">
        <v>0.15</v>
      </c>
      <c r="K148" s="71"/>
      <c r="L148" s="72"/>
      <c r="M148" s="144"/>
      <c r="N148" s="106">
        <f aca="true" t="shared" si="27" ref="N148:N153">J148*$M$147</f>
        <v>0.025500000000000002</v>
      </c>
      <c r="O148" s="96">
        <f aca="true" t="shared" si="28" ref="O148:O153">N148*F148</f>
        <v>0.0204</v>
      </c>
      <c r="P148" s="96">
        <f aca="true" t="shared" si="29" ref="P148:P153">N148*G148</f>
        <v>0.015300000000000001</v>
      </c>
      <c r="Q148" s="123"/>
      <c r="R148" s="203">
        <f aca="true" t="shared" si="30" ref="R148:R153">N148*$R$2</f>
        <v>12875.740500000002</v>
      </c>
      <c r="S148" s="129"/>
      <c r="T148" s="439"/>
      <c r="U148" s="130"/>
    </row>
    <row r="149" spans="1:21" s="156" customFormat="1" ht="51">
      <c r="A149" s="45">
        <v>48</v>
      </c>
      <c r="B149" s="1" t="s">
        <v>88</v>
      </c>
      <c r="C149" s="179">
        <v>8102</v>
      </c>
      <c r="D149" s="46" t="s">
        <v>252</v>
      </c>
      <c r="E149" s="1" t="s">
        <v>200</v>
      </c>
      <c r="F149" s="2">
        <v>0.95</v>
      </c>
      <c r="G149" s="2">
        <v>0.9</v>
      </c>
      <c r="H149" s="1" t="s">
        <v>121</v>
      </c>
      <c r="I149" s="1" t="s">
        <v>299</v>
      </c>
      <c r="J149" s="73">
        <v>0.2</v>
      </c>
      <c r="K149" s="53"/>
      <c r="L149" s="54"/>
      <c r="M149" s="142"/>
      <c r="N149" s="106">
        <f t="shared" si="27"/>
        <v>0.034</v>
      </c>
      <c r="O149" s="87">
        <f t="shared" si="28"/>
        <v>0.0323</v>
      </c>
      <c r="P149" s="87">
        <f t="shared" si="29"/>
        <v>0.030600000000000002</v>
      </c>
      <c r="Q149" s="124"/>
      <c r="R149" s="88">
        <f t="shared" si="30"/>
        <v>17167.654000000002</v>
      </c>
      <c r="S149" s="129"/>
      <c r="T149" s="439"/>
      <c r="U149" s="130"/>
    </row>
    <row r="150" spans="1:21" s="156" customFormat="1" ht="51">
      <c r="A150" s="45">
        <v>49</v>
      </c>
      <c r="B150" s="1" t="s">
        <v>88</v>
      </c>
      <c r="C150" s="179">
        <v>8103</v>
      </c>
      <c r="D150" s="46" t="s">
        <v>252</v>
      </c>
      <c r="E150" s="1" t="s">
        <v>199</v>
      </c>
      <c r="F150" s="2">
        <v>0.9</v>
      </c>
      <c r="G150" s="2">
        <v>0.8</v>
      </c>
      <c r="H150" s="1" t="s">
        <v>122</v>
      </c>
      <c r="I150" s="1" t="s">
        <v>184</v>
      </c>
      <c r="J150" s="73">
        <v>0.2</v>
      </c>
      <c r="K150" s="53"/>
      <c r="L150" s="54"/>
      <c r="M150" s="142"/>
      <c r="N150" s="106">
        <f t="shared" si="27"/>
        <v>0.034</v>
      </c>
      <c r="O150" s="87">
        <f t="shared" si="28"/>
        <v>0.030600000000000002</v>
      </c>
      <c r="P150" s="87">
        <f t="shared" si="29"/>
        <v>0.027200000000000002</v>
      </c>
      <c r="Q150" s="124"/>
      <c r="R150" s="88">
        <f t="shared" si="30"/>
        <v>17167.654000000002</v>
      </c>
      <c r="S150" s="129"/>
      <c r="T150" s="439"/>
      <c r="U150" s="130"/>
    </row>
    <row r="151" spans="1:21" s="156" customFormat="1" ht="51">
      <c r="A151" s="45">
        <v>50</v>
      </c>
      <c r="B151" s="1" t="s">
        <v>88</v>
      </c>
      <c r="C151" s="179">
        <v>8104</v>
      </c>
      <c r="D151" s="46" t="s">
        <v>252</v>
      </c>
      <c r="E151" s="1" t="s">
        <v>61</v>
      </c>
      <c r="F151" s="2">
        <v>0.85</v>
      </c>
      <c r="G151" s="2">
        <v>0.75</v>
      </c>
      <c r="H151" s="1" t="s">
        <v>122</v>
      </c>
      <c r="I151" s="1" t="s">
        <v>184</v>
      </c>
      <c r="J151" s="73">
        <v>0.25</v>
      </c>
      <c r="K151" s="53"/>
      <c r="L151" s="54"/>
      <c r="M151" s="142"/>
      <c r="N151" s="106">
        <f t="shared" si="27"/>
        <v>0.0425</v>
      </c>
      <c r="O151" s="87">
        <f t="shared" si="28"/>
        <v>0.036125000000000004</v>
      </c>
      <c r="P151" s="87">
        <f t="shared" si="29"/>
        <v>0.031875</v>
      </c>
      <c r="Q151" s="124"/>
      <c r="R151" s="88">
        <f t="shared" si="30"/>
        <v>21459.5675</v>
      </c>
      <c r="S151" s="129"/>
      <c r="T151" s="439"/>
      <c r="U151" s="130"/>
    </row>
    <row r="152" spans="1:21" s="156" customFormat="1" ht="38.25">
      <c r="A152" s="45">
        <v>51</v>
      </c>
      <c r="B152" s="1" t="s">
        <v>88</v>
      </c>
      <c r="C152" s="179">
        <v>8105</v>
      </c>
      <c r="D152" s="46" t="s">
        <v>252</v>
      </c>
      <c r="E152" s="1" t="s">
        <v>62</v>
      </c>
      <c r="F152" s="2">
        <v>0.9</v>
      </c>
      <c r="G152" s="2">
        <v>0.8</v>
      </c>
      <c r="H152" s="1" t="s">
        <v>123</v>
      </c>
      <c r="I152" s="1" t="s">
        <v>184</v>
      </c>
      <c r="J152" s="73">
        <v>0.1</v>
      </c>
      <c r="K152" s="53"/>
      <c r="L152" s="54"/>
      <c r="M152" s="142"/>
      <c r="N152" s="106">
        <f t="shared" si="27"/>
        <v>0.017</v>
      </c>
      <c r="O152" s="87">
        <f t="shared" si="28"/>
        <v>0.015300000000000001</v>
      </c>
      <c r="P152" s="87">
        <f t="shared" si="29"/>
        <v>0.013600000000000001</v>
      </c>
      <c r="Q152" s="124"/>
      <c r="R152" s="88">
        <f t="shared" si="30"/>
        <v>8583.827000000001</v>
      </c>
      <c r="S152" s="129"/>
      <c r="T152" s="439"/>
      <c r="U152" s="130"/>
    </row>
    <row r="153" spans="1:21" s="156" customFormat="1" ht="51">
      <c r="A153" s="45">
        <v>52</v>
      </c>
      <c r="B153" s="1" t="s">
        <v>88</v>
      </c>
      <c r="C153" s="179">
        <v>8106</v>
      </c>
      <c r="D153" s="46" t="s">
        <v>252</v>
      </c>
      <c r="E153" s="1" t="s">
        <v>27</v>
      </c>
      <c r="F153" s="2">
        <v>0.98</v>
      </c>
      <c r="G153" s="2">
        <v>0.93</v>
      </c>
      <c r="H153" s="1" t="s">
        <v>124</v>
      </c>
      <c r="I153" s="1" t="s">
        <v>151</v>
      </c>
      <c r="J153" s="73">
        <v>0.1</v>
      </c>
      <c r="K153" s="53"/>
      <c r="L153" s="54"/>
      <c r="M153" s="142"/>
      <c r="N153" s="106">
        <f t="shared" si="27"/>
        <v>0.017</v>
      </c>
      <c r="O153" s="87">
        <f t="shared" si="28"/>
        <v>0.01666</v>
      </c>
      <c r="P153" s="87">
        <f t="shared" si="29"/>
        <v>0.01581</v>
      </c>
      <c r="Q153" s="124"/>
      <c r="R153" s="88">
        <f t="shared" si="30"/>
        <v>8583.827000000001</v>
      </c>
      <c r="S153" s="129"/>
      <c r="T153" s="439"/>
      <c r="U153" s="441"/>
    </row>
    <row r="154" spans="1:21" s="156" customFormat="1" ht="12.75">
      <c r="A154" s="45"/>
      <c r="B154" s="75" t="s">
        <v>49</v>
      </c>
      <c r="C154" s="179"/>
      <c r="D154" s="141" t="s">
        <v>251</v>
      </c>
      <c r="E154" s="1"/>
      <c r="F154" s="2"/>
      <c r="G154" s="2"/>
      <c r="H154" s="1"/>
      <c r="I154" s="1"/>
      <c r="J154" s="73"/>
      <c r="K154" s="53">
        <v>0.15</v>
      </c>
      <c r="L154" s="54"/>
      <c r="M154" s="142">
        <f>K154*L146</f>
        <v>0.03</v>
      </c>
      <c r="N154" s="86"/>
      <c r="O154" s="87"/>
      <c r="P154" s="87"/>
      <c r="Q154" s="124"/>
      <c r="R154" s="97"/>
      <c r="S154" s="129"/>
      <c r="T154" s="439"/>
      <c r="U154" s="441"/>
    </row>
    <row r="155" spans="1:21" s="416" customFormat="1" ht="25.5">
      <c r="A155" s="45">
        <v>53</v>
      </c>
      <c r="B155" s="46" t="s">
        <v>26</v>
      </c>
      <c r="C155" s="179">
        <v>8201</v>
      </c>
      <c r="D155" s="46" t="s">
        <v>253</v>
      </c>
      <c r="E155" s="46" t="s">
        <v>35</v>
      </c>
      <c r="F155" s="47">
        <v>0.95</v>
      </c>
      <c r="G155" s="47">
        <v>0.85</v>
      </c>
      <c r="H155" s="46" t="s">
        <v>125</v>
      </c>
      <c r="I155" s="1" t="s">
        <v>156</v>
      </c>
      <c r="J155" s="90">
        <v>0.3</v>
      </c>
      <c r="K155" s="120"/>
      <c r="L155" s="49"/>
      <c r="M155" s="145"/>
      <c r="N155" s="106">
        <f>J155*$M$154</f>
        <v>0.009</v>
      </c>
      <c r="O155" s="51">
        <f>N155*F155</f>
        <v>0.008549999999999999</v>
      </c>
      <c r="P155" s="51">
        <f>N155*G155</f>
        <v>0.007649999999999999</v>
      </c>
      <c r="Q155" s="126"/>
      <c r="R155" s="52">
        <f>N155*$R$2</f>
        <v>4544.379</v>
      </c>
      <c r="S155" s="132"/>
      <c r="T155" s="440"/>
      <c r="U155" s="445"/>
    </row>
    <row r="156" spans="1:21" s="156" customFormat="1" ht="76.5">
      <c r="A156" s="45">
        <v>54</v>
      </c>
      <c r="B156" s="1" t="s">
        <v>26</v>
      </c>
      <c r="C156" s="179">
        <v>8202</v>
      </c>
      <c r="D156" s="46" t="s">
        <v>253</v>
      </c>
      <c r="E156" s="1" t="s">
        <v>84</v>
      </c>
      <c r="F156" s="2">
        <v>0.8</v>
      </c>
      <c r="G156" s="2">
        <v>0.6</v>
      </c>
      <c r="H156" s="1" t="s">
        <v>208</v>
      </c>
      <c r="I156" s="1" t="s">
        <v>185</v>
      </c>
      <c r="J156" s="73">
        <v>0.2</v>
      </c>
      <c r="K156" s="53"/>
      <c r="L156" s="54"/>
      <c r="M156" s="142"/>
      <c r="N156" s="106">
        <f>J156*$M$154</f>
        <v>0.006</v>
      </c>
      <c r="O156" s="87">
        <f>N156*F156</f>
        <v>0.0048000000000000004</v>
      </c>
      <c r="P156" s="87">
        <f>N156*G156</f>
        <v>0.0036</v>
      </c>
      <c r="Q156" s="124"/>
      <c r="R156" s="88">
        <f>N156*$R$2</f>
        <v>3029.5860000000002</v>
      </c>
      <c r="S156" s="129"/>
      <c r="T156" s="439"/>
      <c r="U156" s="441"/>
    </row>
    <row r="157" spans="1:21" s="156" customFormat="1" ht="38.25">
      <c r="A157" s="45">
        <v>55</v>
      </c>
      <c r="B157" s="1" t="s">
        <v>26</v>
      </c>
      <c r="C157" s="179">
        <v>8203</v>
      </c>
      <c r="D157" s="46" t="s">
        <v>253</v>
      </c>
      <c r="E157" s="1" t="s">
        <v>62</v>
      </c>
      <c r="F157" s="2">
        <v>0.9</v>
      </c>
      <c r="G157" s="2">
        <v>0.8</v>
      </c>
      <c r="H157" s="1" t="s">
        <v>123</v>
      </c>
      <c r="I157" s="1" t="s">
        <v>209</v>
      </c>
      <c r="J157" s="73">
        <v>0.25</v>
      </c>
      <c r="K157" s="53"/>
      <c r="L157" s="54"/>
      <c r="M157" s="142"/>
      <c r="N157" s="106">
        <f>J157*$M$154</f>
        <v>0.0075</v>
      </c>
      <c r="O157" s="87">
        <f>N157*F157</f>
        <v>0.00675</v>
      </c>
      <c r="P157" s="87">
        <f>N157*G157</f>
        <v>0.006</v>
      </c>
      <c r="Q157" s="124"/>
      <c r="R157" s="88">
        <f>N157*$R$2</f>
        <v>3786.9825</v>
      </c>
      <c r="S157" s="129"/>
      <c r="T157" s="439"/>
      <c r="U157" s="441"/>
    </row>
    <row r="158" spans="1:21" s="156" customFormat="1" ht="51.75" thickBot="1">
      <c r="A158" s="137">
        <v>57</v>
      </c>
      <c r="B158" s="74" t="s">
        <v>26</v>
      </c>
      <c r="C158" s="180">
        <v>8204</v>
      </c>
      <c r="D158" s="181" t="s">
        <v>254</v>
      </c>
      <c r="E158" s="74" t="s">
        <v>63</v>
      </c>
      <c r="F158" s="158">
        <v>0.9</v>
      </c>
      <c r="G158" s="158">
        <v>0.8</v>
      </c>
      <c r="H158" s="74" t="s">
        <v>126</v>
      </c>
      <c r="I158" s="74" t="s">
        <v>157</v>
      </c>
      <c r="J158" s="200">
        <v>0.25</v>
      </c>
      <c r="K158" s="140"/>
      <c r="L158" s="159"/>
      <c r="M158" s="160"/>
      <c r="N158" s="213">
        <f>J158*$M$154</f>
        <v>0.0075</v>
      </c>
      <c r="O158" s="98">
        <f>N158*F158</f>
        <v>0.00675</v>
      </c>
      <c r="P158" s="98">
        <f>N158*G158</f>
        <v>0.006</v>
      </c>
      <c r="Q158" s="162"/>
      <c r="R158" s="172">
        <f>N158*$R$2</f>
        <v>3786.9825</v>
      </c>
      <c r="S158" s="129"/>
      <c r="T158" s="439"/>
      <c r="U158" s="441"/>
    </row>
    <row r="159" spans="1:21" s="156" customFormat="1" ht="13.5" thickBot="1">
      <c r="A159" s="263"/>
      <c r="B159" s="264"/>
      <c r="C159" s="179"/>
      <c r="D159" s="46"/>
      <c r="E159" s="1"/>
      <c r="F159" s="2"/>
      <c r="G159" s="2"/>
      <c r="H159" s="1"/>
      <c r="I159" s="1"/>
      <c r="J159" s="73"/>
      <c r="K159" s="53"/>
      <c r="L159" s="54"/>
      <c r="M159" s="274"/>
      <c r="N159" s="341">
        <f>SUM(N148:N158)</f>
        <v>0.20000000000000007</v>
      </c>
      <c r="O159" s="341">
        <f>SUM(O148:O158)</f>
        <v>0.17823500000000003</v>
      </c>
      <c r="P159" s="341">
        <f>SUM(P148:P158)</f>
        <v>0.157635</v>
      </c>
      <c r="Q159" s="162"/>
      <c r="R159" s="172"/>
      <c r="S159" s="129"/>
      <c r="T159" s="439"/>
      <c r="U159" s="441"/>
    </row>
    <row r="160" spans="1:21" s="460" customFormat="1" ht="13.5" thickBot="1">
      <c r="A160" s="345"/>
      <c r="B160" s="352"/>
      <c r="C160" s="454"/>
      <c r="D160" s="447"/>
      <c r="E160" s="448"/>
      <c r="F160" s="455"/>
      <c r="G160" s="455"/>
      <c r="H160" s="448"/>
      <c r="I160" s="448"/>
      <c r="J160" s="456"/>
      <c r="K160" s="457"/>
      <c r="L160" s="449"/>
      <c r="M160" s="225"/>
      <c r="N160" s="226"/>
      <c r="O160" s="215"/>
      <c r="P160" s="215"/>
      <c r="Q160" s="458"/>
      <c r="R160" s="459"/>
      <c r="S160" s="217"/>
      <c r="T160" s="444"/>
      <c r="U160" s="442"/>
    </row>
    <row r="161" spans="1:21" s="412" customFormat="1" ht="13.5" thickBot="1">
      <c r="A161" s="354"/>
      <c r="B161" s="355"/>
      <c r="C161" s="356"/>
      <c r="D161" s="357"/>
      <c r="E161" s="355"/>
      <c r="F161" s="358"/>
      <c r="G161" s="371"/>
      <c r="H161" s="453" t="s">
        <v>284</v>
      </c>
      <c r="I161" s="372"/>
      <c r="J161" s="359"/>
      <c r="K161" s="360"/>
      <c r="L161" s="361"/>
      <c r="M161" s="362"/>
      <c r="N161" s="363"/>
      <c r="O161" s="322"/>
      <c r="P161" s="322"/>
      <c r="Q161" s="364"/>
      <c r="R161" s="365"/>
      <c r="S161" s="323"/>
      <c r="T161" s="443"/>
      <c r="U161" s="324"/>
    </row>
    <row r="162" spans="1:21" s="412" customFormat="1" ht="13.5" thickBot="1">
      <c r="A162" s="325"/>
      <c r="B162" s="329"/>
      <c r="C162" s="327"/>
      <c r="D162" s="366"/>
      <c r="E162" s="329"/>
      <c r="F162" s="330"/>
      <c r="G162" s="330"/>
      <c r="H162" s="355"/>
      <c r="I162" s="329"/>
      <c r="J162" s="332"/>
      <c r="K162" s="367"/>
      <c r="L162" s="368">
        <f>SUM(L3:L161)</f>
        <v>1.0000000000000002</v>
      </c>
      <c r="M162" s="368">
        <f>SUM(M3:M161)</f>
        <v>0.9999953285300958</v>
      </c>
      <c r="N162" s="482">
        <f>SUM(N159,N144,N114,N91,N77,N68,N37,N7)</f>
        <v>0.9999953285300957</v>
      </c>
      <c r="O162" s="368">
        <f>SUM(O159,O144,O114,O91,O77,O68,O37,O7)</f>
        <v>0.8951987628240766</v>
      </c>
      <c r="P162" s="368">
        <f>SUM(P159,P144,P114,P91,P77,P68,P37,P7)</f>
        <v>0.7922116958321337</v>
      </c>
      <c r="Q162" s="364"/>
      <c r="R162" s="369">
        <f>SUM(R4:R161)</f>
        <v>504928.64123002975</v>
      </c>
      <c r="S162" s="323"/>
      <c r="T162" s="443"/>
      <c r="U162" s="370"/>
    </row>
    <row r="163" spans="1:21" s="156" customFormat="1" ht="13.5" thickBot="1">
      <c r="A163" s="61"/>
      <c r="B163" s="62"/>
      <c r="C163" s="485" t="s">
        <v>358</v>
      </c>
      <c r="D163" s="485"/>
      <c r="E163" s="485"/>
      <c r="F163" s="485"/>
      <c r="G163" s="485"/>
      <c r="H163" s="485"/>
      <c r="I163" s="485"/>
      <c r="J163" s="485"/>
      <c r="K163" s="485"/>
      <c r="L163" s="486"/>
      <c r="M163" s="143"/>
      <c r="N163" s="103"/>
      <c r="O163" s="104"/>
      <c r="P163" s="104"/>
      <c r="Q163" s="125"/>
      <c r="R163" s="105"/>
      <c r="S163" s="131"/>
      <c r="T163" s="444"/>
      <c r="U163" s="218"/>
    </row>
    <row r="164" spans="1:21" s="156" customFormat="1" ht="12.75">
      <c r="A164" s="108"/>
      <c r="B164" s="68"/>
      <c r="C164" s="487"/>
      <c r="D164" s="487"/>
      <c r="E164" s="487"/>
      <c r="F164" s="487"/>
      <c r="G164" s="487"/>
      <c r="H164" s="487"/>
      <c r="I164" s="487"/>
      <c r="J164" s="487"/>
      <c r="K164" s="487"/>
      <c r="L164" s="488"/>
      <c r="M164" s="89"/>
      <c r="N164" s="89"/>
      <c r="O164" s="109"/>
      <c r="P164" s="109"/>
      <c r="Q164" s="109"/>
      <c r="R164" s="110"/>
      <c r="S164" s="89"/>
      <c r="T164" s="89"/>
      <c r="U164" s="89"/>
    </row>
    <row r="165" spans="1:21" s="156" customFormat="1" ht="12.75">
      <c r="A165" s="111"/>
      <c r="B165" s="1"/>
      <c r="C165" s="193"/>
      <c r="D165" s="46"/>
      <c r="E165" s="1"/>
      <c r="F165" s="2"/>
      <c r="G165" s="2"/>
      <c r="H165" s="1"/>
      <c r="I165" s="1"/>
      <c r="J165" s="2"/>
      <c r="K165" s="112"/>
      <c r="L165" s="146"/>
      <c r="M165" s="89"/>
      <c r="N165" s="89"/>
      <c r="O165" s="109"/>
      <c r="P165" s="109"/>
      <c r="Q165" s="109"/>
      <c r="R165" s="110"/>
      <c r="S165" s="89"/>
      <c r="T165" s="89"/>
      <c r="U165" s="89"/>
    </row>
  </sheetData>
  <sheetProtection/>
  <mergeCells count="1">
    <mergeCell ref="C163:L164"/>
  </mergeCells>
  <printOptions horizontalCentered="1"/>
  <pageMargins left="0.25" right="0.17" top="0.76" bottom="0.68" header="0.34" footer="0.5"/>
  <pageSetup fitToHeight="25" fitToWidth="1" horizontalDpi="300" verticalDpi="300" orientation="landscape" scale="67" r:id="rId1"/>
  <headerFooter alignWithMargins="0">
    <oddHeader>&amp;CTIALS Performance Standards
NNC05CB17C</oddHeader>
    <oddFooter>&amp;L&amp;8&amp;F&amp;C&amp;8Page &amp;P of &amp;N&amp;R&amp;8Effective: MAY 1, 2005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flaisig</dc:creator>
  <cp:keywords/>
  <dc:description/>
  <cp:lastModifiedBy> Beth Yowell</cp:lastModifiedBy>
  <cp:lastPrinted>2007-03-16T18:41:57Z</cp:lastPrinted>
  <dcterms:created xsi:type="dcterms:W3CDTF">1999-11-21T12:52:03Z</dcterms:created>
  <dcterms:modified xsi:type="dcterms:W3CDTF">2007-05-18T22:51:48Z</dcterms:modified>
  <cp:category/>
  <cp:version/>
  <cp:contentType/>
  <cp:contentStatus/>
</cp:coreProperties>
</file>