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llocation" sheetId="1" r:id="rId1"/>
  </sheets>
  <externalReferences>
    <externalReference r:id="rId4"/>
    <externalReference r:id="rId5"/>
  </externalReferences>
  <definedNames>
    <definedName name="_xlnm.Print_Area" localSheetId="0">'Allocation'!$A$1:$L$101</definedName>
    <definedName name="_xlnm.Print_Titles" localSheetId="0">'Allocation'!$2:$16</definedName>
    <definedName name="TTDISCALLOT">'[1]CIF'!$D$31</definedName>
  </definedNames>
  <calcPr fullCalcOnLoad="1"/>
</workbook>
</file>

<file path=xl/sharedStrings.xml><?xml version="1.0" encoding="utf-8"?>
<sst xmlns="http://schemas.openxmlformats.org/spreadsheetml/2006/main" count="119" uniqueCount="105">
  <si>
    <t xml:space="preserve">State Share </t>
  </si>
  <si>
    <t>Discretionary</t>
  </si>
  <si>
    <t>Total</t>
  </si>
  <si>
    <t xml:space="preserve"> </t>
  </si>
  <si>
    <t>State</t>
  </si>
  <si>
    <t>FY 2007</t>
  </si>
  <si>
    <t>of Matching</t>
  </si>
  <si>
    <t>School Age</t>
  </si>
  <si>
    <t>Quality</t>
  </si>
  <si>
    <t xml:space="preserve">Infant </t>
  </si>
  <si>
    <t>Federal-Only</t>
  </si>
  <si>
    <t>STATES</t>
  </si>
  <si>
    <t>Mandatory</t>
  </si>
  <si>
    <t xml:space="preserve">Matching </t>
  </si>
  <si>
    <t>MOE</t>
  </si>
  <si>
    <t>FMAP Rate</t>
  </si>
  <si>
    <t xml:space="preserve"> Fund</t>
  </si>
  <si>
    <t>Training &amp; Tech Asst.</t>
  </si>
  <si>
    <t>Territorial Allocation</t>
  </si>
  <si>
    <t>Research Set-aside</t>
  </si>
  <si>
    <t>Other Tribal Organizations</t>
  </si>
  <si>
    <t>Tribal Allocation</t>
  </si>
  <si>
    <t>State Allocation</t>
  </si>
  <si>
    <t>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</si>
  <si>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</si>
  <si>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</si>
  <si>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</si>
  <si>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</si>
  <si>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</si>
  <si>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</si>
  <si>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</si>
  <si>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</si>
  <si>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</si>
  <si>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</si>
  <si>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</si>
  <si>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</si>
  <si>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</si>
  <si>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</si>
  <si>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</si>
  <si>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</si>
  <si>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</si>
  <si>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</si>
  <si>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</si>
  <si>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</si>
  <si>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</si>
  <si>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</si>
  <si>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</si>
  <si>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</si>
  <si>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</si>
  <si>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</si>
  <si>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</si>
  <si>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</si>
  <si>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</si>
  <si>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</si>
  <si>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</si>
  <si>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</si>
  <si>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</si>
  <si>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</si>
  <si>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</si>
  <si>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</si>
  <si>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</si>
  <si>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</si>
  <si>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</si>
  <si>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</si>
  <si>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</si>
  <si>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</si>
  <si>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</si>
  <si>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</si>
  <si>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</si>
  <si>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</si>
  <si>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</si>
  <si>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</si>
  <si>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</si>
  <si>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</si>
  <si>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</si>
  <si>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</si>
  <si>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 Total States</t>
  </si>
  <si>
    <t>TERRITORIES</t>
  </si>
  <si>
    <t>American Samoa</t>
  </si>
  <si>
    <t>Guam</t>
  </si>
  <si>
    <t>N. Marianas Islands</t>
  </si>
  <si>
    <t>Virgin Islands</t>
  </si>
  <si>
    <t>Sub Total Territories</t>
  </si>
  <si>
    <t xml:space="preserve">Sub Total Tribes </t>
  </si>
  <si>
    <t>T&amp;TA Sub Total</t>
  </si>
  <si>
    <t xml:space="preserve">      Lunch Program from the Department of Agriculture; and Per Capita Personal Income for 2002, 2003 and 2004 from the Department of Commerce issued Sep 05. </t>
  </si>
  <si>
    <t xml:space="preserve">     Act (P.L. 109-171).  The Discretionary allocations are based on the FY2007 appropriations measure (P.L. 110-5).  The Matching allocation does not include FY 2006 funds realloted in FY 2007.</t>
  </si>
  <si>
    <t>Targeted Funds:</t>
  </si>
  <si>
    <t xml:space="preserve">3/  Federal-Only Funds are the totals of Discretionary, Mandatory and the Federal Share of Matching Funds.  The Mandatory and Matching allocations are based on the Deficit Reduction </t>
  </si>
  <si>
    <t xml:space="preserve">5/  FY 2007 Discretionary funds include $9,820,080 in targeted funds for research, demonstration, and evaluation. </t>
  </si>
  <si>
    <r>
      <t xml:space="preserve">Child Care Hotline </t>
    </r>
    <r>
      <rPr>
        <b/>
        <vertAlign val="superscript"/>
        <sz val="9"/>
        <rFont val="Arial"/>
        <family val="2"/>
      </rPr>
      <t>4</t>
    </r>
  </si>
  <si>
    <r>
      <t xml:space="preserve">Research Set-aside </t>
    </r>
    <r>
      <rPr>
        <b/>
        <vertAlign val="superscript"/>
        <sz val="9"/>
        <rFont val="Arial"/>
        <family val="2"/>
      </rPr>
      <t>5</t>
    </r>
  </si>
  <si>
    <t xml:space="preserve">2/   For clarity, funds previously referred to as "earmarks" are now referred to as "targeted funds." </t>
  </si>
  <si>
    <t>Including</t>
  </si>
  <si>
    <t>Excluding</t>
  </si>
  <si>
    <r>
      <t xml:space="preserve">Targeted Funds </t>
    </r>
    <r>
      <rPr>
        <b/>
        <vertAlign val="superscript"/>
        <sz val="9.5"/>
        <rFont val="Arial"/>
        <family val="0"/>
      </rPr>
      <t>2</t>
    </r>
  </si>
  <si>
    <r>
      <t xml:space="preserve">Funds </t>
    </r>
    <r>
      <rPr>
        <b/>
        <vertAlign val="superscript"/>
        <sz val="9.5"/>
        <rFont val="Arial"/>
        <family val="0"/>
      </rPr>
      <t>3</t>
    </r>
  </si>
  <si>
    <r>
      <t>FY 2007 CCDF ALLOCATIONS (BASED ON APPROPRIATION)</t>
    </r>
    <r>
      <rPr>
        <b/>
        <vertAlign val="superscript"/>
        <sz val="14"/>
        <rFont val="Arial"/>
        <family val="2"/>
      </rPr>
      <t xml:space="preserve"> /1</t>
    </r>
  </si>
  <si>
    <r>
      <t xml:space="preserve">R&amp;R </t>
    </r>
    <r>
      <rPr>
        <b/>
        <vertAlign val="superscript"/>
        <sz val="9.5"/>
        <rFont val="Arial"/>
        <family val="2"/>
      </rPr>
      <t>2</t>
    </r>
  </si>
  <si>
    <r>
      <t xml:space="preserve">Expansion </t>
    </r>
    <r>
      <rPr>
        <b/>
        <vertAlign val="superscript"/>
        <sz val="9.5"/>
        <rFont val="Arial"/>
        <family val="2"/>
      </rPr>
      <t>2</t>
    </r>
  </si>
  <si>
    <r>
      <t xml:space="preserve">Toddler </t>
    </r>
    <r>
      <rPr>
        <b/>
        <vertAlign val="superscript"/>
        <sz val="9.5"/>
        <rFont val="Arial"/>
        <family val="2"/>
      </rPr>
      <t>2</t>
    </r>
  </si>
  <si>
    <r>
      <t xml:space="preserve">Targeted Funds </t>
    </r>
    <r>
      <rPr>
        <b/>
        <vertAlign val="superscript"/>
        <sz val="9.5"/>
        <rFont val="Arial"/>
        <family val="2"/>
      </rPr>
      <t>2</t>
    </r>
  </si>
  <si>
    <t>4/  FY 2007 Discretionary funds include $982,080 for a toll-free child care hotline; the amount comes out of the $18.8 million in targeted funds for resource and referral and school-age</t>
  </si>
  <si>
    <t xml:space="preserve">     child care activities.</t>
  </si>
  <si>
    <t>1/  The following statistics were used:  population under 5 and population under 13 from the Census Bureau 1 Jul 05 estimates; FY 2005 Participants in Free and Reduced School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</si>
</sst>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00%"/>
    <numFmt numFmtId="167" formatCode="_(* #,##0.0000_);_(* \(#,##0.0000\);_(* &quot;-&quot;_);_(@_)"/>
    <numFmt numFmtId="168" formatCode="_(* #,##0.0000000000_);_(* \(#,##0.0000000000\);_(* &quot;-&quot;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00_);_(* \(#,##0.000\);_(* &quot;-&quot;???_);_(@_)"/>
    <numFmt numFmtId="174" formatCode="0.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b/>
      <vertAlign val="superscript"/>
      <sz val="9.5"/>
      <name val="Arial"/>
      <family val="0"/>
    </font>
    <font>
      <b/>
      <vertAlign val="superscript"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64" fontId="6" fillId="0" borderId="0" xfId="15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41" fontId="6" fillId="0" borderId="0" xfId="15" applyNumberFormat="1" applyFont="1" applyAlignment="1">
      <alignment horizontal="center"/>
    </xf>
    <xf numFmtId="164" fontId="6" fillId="0" borderId="2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 horizontal="left"/>
    </xf>
    <xf numFmtId="10" fontId="6" fillId="0" borderId="0" xfId="21" applyNumberFormat="1" applyFont="1" applyAlignment="1">
      <alignment/>
    </xf>
    <xf numFmtId="164" fontId="6" fillId="0" borderId="0" xfId="15" applyNumberFormat="1" applyFont="1" applyFill="1" applyAlignment="1">
      <alignment horizontal="left"/>
    </xf>
    <xf numFmtId="43" fontId="6" fillId="0" borderId="0" xfId="15" applyFont="1" applyAlignment="1">
      <alignment/>
    </xf>
    <xf numFmtId="41" fontId="6" fillId="0" borderId="0" xfId="15" applyNumberFormat="1" applyFont="1" applyAlignment="1">
      <alignment horizontal="left"/>
    </xf>
    <xf numFmtId="164" fontId="6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164" fontId="9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4" fontId="11" fillId="0" borderId="1" xfId="15" applyNumberFormat="1" applyFont="1" applyBorder="1" applyAlignment="1">
      <alignment/>
    </xf>
    <xf numFmtId="43" fontId="12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4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FY%2001CCD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in\Local%20Settings\Temporary%20Internet%20Files\OLK8\2007%20Allocation%20Appropriation%20Computation-%20final%20Feb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F"/>
      <sheetName val="Territories"/>
      <sheetName val="States"/>
      <sheetName val="Tribes"/>
      <sheetName val="IO_Vars"/>
    </sheetNames>
    <sheetDataSet>
      <sheetData sheetId="0">
        <row r="31">
          <cell r="D31">
            <v>5913360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rmarks"/>
      <sheetName val="Allocation"/>
      <sheetName val="Appropriation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85" zoomScaleNormal="85" zoomScaleSheetLayoutView="85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85" sqref="A85"/>
    </sheetView>
  </sheetViews>
  <sheetFormatPr defaultColWidth="9.140625" defaultRowHeight="12.75"/>
  <cols>
    <col min="1" max="1" width="27.57421875" style="1" customWidth="1"/>
    <col min="2" max="3" width="15.7109375" style="20" customWidth="1"/>
    <col min="4" max="4" width="13.7109375" style="20" customWidth="1"/>
    <col min="5" max="5" width="10.7109375" style="20" customWidth="1"/>
    <col min="6" max="6" width="14.7109375" style="20" customWidth="1"/>
    <col min="7" max="7" width="15.7109375" style="20" customWidth="1"/>
    <col min="8" max="11" width="14.7109375" style="20" customWidth="1"/>
    <col min="12" max="12" width="15.7109375" style="20" customWidth="1"/>
    <col min="13" max="16384" width="9.140625" style="1" customWidth="1"/>
  </cols>
  <sheetData>
    <row r="1" spans="1:12" ht="22.5" customHeight="1" thickBot="1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Top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>
      <c r="B3" s="32"/>
      <c r="C3" s="33"/>
      <c r="D3" s="33"/>
      <c r="E3" s="33"/>
      <c r="F3" s="34" t="s">
        <v>0</v>
      </c>
      <c r="G3" s="34" t="s">
        <v>1</v>
      </c>
      <c r="H3" s="34" t="s">
        <v>87</v>
      </c>
      <c r="I3" s="34" t="s">
        <v>87</v>
      </c>
      <c r="J3" s="34" t="s">
        <v>87</v>
      </c>
      <c r="K3" s="34" t="s">
        <v>1</v>
      </c>
      <c r="L3" s="35" t="s">
        <v>2</v>
      </c>
    </row>
    <row r="4" spans="1:12" ht="12.75">
      <c r="A4" s="1" t="s">
        <v>3</v>
      </c>
      <c r="B4" s="34"/>
      <c r="C4" s="34"/>
      <c r="D4" s="34" t="s">
        <v>4</v>
      </c>
      <c r="E4" s="34" t="s">
        <v>5</v>
      </c>
      <c r="F4" s="34" t="s">
        <v>6</v>
      </c>
      <c r="G4" s="34" t="s">
        <v>93</v>
      </c>
      <c r="H4" s="34" t="s">
        <v>7</v>
      </c>
      <c r="I4" s="34" t="s">
        <v>8</v>
      </c>
      <c r="J4" s="34" t="s">
        <v>9</v>
      </c>
      <c r="K4" s="34" t="s">
        <v>94</v>
      </c>
      <c r="L4" s="35" t="s">
        <v>10</v>
      </c>
    </row>
    <row r="5" spans="1:13" s="8" customFormat="1" ht="14.25">
      <c r="A5" s="5" t="s">
        <v>11</v>
      </c>
      <c r="B5" s="35" t="s">
        <v>12</v>
      </c>
      <c r="C5" s="35" t="s">
        <v>13</v>
      </c>
      <c r="D5" s="34" t="s">
        <v>14</v>
      </c>
      <c r="E5" s="34" t="s">
        <v>15</v>
      </c>
      <c r="F5" s="34" t="s">
        <v>16</v>
      </c>
      <c r="G5" s="35" t="s">
        <v>95</v>
      </c>
      <c r="H5" s="35" t="s">
        <v>98</v>
      </c>
      <c r="I5" s="37" t="s">
        <v>99</v>
      </c>
      <c r="J5" s="35" t="s">
        <v>100</v>
      </c>
      <c r="K5" s="37" t="s">
        <v>101</v>
      </c>
      <c r="L5" s="35" t="s">
        <v>96</v>
      </c>
      <c r="M5" s="7"/>
    </row>
    <row r="6" spans="1:13" s="8" customFormat="1" ht="13.5" thickBot="1">
      <c r="A6" s="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7"/>
    </row>
    <row r="7" spans="1:13" s="8" customFormat="1" ht="13.5" hidden="1" thickTop="1">
      <c r="A7" s="5"/>
      <c r="B7" s="6"/>
      <c r="C7" s="6"/>
      <c r="D7" s="3"/>
      <c r="E7" s="3"/>
      <c r="F7" s="3"/>
      <c r="G7" s="6"/>
      <c r="H7" s="6"/>
      <c r="I7" s="3"/>
      <c r="J7" s="6"/>
      <c r="K7" s="3"/>
      <c r="L7" s="6"/>
      <c r="M7" s="7"/>
    </row>
    <row r="8" spans="1:13" s="8" customFormat="1" ht="13.5" hidden="1" thickTop="1">
      <c r="A8" s="10" t="s">
        <v>17</v>
      </c>
      <c r="B8" s="11">
        <v>3792100</v>
      </c>
      <c r="C8" s="11">
        <v>3500400</v>
      </c>
      <c r="D8" s="11"/>
      <c r="E8" s="11"/>
      <c r="F8" s="11"/>
      <c r="G8" s="11">
        <v>5155202.25</v>
      </c>
      <c r="H8" s="11"/>
      <c r="I8" s="11"/>
      <c r="J8" s="11"/>
      <c r="K8" s="11"/>
      <c r="L8" s="11">
        <f>SUM(B8:K8)</f>
        <v>12447702.25</v>
      </c>
      <c r="M8" s="7"/>
    </row>
    <row r="9" spans="1:13" s="8" customFormat="1" ht="13.5" hidden="1" thickTop="1">
      <c r="A9" s="10" t="s">
        <v>18</v>
      </c>
      <c r="B9" s="11"/>
      <c r="C9" s="11"/>
      <c r="D9" s="11"/>
      <c r="E9" s="11"/>
      <c r="F9" s="11"/>
      <c r="G9" s="11">
        <v>10310404.5</v>
      </c>
      <c r="H9" s="11">
        <v>93886.85</v>
      </c>
      <c r="I9" s="11">
        <v>847888.59</v>
      </c>
      <c r="J9" s="11">
        <v>491040</v>
      </c>
      <c r="K9" s="11">
        <f>G9-H9-I9-J9</f>
        <v>8877589.06</v>
      </c>
      <c r="L9" s="11">
        <f>G9</f>
        <v>10310404.5</v>
      </c>
      <c r="M9" s="7"/>
    </row>
    <row r="10" spans="1:13" s="8" customFormat="1" ht="13.5" hidden="1" thickTop="1">
      <c r="A10" s="10" t="s">
        <v>19</v>
      </c>
      <c r="B10" s="11"/>
      <c r="C10" s="11"/>
      <c r="D10" s="11"/>
      <c r="E10" s="11"/>
      <c r="F10" s="11"/>
      <c r="G10" s="11">
        <v>10802880</v>
      </c>
      <c r="H10" s="11"/>
      <c r="I10" s="11"/>
      <c r="J10" s="11"/>
      <c r="K10" s="11"/>
      <c r="L10" s="11">
        <f>G10</f>
        <v>10802880</v>
      </c>
      <c r="M10" s="7"/>
    </row>
    <row r="11" spans="1:13" s="8" customFormat="1" ht="13.5" hidden="1" thickTop="1">
      <c r="A11" s="10" t="s">
        <v>20</v>
      </c>
      <c r="B11" s="11"/>
      <c r="C11" s="11"/>
      <c r="D11" s="11"/>
      <c r="E11" s="11"/>
      <c r="F11" s="11"/>
      <c r="G11" s="11">
        <v>2000000</v>
      </c>
      <c r="H11" s="11"/>
      <c r="I11" s="11"/>
      <c r="J11" s="11"/>
      <c r="K11" s="11"/>
      <c r="L11" s="11">
        <f>G11</f>
        <v>2000000</v>
      </c>
      <c r="M11" s="7"/>
    </row>
    <row r="12" spans="1:13" s="8" customFormat="1" ht="13.5" hidden="1" thickTop="1">
      <c r="A12" s="10" t="s">
        <v>21</v>
      </c>
      <c r="B12" s="11">
        <v>58340000</v>
      </c>
      <c r="C12" s="11"/>
      <c r="D12" s="11"/>
      <c r="E12" s="11"/>
      <c r="F12" s="11"/>
      <c r="G12" s="11">
        <v>39241618</v>
      </c>
      <c r="H12" s="11">
        <v>375547.4</v>
      </c>
      <c r="I12" s="11"/>
      <c r="J12" s="11"/>
      <c r="K12" s="11">
        <f>G12-H12</f>
        <v>38866070.6</v>
      </c>
      <c r="L12" s="11">
        <f>B12+G12</f>
        <v>97581618</v>
      </c>
      <c r="M12" s="7"/>
    </row>
    <row r="13" spans="1:13" s="8" customFormat="1" ht="13.5" hidden="1" thickTop="1">
      <c r="A13" s="10" t="s">
        <v>22</v>
      </c>
      <c r="B13" s="11">
        <f>B71</f>
        <v>1177524781</v>
      </c>
      <c r="C13" s="11">
        <f>C71</f>
        <v>1673842719</v>
      </c>
      <c r="D13" s="11"/>
      <c r="E13" s="11"/>
      <c r="F13" s="11"/>
      <c r="G13" s="11">
        <v>1994570795.25</v>
      </c>
      <c r="H13" s="11">
        <v>17325855.75</v>
      </c>
      <c r="I13" s="11">
        <v>168729829.41</v>
      </c>
      <c r="J13" s="11">
        <v>97716959.99999999</v>
      </c>
      <c r="K13" s="11">
        <f>G13-H13-I13-J13</f>
        <v>1710798150.09</v>
      </c>
      <c r="L13" s="11">
        <f>SUM(B13+C13+G13)</f>
        <v>4845938295.25</v>
      </c>
      <c r="M13" s="7"/>
    </row>
    <row r="14" spans="1:13" s="8" customFormat="1" ht="13.5" hidden="1" thickTop="1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>
        <f>SUM(B14:K14)</f>
        <v>0</v>
      </c>
      <c r="M14" s="7"/>
    </row>
    <row r="15" spans="1:13" s="8" customFormat="1" ht="13.5" hidden="1" thickTop="1">
      <c r="A15" s="10" t="s">
        <v>23</v>
      </c>
      <c r="B15" s="11">
        <f>SUM(B8:B14)</f>
        <v>1239656881</v>
      </c>
      <c r="C15" s="11">
        <f>SUM(C8:C14)</f>
        <v>1677343119</v>
      </c>
      <c r="D15" s="11">
        <f>D71</f>
        <v>887607151</v>
      </c>
      <c r="E15" s="11"/>
      <c r="F15" s="11">
        <f>F71</f>
        <v>1293154178</v>
      </c>
      <c r="G15" s="11">
        <f aca="true" t="shared" si="0" ref="G15:L15">SUM(G8:G14)</f>
        <v>2062080900</v>
      </c>
      <c r="H15" s="11">
        <f t="shared" si="0"/>
        <v>17795290</v>
      </c>
      <c r="I15" s="11">
        <f t="shared" si="0"/>
        <v>169577718</v>
      </c>
      <c r="J15" s="11">
        <f t="shared" si="0"/>
        <v>98207999.99999999</v>
      </c>
      <c r="K15" s="11">
        <f t="shared" si="0"/>
        <v>1758541809.75</v>
      </c>
      <c r="L15" s="11">
        <f t="shared" si="0"/>
        <v>4979080900</v>
      </c>
      <c r="M15" s="7"/>
    </row>
    <row r="16" spans="1:13" s="8" customFormat="1" ht="14.25" hidden="1" thickBot="1" thickTop="1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2" t="s">
        <v>3</v>
      </c>
      <c r="L16" s="12"/>
      <c r="M16" s="7"/>
    </row>
    <row r="17" spans="1:12" ht="13.5" thickTop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9" t="s">
        <v>24</v>
      </c>
      <c r="B18" s="11">
        <v>16441707</v>
      </c>
      <c r="C18" s="11">
        <v>24711180</v>
      </c>
      <c r="D18" s="15">
        <v>6896417</v>
      </c>
      <c r="E18" s="16">
        <v>0.6885</v>
      </c>
      <c r="F18" s="15">
        <v>11180149</v>
      </c>
      <c r="G18" s="11">
        <v>40007253</v>
      </c>
      <c r="H18" s="11">
        <v>347523</v>
      </c>
      <c r="I18" s="15">
        <v>3384396</v>
      </c>
      <c r="J18" s="15">
        <v>1960014</v>
      </c>
      <c r="K18" s="15">
        <v>34315320</v>
      </c>
      <c r="L18" s="15">
        <f>SUM(B18+C18+G18)</f>
        <v>81160140</v>
      </c>
    </row>
    <row r="19" spans="1:12" ht="12.75">
      <c r="A19" s="29" t="s">
        <v>25</v>
      </c>
      <c r="B19" s="11">
        <v>3544811</v>
      </c>
      <c r="C19" s="11">
        <v>4194028</v>
      </c>
      <c r="D19" s="15">
        <v>3544811</v>
      </c>
      <c r="E19" s="16">
        <v>0.5758</v>
      </c>
      <c r="F19" s="15">
        <v>3089800</v>
      </c>
      <c r="G19" s="11">
        <v>4056719</v>
      </c>
      <c r="H19" s="11">
        <v>35239</v>
      </c>
      <c r="I19" s="15">
        <v>343176</v>
      </c>
      <c r="J19" s="15">
        <v>198745</v>
      </c>
      <c r="K19" s="15">
        <v>3479559</v>
      </c>
      <c r="L19" s="15">
        <f>SUM(B19+C19+G19)</f>
        <v>11795558</v>
      </c>
    </row>
    <row r="20" spans="1:12" ht="12.75">
      <c r="A20" s="29" t="s">
        <v>26</v>
      </c>
      <c r="B20" s="11">
        <v>19827025</v>
      </c>
      <c r="C20" s="11">
        <v>36859215</v>
      </c>
      <c r="D20" s="15">
        <v>10032936</v>
      </c>
      <c r="E20" s="16">
        <v>0.6647</v>
      </c>
      <c r="F20" s="15">
        <v>18593192</v>
      </c>
      <c r="G20" s="11">
        <v>50535178</v>
      </c>
      <c r="H20" s="11">
        <v>438974</v>
      </c>
      <c r="I20" s="15">
        <v>4275001</v>
      </c>
      <c r="J20" s="15">
        <v>2475793</v>
      </c>
      <c r="K20" s="15">
        <v>43345410</v>
      </c>
      <c r="L20" s="15">
        <f>SUM(B20+C20+G20)</f>
        <v>107221418</v>
      </c>
    </row>
    <row r="21" spans="1:12" ht="12.75">
      <c r="A21" s="29" t="s">
        <v>27</v>
      </c>
      <c r="B21" s="11">
        <v>5300283</v>
      </c>
      <c r="C21" s="11">
        <v>15409578</v>
      </c>
      <c r="D21" s="15">
        <v>1886543</v>
      </c>
      <c r="E21" s="16">
        <v>0.7337</v>
      </c>
      <c r="F21" s="15">
        <v>5592982</v>
      </c>
      <c r="G21" s="11">
        <v>25026001</v>
      </c>
      <c r="H21" s="11">
        <v>217389</v>
      </c>
      <c r="I21" s="15">
        <v>2117063</v>
      </c>
      <c r="J21" s="15">
        <v>1226061</v>
      </c>
      <c r="K21" s="15">
        <v>21465488</v>
      </c>
      <c r="L21" s="15">
        <f>SUM(B21+C21+G21)</f>
        <v>45735862</v>
      </c>
    </row>
    <row r="22" spans="1:12" ht="12.75">
      <c r="A22" s="29" t="s">
        <v>28</v>
      </c>
      <c r="B22" s="11">
        <v>85593217</v>
      </c>
      <c r="C22" s="11">
        <v>222162719</v>
      </c>
      <c r="D22" s="15">
        <v>85593217</v>
      </c>
      <c r="E22" s="16">
        <v>0.5</v>
      </c>
      <c r="F22" s="15">
        <v>222162719</v>
      </c>
      <c r="G22" s="11">
        <v>231860323</v>
      </c>
      <c r="H22" s="11">
        <v>2014056</v>
      </c>
      <c r="I22" s="15">
        <v>19614119</v>
      </c>
      <c r="J22" s="15">
        <v>11359176</v>
      </c>
      <c r="K22" s="15">
        <v>198872972</v>
      </c>
      <c r="L22" s="15">
        <f aca="true" t="shared" si="1" ref="L22:L69">SUM(B22+C22+G22)</f>
        <v>539616259</v>
      </c>
    </row>
    <row r="23" spans="1:12" ht="12.75">
      <c r="A23" s="29" t="s">
        <v>29</v>
      </c>
      <c r="B23" s="11">
        <v>10173800</v>
      </c>
      <c r="C23" s="11">
        <v>27318393</v>
      </c>
      <c r="D23" s="15">
        <v>8985901</v>
      </c>
      <c r="E23" s="16">
        <v>0.5</v>
      </c>
      <c r="F23" s="15">
        <v>27318393</v>
      </c>
      <c r="G23" s="11">
        <v>23764851</v>
      </c>
      <c r="H23" s="11">
        <v>206434</v>
      </c>
      <c r="I23" s="15">
        <v>2010377</v>
      </c>
      <c r="J23" s="15">
        <v>1164275</v>
      </c>
      <c r="K23" s="15">
        <v>20383765</v>
      </c>
      <c r="L23" s="15">
        <f t="shared" si="1"/>
        <v>61257044</v>
      </c>
    </row>
    <row r="24" spans="1:12" ht="12.75">
      <c r="A24" s="29" t="s">
        <v>30</v>
      </c>
      <c r="B24" s="11">
        <v>18738357</v>
      </c>
      <c r="C24" s="11">
        <v>18682227</v>
      </c>
      <c r="D24" s="15">
        <v>18738358</v>
      </c>
      <c r="E24" s="16">
        <v>0.5</v>
      </c>
      <c r="F24" s="15">
        <v>18682227</v>
      </c>
      <c r="G24" s="11">
        <v>14164330</v>
      </c>
      <c r="H24" s="11">
        <v>123039</v>
      </c>
      <c r="I24" s="15">
        <v>1198225</v>
      </c>
      <c r="J24" s="15">
        <v>693931</v>
      </c>
      <c r="K24" s="15">
        <v>12149135</v>
      </c>
      <c r="L24" s="15">
        <f t="shared" si="1"/>
        <v>51584914</v>
      </c>
    </row>
    <row r="25" spans="1:12" ht="12.75">
      <c r="A25" s="29" t="s">
        <v>31</v>
      </c>
      <c r="B25" s="11">
        <v>5179330</v>
      </c>
      <c r="C25" s="11">
        <v>4457192</v>
      </c>
      <c r="D25" s="15">
        <v>5179325</v>
      </c>
      <c r="E25" s="16">
        <v>0.5</v>
      </c>
      <c r="F25" s="15">
        <v>4457192</v>
      </c>
      <c r="G25" s="11">
        <v>4451593</v>
      </c>
      <c r="H25" s="11">
        <v>38669</v>
      </c>
      <c r="I25" s="15">
        <v>376581</v>
      </c>
      <c r="J25" s="15">
        <v>218090</v>
      </c>
      <c r="K25" s="15">
        <v>3818253</v>
      </c>
      <c r="L25" s="15">
        <f t="shared" si="1"/>
        <v>14088115</v>
      </c>
    </row>
    <row r="26" spans="1:12" ht="12.75">
      <c r="A26" s="29" t="s">
        <v>32</v>
      </c>
      <c r="B26" s="11">
        <v>4566974</v>
      </c>
      <c r="C26" s="11">
        <v>2696378</v>
      </c>
      <c r="D26" s="15">
        <v>4566972</v>
      </c>
      <c r="E26" s="16">
        <v>0.5</v>
      </c>
      <c r="F26" s="15">
        <v>2696378</v>
      </c>
      <c r="G26" s="11">
        <v>3167948</v>
      </c>
      <c r="H26" s="11">
        <v>27518</v>
      </c>
      <c r="I26" s="15">
        <v>267991</v>
      </c>
      <c r="J26" s="15">
        <v>155202</v>
      </c>
      <c r="K26" s="15">
        <v>2717237</v>
      </c>
      <c r="L26" s="15">
        <f t="shared" si="1"/>
        <v>10431300</v>
      </c>
    </row>
    <row r="27" spans="1:12" ht="12.75">
      <c r="A27" s="29" t="s">
        <v>33</v>
      </c>
      <c r="B27" s="11">
        <v>43026524</v>
      </c>
      <c r="C27" s="11">
        <v>92324105</v>
      </c>
      <c r="D27" s="15">
        <v>33415872</v>
      </c>
      <c r="E27" s="16">
        <v>0.5876</v>
      </c>
      <c r="F27" s="15">
        <v>64796564</v>
      </c>
      <c r="G27" s="11">
        <v>114853108</v>
      </c>
      <c r="H27" s="11">
        <v>997672</v>
      </c>
      <c r="I27" s="15">
        <v>9715948</v>
      </c>
      <c r="J27" s="15">
        <v>5626823</v>
      </c>
      <c r="K27" s="15">
        <v>98512665</v>
      </c>
      <c r="L27" s="15">
        <f t="shared" si="1"/>
        <v>250203737</v>
      </c>
    </row>
    <row r="28" spans="1:12" ht="12.75">
      <c r="A28" s="29" t="s">
        <v>34</v>
      </c>
      <c r="B28" s="11">
        <v>36548223</v>
      </c>
      <c r="C28" s="11">
        <v>54753427</v>
      </c>
      <c r="D28" s="15">
        <v>22182651</v>
      </c>
      <c r="E28" s="16">
        <v>0.6197</v>
      </c>
      <c r="F28" s="15">
        <v>33601304</v>
      </c>
      <c r="G28" s="11">
        <v>78229330</v>
      </c>
      <c r="H28" s="11">
        <v>679540</v>
      </c>
      <c r="I28" s="15">
        <v>6617775</v>
      </c>
      <c r="J28" s="15">
        <v>3832570</v>
      </c>
      <c r="K28" s="15">
        <v>67099445</v>
      </c>
      <c r="L28" s="15">
        <f t="shared" si="1"/>
        <v>169530980</v>
      </c>
    </row>
    <row r="29" spans="1:12" ht="12.75">
      <c r="A29" s="29" t="s">
        <v>35</v>
      </c>
      <c r="B29" s="11">
        <v>4971633</v>
      </c>
      <c r="C29" s="11">
        <v>6920898</v>
      </c>
      <c r="D29" s="15">
        <v>4971630</v>
      </c>
      <c r="E29" s="16">
        <v>0.5755</v>
      </c>
      <c r="F29" s="15">
        <v>5104989</v>
      </c>
      <c r="G29" s="11">
        <v>7767792</v>
      </c>
      <c r="H29" s="11">
        <v>67475</v>
      </c>
      <c r="I29" s="15">
        <v>657113</v>
      </c>
      <c r="J29" s="15">
        <v>380556</v>
      </c>
      <c r="K29" s="15">
        <v>6662648</v>
      </c>
      <c r="L29" s="15">
        <f t="shared" si="1"/>
        <v>19660323</v>
      </c>
    </row>
    <row r="30" spans="1:12" ht="12.75">
      <c r="A30" s="29" t="s">
        <v>36</v>
      </c>
      <c r="B30" s="11">
        <v>2867578</v>
      </c>
      <c r="C30" s="11">
        <v>8559293</v>
      </c>
      <c r="D30" s="15">
        <v>1175819</v>
      </c>
      <c r="E30" s="16">
        <v>0.7036</v>
      </c>
      <c r="F30" s="15">
        <v>3605706</v>
      </c>
      <c r="G30" s="11">
        <v>11655143</v>
      </c>
      <c r="H30" s="11">
        <v>101242</v>
      </c>
      <c r="I30" s="15">
        <v>985962</v>
      </c>
      <c r="J30" s="15">
        <v>571003</v>
      </c>
      <c r="K30" s="15">
        <v>9996936</v>
      </c>
      <c r="L30" s="15">
        <f t="shared" si="1"/>
        <v>23082014</v>
      </c>
    </row>
    <row r="31" spans="1:12" ht="12.75">
      <c r="A31" s="29" t="s">
        <v>37</v>
      </c>
      <c r="B31" s="11">
        <v>56873824</v>
      </c>
      <c r="C31" s="11">
        <v>74365891</v>
      </c>
      <c r="D31" s="15">
        <v>56873825</v>
      </c>
      <c r="E31" s="16">
        <v>0.5</v>
      </c>
      <c r="F31" s="15">
        <v>74365891</v>
      </c>
      <c r="G31" s="11">
        <v>76570415</v>
      </c>
      <c r="H31" s="11">
        <v>665130</v>
      </c>
      <c r="I31" s="15">
        <v>6477440</v>
      </c>
      <c r="J31" s="15">
        <v>3751297</v>
      </c>
      <c r="K31" s="15">
        <v>65676548</v>
      </c>
      <c r="L31" s="15">
        <f t="shared" si="1"/>
        <v>207810130</v>
      </c>
    </row>
    <row r="32" spans="1:12" ht="12.75">
      <c r="A32" s="29" t="s">
        <v>38</v>
      </c>
      <c r="B32" s="11">
        <v>26181999</v>
      </c>
      <c r="C32" s="11">
        <v>36576536</v>
      </c>
      <c r="D32" s="15">
        <v>15356947</v>
      </c>
      <c r="E32" s="16">
        <v>0.6261</v>
      </c>
      <c r="F32" s="15">
        <v>21843103</v>
      </c>
      <c r="G32" s="11">
        <v>41429945</v>
      </c>
      <c r="H32" s="11">
        <v>359882</v>
      </c>
      <c r="I32" s="15">
        <v>3504748</v>
      </c>
      <c r="J32" s="15">
        <v>2029714</v>
      </c>
      <c r="K32" s="15">
        <v>35535601</v>
      </c>
      <c r="L32" s="15">
        <f t="shared" si="1"/>
        <v>104188480</v>
      </c>
    </row>
    <row r="33" spans="1:12" ht="12.75">
      <c r="A33" s="29" t="s">
        <v>39</v>
      </c>
      <c r="B33" s="11">
        <v>8507792</v>
      </c>
      <c r="C33" s="11">
        <v>15049064</v>
      </c>
      <c r="D33" s="15">
        <v>5078586</v>
      </c>
      <c r="E33" s="16">
        <v>0.6198</v>
      </c>
      <c r="F33" s="15">
        <v>9231452</v>
      </c>
      <c r="G33" s="11">
        <v>17655465</v>
      </c>
      <c r="H33" s="11">
        <v>153364</v>
      </c>
      <c r="I33" s="15">
        <v>1493556</v>
      </c>
      <c r="J33" s="15">
        <v>864967</v>
      </c>
      <c r="K33" s="15">
        <v>15143578</v>
      </c>
      <c r="L33" s="15">
        <f t="shared" si="1"/>
        <v>41212321</v>
      </c>
    </row>
    <row r="34" spans="1:12" ht="12.75">
      <c r="A34" s="29" t="s">
        <v>40</v>
      </c>
      <c r="B34" s="11">
        <v>9811721</v>
      </c>
      <c r="C34" s="11">
        <v>15371286</v>
      </c>
      <c r="D34" s="15">
        <v>6673024</v>
      </c>
      <c r="E34" s="16">
        <v>0.6025</v>
      </c>
      <c r="F34" s="15">
        <v>10141222</v>
      </c>
      <c r="G34" s="11">
        <v>18508948</v>
      </c>
      <c r="H34" s="11">
        <v>160778</v>
      </c>
      <c r="I34" s="15">
        <v>1565756</v>
      </c>
      <c r="J34" s="15">
        <v>906781</v>
      </c>
      <c r="K34" s="15">
        <v>15875633</v>
      </c>
      <c r="L34" s="15">
        <f t="shared" si="1"/>
        <v>43691955</v>
      </c>
    </row>
    <row r="35" spans="1:12" ht="12.75">
      <c r="A35" s="29" t="s">
        <v>41</v>
      </c>
      <c r="B35" s="11">
        <v>16701653</v>
      </c>
      <c r="C35" s="11">
        <v>22378205</v>
      </c>
      <c r="D35" s="15">
        <v>7274537</v>
      </c>
      <c r="E35" s="16">
        <v>0.6958</v>
      </c>
      <c r="F35" s="15">
        <v>9783630</v>
      </c>
      <c r="G35" s="11">
        <v>35313975</v>
      </c>
      <c r="H35" s="11">
        <v>306755</v>
      </c>
      <c r="I35" s="15">
        <v>2987370</v>
      </c>
      <c r="J35" s="15">
        <v>1730084</v>
      </c>
      <c r="K35" s="15">
        <v>30289766</v>
      </c>
      <c r="L35" s="15">
        <f t="shared" si="1"/>
        <v>74393833</v>
      </c>
    </row>
    <row r="36" spans="1:12" ht="12.75">
      <c r="A36" s="29" t="s">
        <v>42</v>
      </c>
      <c r="B36" s="11">
        <v>13864552</v>
      </c>
      <c r="C36" s="11">
        <v>26141233</v>
      </c>
      <c r="D36" s="15">
        <v>5219488</v>
      </c>
      <c r="E36" s="16">
        <v>0.6969</v>
      </c>
      <c r="F36" s="15">
        <v>11369505</v>
      </c>
      <c r="G36" s="11">
        <v>45664161</v>
      </c>
      <c r="H36" s="11">
        <v>396662</v>
      </c>
      <c r="I36" s="15">
        <v>3862939</v>
      </c>
      <c r="J36" s="15">
        <v>2237154</v>
      </c>
      <c r="K36" s="15">
        <v>39167406</v>
      </c>
      <c r="L36" s="15">
        <f t="shared" si="1"/>
        <v>85669946</v>
      </c>
    </row>
    <row r="37" spans="1:12" ht="12.75">
      <c r="A37" s="29" t="s">
        <v>43</v>
      </c>
      <c r="B37" s="11">
        <v>3018598</v>
      </c>
      <c r="C37" s="11">
        <v>5970697</v>
      </c>
      <c r="D37" s="15">
        <v>1749818</v>
      </c>
      <c r="E37" s="16">
        <v>0.6327</v>
      </c>
      <c r="F37" s="15">
        <v>3466156</v>
      </c>
      <c r="G37" s="11">
        <v>6667020</v>
      </c>
      <c r="H37" s="11">
        <v>57913</v>
      </c>
      <c r="I37" s="15">
        <v>563994</v>
      </c>
      <c r="J37" s="15">
        <v>326627</v>
      </c>
      <c r="K37" s="15">
        <v>5718486</v>
      </c>
      <c r="L37" s="15">
        <f t="shared" si="1"/>
        <v>15656315</v>
      </c>
    </row>
    <row r="38" spans="1:12" ht="12.75">
      <c r="A38" s="29" t="s">
        <v>44</v>
      </c>
      <c r="B38" s="11">
        <v>23301407</v>
      </c>
      <c r="C38" s="11">
        <v>31641836</v>
      </c>
      <c r="D38" s="15">
        <v>23301407</v>
      </c>
      <c r="E38" s="16">
        <v>0.5</v>
      </c>
      <c r="F38" s="15">
        <v>31641836</v>
      </c>
      <c r="G38" s="11">
        <v>25700984</v>
      </c>
      <c r="H38" s="11">
        <v>223252</v>
      </c>
      <c r="I38" s="15">
        <v>2174163</v>
      </c>
      <c r="J38" s="15">
        <v>1259129</v>
      </c>
      <c r="K38" s="15">
        <v>22044440</v>
      </c>
      <c r="L38" s="15">
        <f t="shared" si="1"/>
        <v>80644227</v>
      </c>
    </row>
    <row r="39" spans="1:12" ht="12.75">
      <c r="A39" s="29" t="s">
        <v>45</v>
      </c>
      <c r="B39" s="11">
        <v>44973373</v>
      </c>
      <c r="C39" s="11">
        <v>32973704</v>
      </c>
      <c r="D39" s="15">
        <v>44973368</v>
      </c>
      <c r="E39" s="16">
        <v>0.5</v>
      </c>
      <c r="F39" s="15">
        <v>32973704</v>
      </c>
      <c r="G39" s="11">
        <v>25405945</v>
      </c>
      <c r="H39" s="11">
        <v>220689</v>
      </c>
      <c r="I39" s="15">
        <v>2149205</v>
      </c>
      <c r="J39" s="15">
        <v>1244675</v>
      </c>
      <c r="K39" s="17">
        <v>21791376</v>
      </c>
      <c r="L39" s="15">
        <f t="shared" si="1"/>
        <v>103353022</v>
      </c>
    </row>
    <row r="40" spans="1:12" ht="12.75">
      <c r="A40" s="29" t="s">
        <v>46</v>
      </c>
      <c r="B40" s="11">
        <v>32081922</v>
      </c>
      <c r="C40" s="11">
        <v>56413198</v>
      </c>
      <c r="D40" s="15">
        <v>24411364</v>
      </c>
      <c r="E40" s="16">
        <v>0.5638</v>
      </c>
      <c r="F40" s="15">
        <v>43645685</v>
      </c>
      <c r="G40" s="11">
        <v>57740733</v>
      </c>
      <c r="H40" s="11">
        <v>501565</v>
      </c>
      <c r="I40" s="15">
        <v>4884552</v>
      </c>
      <c r="J40" s="15">
        <v>2828804</v>
      </c>
      <c r="K40" s="15">
        <v>49525812</v>
      </c>
      <c r="L40" s="15">
        <f t="shared" si="1"/>
        <v>146235853</v>
      </c>
    </row>
    <row r="41" spans="1:12" ht="12.75">
      <c r="A41" s="29" t="s">
        <v>47</v>
      </c>
      <c r="B41" s="11">
        <v>23367543</v>
      </c>
      <c r="C41" s="11">
        <v>27667160</v>
      </c>
      <c r="D41" s="15">
        <v>19690299</v>
      </c>
      <c r="E41" s="16">
        <v>0.5</v>
      </c>
      <c r="F41" s="15">
        <v>27667160</v>
      </c>
      <c r="G41" s="11">
        <v>25579674</v>
      </c>
      <c r="H41" s="11">
        <v>222198</v>
      </c>
      <c r="I41" s="15">
        <v>2163901</v>
      </c>
      <c r="J41" s="15">
        <v>1253186</v>
      </c>
      <c r="K41" s="15">
        <v>21940389</v>
      </c>
      <c r="L41" s="15">
        <f t="shared" si="1"/>
        <v>76614377</v>
      </c>
    </row>
    <row r="42" spans="1:12" ht="12.75">
      <c r="A42" s="29" t="s">
        <v>48</v>
      </c>
      <c r="B42" s="11">
        <v>6293116</v>
      </c>
      <c r="C42" s="11">
        <v>17107609</v>
      </c>
      <c r="D42" s="15">
        <v>1715430</v>
      </c>
      <c r="E42" s="16">
        <v>0.7589</v>
      </c>
      <c r="F42" s="15">
        <v>5435030</v>
      </c>
      <c r="G42" s="11">
        <v>31950522</v>
      </c>
      <c r="H42" s="11">
        <v>277538</v>
      </c>
      <c r="I42" s="15">
        <v>2702840</v>
      </c>
      <c r="J42" s="15">
        <v>1565303</v>
      </c>
      <c r="K42" s="15">
        <v>27404841</v>
      </c>
      <c r="L42" s="15">
        <f t="shared" si="1"/>
        <v>55351247</v>
      </c>
    </row>
    <row r="43" spans="1:12" ht="12.75">
      <c r="A43" s="29" t="s">
        <v>49</v>
      </c>
      <c r="B43" s="11">
        <v>24668568</v>
      </c>
      <c r="C43" s="11">
        <v>31064346</v>
      </c>
      <c r="D43" s="15">
        <v>16548755</v>
      </c>
      <c r="E43" s="16">
        <v>0.616</v>
      </c>
      <c r="F43" s="15">
        <v>19364787</v>
      </c>
      <c r="G43" s="11">
        <v>38693984</v>
      </c>
      <c r="H43" s="11">
        <v>336116</v>
      </c>
      <c r="I43" s="15">
        <v>3273300</v>
      </c>
      <c r="J43" s="15">
        <v>1895675</v>
      </c>
      <c r="K43" s="15">
        <v>33188893</v>
      </c>
      <c r="L43" s="15">
        <f t="shared" si="1"/>
        <v>94426898</v>
      </c>
    </row>
    <row r="44" spans="1:12" ht="12.75">
      <c r="A44" s="29" t="s">
        <v>50</v>
      </c>
      <c r="B44" s="11">
        <v>3190691</v>
      </c>
      <c r="C44" s="11">
        <v>4482227</v>
      </c>
      <c r="D44" s="15">
        <v>1313990</v>
      </c>
      <c r="E44" s="16">
        <v>0.6911</v>
      </c>
      <c r="F44" s="15">
        <v>2003415</v>
      </c>
      <c r="G44" s="11">
        <v>5676759</v>
      </c>
      <c r="H44" s="11">
        <v>49311</v>
      </c>
      <c r="I44" s="15">
        <v>480223</v>
      </c>
      <c r="J44" s="15">
        <v>278113</v>
      </c>
      <c r="K44" s="15">
        <v>4869112</v>
      </c>
      <c r="L44" s="15">
        <f t="shared" si="1"/>
        <v>13349677</v>
      </c>
    </row>
    <row r="45" spans="1:12" ht="12.75">
      <c r="A45" s="29" t="s">
        <v>51</v>
      </c>
      <c r="B45" s="11">
        <v>10594637</v>
      </c>
      <c r="C45" s="11">
        <v>9843946</v>
      </c>
      <c r="D45" s="15">
        <v>6498998</v>
      </c>
      <c r="E45" s="16">
        <v>0.5793</v>
      </c>
      <c r="F45" s="15">
        <v>7148883</v>
      </c>
      <c r="G45" s="11">
        <v>11506546</v>
      </c>
      <c r="H45" s="11">
        <v>99952</v>
      </c>
      <c r="I45" s="15">
        <v>973391</v>
      </c>
      <c r="J45" s="15">
        <v>563723</v>
      </c>
      <c r="K45" s="15">
        <v>9869480</v>
      </c>
      <c r="L45" s="15">
        <f t="shared" si="1"/>
        <v>31945129</v>
      </c>
    </row>
    <row r="46" spans="1:12" ht="12.75">
      <c r="A46" s="29" t="s">
        <v>52</v>
      </c>
      <c r="B46" s="11">
        <v>2580422</v>
      </c>
      <c r="C46" s="11">
        <v>14460371</v>
      </c>
      <c r="D46" s="15">
        <v>2580421</v>
      </c>
      <c r="E46" s="16">
        <v>0.5393</v>
      </c>
      <c r="F46" s="15">
        <v>12352852</v>
      </c>
      <c r="G46" s="11">
        <v>14230287</v>
      </c>
      <c r="H46" s="11">
        <v>123612</v>
      </c>
      <c r="I46" s="15">
        <v>1203805</v>
      </c>
      <c r="J46" s="15">
        <v>697163</v>
      </c>
      <c r="K46" s="15">
        <v>12205707</v>
      </c>
      <c r="L46" s="15">
        <f t="shared" si="1"/>
        <v>31271080</v>
      </c>
    </row>
    <row r="47" spans="1:12" ht="12.75">
      <c r="A47" s="29" t="s">
        <v>53</v>
      </c>
      <c r="B47" s="11">
        <v>4581870</v>
      </c>
      <c r="C47" s="11">
        <v>6598259</v>
      </c>
      <c r="D47" s="15">
        <v>4581866</v>
      </c>
      <c r="E47" s="16">
        <v>0.5</v>
      </c>
      <c r="F47" s="15">
        <v>6598259</v>
      </c>
      <c r="G47" s="11">
        <v>4685162</v>
      </c>
      <c r="H47" s="11">
        <v>40698</v>
      </c>
      <c r="I47" s="15">
        <v>396339</v>
      </c>
      <c r="J47" s="15">
        <v>229533</v>
      </c>
      <c r="K47" s="15">
        <v>4018592</v>
      </c>
      <c r="L47" s="15">
        <f t="shared" si="1"/>
        <v>15865291</v>
      </c>
    </row>
    <row r="48" spans="1:12" ht="12.75">
      <c r="A48" s="29" t="s">
        <v>54</v>
      </c>
      <c r="B48" s="11">
        <v>26374178</v>
      </c>
      <c r="C48" s="11">
        <v>49208754</v>
      </c>
      <c r="D48" s="15">
        <v>26374178</v>
      </c>
      <c r="E48" s="16">
        <v>0.5</v>
      </c>
      <c r="F48" s="15">
        <v>49208754</v>
      </c>
      <c r="G48" s="11">
        <v>36494101</v>
      </c>
      <c r="H48" s="11">
        <v>317006</v>
      </c>
      <c r="I48" s="15">
        <v>3087202</v>
      </c>
      <c r="J48" s="15">
        <v>1787900</v>
      </c>
      <c r="K48" s="15">
        <v>31301993</v>
      </c>
      <c r="L48" s="15">
        <f t="shared" si="1"/>
        <v>112077033</v>
      </c>
    </row>
    <row r="49" spans="1:12" ht="12.75">
      <c r="A49" s="29" t="s">
        <v>55</v>
      </c>
      <c r="B49" s="11">
        <v>8307587</v>
      </c>
      <c r="C49" s="11">
        <v>11041841</v>
      </c>
      <c r="D49" s="15">
        <v>2895259</v>
      </c>
      <c r="E49" s="16">
        <v>0.7193</v>
      </c>
      <c r="F49" s="15">
        <v>4308974</v>
      </c>
      <c r="G49" s="11">
        <v>18281386</v>
      </c>
      <c r="H49" s="11">
        <v>158801</v>
      </c>
      <c r="I49" s="15">
        <v>1546506</v>
      </c>
      <c r="J49" s="15">
        <v>895632</v>
      </c>
      <c r="K49" s="15">
        <v>15680447</v>
      </c>
      <c r="L49" s="15">
        <f t="shared" si="1"/>
        <v>37630814</v>
      </c>
    </row>
    <row r="50" spans="1:12" ht="12.75">
      <c r="A50" s="29" t="s">
        <v>56</v>
      </c>
      <c r="B50" s="11">
        <v>101983998</v>
      </c>
      <c r="C50" s="11">
        <v>103029825</v>
      </c>
      <c r="D50" s="15">
        <v>101983998</v>
      </c>
      <c r="E50" s="16">
        <v>0.5</v>
      </c>
      <c r="F50" s="15">
        <v>103029825</v>
      </c>
      <c r="G50" s="11">
        <v>107222061</v>
      </c>
      <c r="H50" s="11">
        <v>931385</v>
      </c>
      <c r="I50" s="15">
        <v>9070403</v>
      </c>
      <c r="J50" s="15">
        <v>5252967</v>
      </c>
      <c r="K50" s="15">
        <v>91967306</v>
      </c>
      <c r="L50" s="15">
        <f t="shared" si="1"/>
        <v>312235884</v>
      </c>
    </row>
    <row r="51" spans="1:12" ht="12.75">
      <c r="A51" s="29" t="s">
        <v>57</v>
      </c>
      <c r="B51" s="11">
        <v>69639228</v>
      </c>
      <c r="C51" s="11">
        <v>49319008</v>
      </c>
      <c r="D51" s="15">
        <v>37927282</v>
      </c>
      <c r="E51" s="16">
        <v>0.6452</v>
      </c>
      <c r="F51" s="15">
        <v>27120868</v>
      </c>
      <c r="G51" s="11">
        <v>66514217</v>
      </c>
      <c r="H51" s="11">
        <v>577776</v>
      </c>
      <c r="I51" s="15">
        <v>5626741</v>
      </c>
      <c r="J51" s="15">
        <v>3258629</v>
      </c>
      <c r="K51" s="15">
        <v>57051071</v>
      </c>
      <c r="L51" s="15">
        <f t="shared" si="1"/>
        <v>185472453</v>
      </c>
    </row>
    <row r="52" spans="1:12" ht="12.75">
      <c r="A52" s="29" t="s">
        <v>58</v>
      </c>
      <c r="B52" s="11">
        <v>2506022</v>
      </c>
      <c r="C52" s="11">
        <v>3027203</v>
      </c>
      <c r="D52" s="15">
        <v>1017036</v>
      </c>
      <c r="E52" s="16">
        <v>0.6472</v>
      </c>
      <c r="F52" s="15">
        <v>1650181</v>
      </c>
      <c r="G52" s="11">
        <v>3678999</v>
      </c>
      <c r="H52" s="11">
        <v>31958</v>
      </c>
      <c r="I52" s="15">
        <v>311223</v>
      </c>
      <c r="J52" s="15">
        <v>180240</v>
      </c>
      <c r="K52" s="15">
        <v>3155578</v>
      </c>
      <c r="L52" s="15">
        <f t="shared" si="1"/>
        <v>9212224</v>
      </c>
    </row>
    <row r="53" spans="1:12" ht="12.75">
      <c r="A53" s="29" t="s">
        <v>59</v>
      </c>
      <c r="B53" s="11">
        <v>70124656</v>
      </c>
      <c r="C53" s="11">
        <v>62124101</v>
      </c>
      <c r="D53" s="15">
        <v>45403943</v>
      </c>
      <c r="E53" s="16">
        <v>0.5966</v>
      </c>
      <c r="F53" s="15">
        <v>42006139</v>
      </c>
      <c r="G53" s="11">
        <v>66959140</v>
      </c>
      <c r="H53" s="11">
        <v>581641</v>
      </c>
      <c r="I53" s="15">
        <v>5664379</v>
      </c>
      <c r="J53" s="15">
        <v>3280427</v>
      </c>
      <c r="K53" s="15">
        <v>57432693</v>
      </c>
      <c r="L53" s="15">
        <f t="shared" si="1"/>
        <v>199207897</v>
      </c>
    </row>
    <row r="54" spans="1:12" ht="12.75">
      <c r="A54" s="29" t="s">
        <v>60</v>
      </c>
      <c r="B54" s="11">
        <v>24909979</v>
      </c>
      <c r="C54" s="11">
        <v>19525802</v>
      </c>
      <c r="D54" s="15">
        <v>10630233</v>
      </c>
      <c r="E54" s="16">
        <v>0.6814</v>
      </c>
      <c r="F54" s="15">
        <v>9129616</v>
      </c>
      <c r="G54" s="11">
        <v>31005000</v>
      </c>
      <c r="H54" s="11">
        <v>269325</v>
      </c>
      <c r="I54" s="15">
        <v>2622854</v>
      </c>
      <c r="J54" s="15">
        <v>1518981</v>
      </c>
      <c r="K54" s="15">
        <v>26593840</v>
      </c>
      <c r="L54" s="15">
        <f t="shared" si="1"/>
        <v>75440781</v>
      </c>
    </row>
    <row r="55" spans="1:12" ht="12.75">
      <c r="A55" s="29" t="s">
        <v>61</v>
      </c>
      <c r="B55" s="11">
        <v>19408790</v>
      </c>
      <c r="C55" s="11">
        <v>19217703</v>
      </c>
      <c r="D55" s="15">
        <v>11714966</v>
      </c>
      <c r="E55" s="16">
        <v>0.6107</v>
      </c>
      <c r="F55" s="15">
        <v>12250617</v>
      </c>
      <c r="G55" s="11">
        <v>22309758</v>
      </c>
      <c r="H55" s="11">
        <v>193794</v>
      </c>
      <c r="I55" s="15">
        <v>1887284</v>
      </c>
      <c r="J55" s="15">
        <v>1092988</v>
      </c>
      <c r="K55" s="15">
        <v>19135692</v>
      </c>
      <c r="L55" s="15">
        <f t="shared" si="1"/>
        <v>60936251</v>
      </c>
    </row>
    <row r="56" spans="1:12" ht="12.75">
      <c r="A56" s="29" t="s">
        <v>62</v>
      </c>
      <c r="B56" s="11">
        <v>55336804</v>
      </c>
      <c r="C56" s="11">
        <v>62339441</v>
      </c>
      <c r="D56" s="15">
        <v>46629051</v>
      </c>
      <c r="E56" s="16">
        <v>0.5439</v>
      </c>
      <c r="F56" s="15">
        <v>52276189</v>
      </c>
      <c r="G56" s="11">
        <v>62528482</v>
      </c>
      <c r="H56" s="11">
        <v>543154</v>
      </c>
      <c r="I56" s="15">
        <v>5289569</v>
      </c>
      <c r="J56" s="15">
        <v>3063362</v>
      </c>
      <c r="K56" s="15">
        <v>53632397</v>
      </c>
      <c r="L56" s="15">
        <f t="shared" si="1"/>
        <v>180204727</v>
      </c>
    </row>
    <row r="57" spans="1:12" ht="12.75">
      <c r="A57" s="29" t="s">
        <v>63</v>
      </c>
      <c r="B57" s="11">
        <v>0</v>
      </c>
      <c r="C57" s="11">
        <v>0</v>
      </c>
      <c r="D57" s="15">
        <v>0</v>
      </c>
      <c r="E57" s="18">
        <v>0</v>
      </c>
      <c r="F57" s="18">
        <v>0</v>
      </c>
      <c r="G57" s="11">
        <v>34859806</v>
      </c>
      <c r="H57" s="11">
        <v>302810</v>
      </c>
      <c r="I57" s="15">
        <v>2948950</v>
      </c>
      <c r="J57" s="15">
        <v>1707833</v>
      </c>
      <c r="K57" s="15">
        <v>29900213</v>
      </c>
      <c r="L57" s="15">
        <f t="shared" si="1"/>
        <v>34859806</v>
      </c>
    </row>
    <row r="58" spans="1:12" ht="12.75">
      <c r="A58" s="29" t="s">
        <v>64</v>
      </c>
      <c r="B58" s="11">
        <v>6633774</v>
      </c>
      <c r="C58" s="11">
        <v>5487058</v>
      </c>
      <c r="D58" s="15">
        <v>5321126</v>
      </c>
      <c r="E58" s="16">
        <v>0.5235</v>
      </c>
      <c r="F58" s="15">
        <v>4994428</v>
      </c>
      <c r="G58" s="11">
        <v>5594847</v>
      </c>
      <c r="H58" s="11">
        <v>48600</v>
      </c>
      <c r="I58" s="15">
        <v>473294</v>
      </c>
      <c r="J58" s="15">
        <v>274100</v>
      </c>
      <c r="K58" s="15">
        <v>4798853</v>
      </c>
      <c r="L58" s="15">
        <f t="shared" si="1"/>
        <v>17715679</v>
      </c>
    </row>
    <row r="59" spans="1:12" ht="12.75">
      <c r="A59" s="29" t="s">
        <v>65</v>
      </c>
      <c r="B59" s="11">
        <v>9867439</v>
      </c>
      <c r="C59" s="11">
        <v>23206470</v>
      </c>
      <c r="D59" s="15">
        <v>4085269</v>
      </c>
      <c r="E59" s="16">
        <v>0.6954</v>
      </c>
      <c r="F59" s="15">
        <v>10164928</v>
      </c>
      <c r="G59" s="11">
        <v>36828326</v>
      </c>
      <c r="H59" s="11">
        <v>319910</v>
      </c>
      <c r="I59" s="15">
        <v>3115476</v>
      </c>
      <c r="J59" s="15">
        <v>1804274</v>
      </c>
      <c r="K59" s="15">
        <v>31588666</v>
      </c>
      <c r="L59" s="15">
        <f t="shared" si="1"/>
        <v>69902235</v>
      </c>
    </row>
    <row r="60" spans="1:12" ht="12.75">
      <c r="A60" s="29" t="s">
        <v>66</v>
      </c>
      <c r="B60" s="11">
        <v>1710801</v>
      </c>
      <c r="C60" s="11">
        <v>4234374</v>
      </c>
      <c r="D60" s="15">
        <v>802914</v>
      </c>
      <c r="E60" s="16">
        <v>0.6292</v>
      </c>
      <c r="F60" s="15">
        <v>2495400</v>
      </c>
      <c r="G60" s="11">
        <v>5412252</v>
      </c>
      <c r="H60" s="11">
        <v>47014</v>
      </c>
      <c r="I60" s="15">
        <v>457847</v>
      </c>
      <c r="J60" s="15">
        <v>265154</v>
      </c>
      <c r="K60" s="15">
        <v>4642237</v>
      </c>
      <c r="L60" s="15">
        <f t="shared" si="1"/>
        <v>11357427</v>
      </c>
    </row>
    <row r="61" spans="1:12" ht="12.75">
      <c r="A61" s="29" t="s">
        <v>67</v>
      </c>
      <c r="B61" s="11">
        <v>37702188</v>
      </c>
      <c r="C61" s="11">
        <v>31692806</v>
      </c>
      <c r="D61" s="15">
        <v>18975782</v>
      </c>
      <c r="E61" s="16">
        <v>0.6365</v>
      </c>
      <c r="F61" s="15">
        <v>18099505</v>
      </c>
      <c r="G61" s="11">
        <v>44348112</v>
      </c>
      <c r="H61" s="11">
        <v>385230</v>
      </c>
      <c r="I61" s="15">
        <v>3751609</v>
      </c>
      <c r="J61" s="15">
        <v>2172679</v>
      </c>
      <c r="K61" s="15">
        <v>38038594</v>
      </c>
      <c r="L61" s="15">
        <f t="shared" si="1"/>
        <v>113743106</v>
      </c>
    </row>
    <row r="62" spans="1:12" ht="12.75">
      <c r="A62" s="29" t="s">
        <v>68</v>
      </c>
      <c r="B62" s="11">
        <v>59844129</v>
      </c>
      <c r="C62" s="11">
        <v>147642857</v>
      </c>
      <c r="D62" s="15">
        <v>34681421</v>
      </c>
      <c r="E62" s="16">
        <v>0.6078</v>
      </c>
      <c r="F62" s="15">
        <v>95270695</v>
      </c>
      <c r="G62" s="11">
        <v>216535657</v>
      </c>
      <c r="H62" s="11">
        <v>1880939</v>
      </c>
      <c r="I62" s="15">
        <v>18317738</v>
      </c>
      <c r="J62" s="15">
        <v>10608401</v>
      </c>
      <c r="K62" s="15">
        <v>185728579</v>
      </c>
      <c r="L62" s="15">
        <f t="shared" si="1"/>
        <v>424022643</v>
      </c>
    </row>
    <row r="63" spans="1:12" ht="12.75">
      <c r="A63" s="29" t="s">
        <v>69</v>
      </c>
      <c r="B63" s="11">
        <v>12591564</v>
      </c>
      <c r="C63" s="11">
        <v>17746598</v>
      </c>
      <c r="D63" s="15">
        <v>4474923</v>
      </c>
      <c r="E63" s="16">
        <v>0.7014</v>
      </c>
      <c r="F63" s="15">
        <v>7555081</v>
      </c>
      <c r="G63" s="11">
        <v>22336372</v>
      </c>
      <c r="H63" s="11">
        <v>194025</v>
      </c>
      <c r="I63" s="15">
        <v>1889535</v>
      </c>
      <c r="J63" s="15">
        <v>1094292</v>
      </c>
      <c r="K63" s="15">
        <v>19158520</v>
      </c>
      <c r="L63" s="15">
        <f t="shared" si="1"/>
        <v>52674534</v>
      </c>
    </row>
    <row r="64" spans="1:12" ht="12.75">
      <c r="A64" s="29" t="s">
        <v>70</v>
      </c>
      <c r="B64" s="11">
        <v>3944887</v>
      </c>
      <c r="C64" s="11">
        <v>2834235</v>
      </c>
      <c r="D64" s="15">
        <v>2666323</v>
      </c>
      <c r="E64" s="16">
        <v>0.5893</v>
      </c>
      <c r="F64" s="15">
        <v>1975259</v>
      </c>
      <c r="G64" s="11">
        <v>2906310</v>
      </c>
      <c r="H64" s="11">
        <v>25246</v>
      </c>
      <c r="I64" s="15">
        <v>245858</v>
      </c>
      <c r="J64" s="15">
        <v>142384</v>
      </c>
      <c r="K64" s="15">
        <v>2492822</v>
      </c>
      <c r="L64" s="15">
        <f t="shared" si="1"/>
        <v>9685432</v>
      </c>
    </row>
    <row r="65" spans="1:12" ht="12.75">
      <c r="A65" s="29" t="s">
        <v>71</v>
      </c>
      <c r="B65" s="11">
        <v>21328766</v>
      </c>
      <c r="C65" s="11">
        <v>41672491</v>
      </c>
      <c r="D65" s="15">
        <v>21328762</v>
      </c>
      <c r="E65" s="16">
        <v>0.5</v>
      </c>
      <c r="F65" s="15">
        <v>41672491</v>
      </c>
      <c r="G65" s="11">
        <v>39306222</v>
      </c>
      <c r="H65" s="11">
        <v>341434</v>
      </c>
      <c r="I65" s="15">
        <v>3325092</v>
      </c>
      <c r="J65" s="15">
        <v>1925670</v>
      </c>
      <c r="K65" s="15">
        <v>33714026</v>
      </c>
      <c r="L65" s="15">
        <f t="shared" si="1"/>
        <v>102307479</v>
      </c>
    </row>
    <row r="66" spans="1:12" ht="12.75">
      <c r="A66" s="29" t="s">
        <v>72</v>
      </c>
      <c r="B66" s="11">
        <v>41883444</v>
      </c>
      <c r="C66" s="11">
        <v>33401173</v>
      </c>
      <c r="D66" s="15">
        <v>38707605</v>
      </c>
      <c r="E66" s="16">
        <v>0.5012</v>
      </c>
      <c r="F66" s="15">
        <v>33241231</v>
      </c>
      <c r="G66" s="11">
        <v>33179749</v>
      </c>
      <c r="H66" s="11">
        <v>288216</v>
      </c>
      <c r="I66" s="15">
        <v>2806826</v>
      </c>
      <c r="J66" s="15">
        <v>1625525</v>
      </c>
      <c r="K66" s="15">
        <v>28459182</v>
      </c>
      <c r="L66" s="15">
        <f t="shared" si="1"/>
        <v>108464366</v>
      </c>
    </row>
    <row r="67" spans="1:12" ht="12.75">
      <c r="A67" s="29" t="s">
        <v>73</v>
      </c>
      <c r="B67" s="11">
        <v>8727005</v>
      </c>
      <c r="C67" s="11">
        <v>8573127</v>
      </c>
      <c r="D67" s="15">
        <v>2971392</v>
      </c>
      <c r="E67" s="16">
        <v>0.7282</v>
      </c>
      <c r="F67" s="15">
        <v>3199912</v>
      </c>
      <c r="G67" s="11">
        <v>13533052</v>
      </c>
      <c r="H67" s="11">
        <v>117555</v>
      </c>
      <c r="I67" s="15">
        <v>1144823</v>
      </c>
      <c r="J67" s="15">
        <v>663004</v>
      </c>
      <c r="K67" s="15">
        <v>11607670</v>
      </c>
      <c r="L67" s="15">
        <f t="shared" si="1"/>
        <v>30833184</v>
      </c>
    </row>
    <row r="68" spans="1:12" ht="12.75">
      <c r="A68" s="29" t="s">
        <v>74</v>
      </c>
      <c r="B68" s="11">
        <v>24511351</v>
      </c>
      <c r="C68" s="11">
        <v>28832251</v>
      </c>
      <c r="D68" s="15">
        <v>16449406</v>
      </c>
      <c r="E68" s="16">
        <v>0.5747</v>
      </c>
      <c r="F68" s="15">
        <v>21336969</v>
      </c>
      <c r="G68" s="11">
        <v>29529425</v>
      </c>
      <c r="H68" s="11">
        <v>256508</v>
      </c>
      <c r="I68" s="15">
        <v>2498029</v>
      </c>
      <c r="J68" s="15">
        <v>1446690</v>
      </c>
      <c r="K68" s="15">
        <v>25328198</v>
      </c>
      <c r="L68" s="15">
        <f t="shared" si="1"/>
        <v>82873027</v>
      </c>
    </row>
    <row r="69" spans="1:12" ht="12.75">
      <c r="A69" s="29" t="s">
        <v>75</v>
      </c>
      <c r="B69" s="11">
        <v>2815041</v>
      </c>
      <c r="C69" s="11">
        <v>2531400</v>
      </c>
      <c r="D69" s="15">
        <v>1553707</v>
      </c>
      <c r="E69" s="16">
        <v>0.5291</v>
      </c>
      <c r="F69" s="15">
        <v>2252951</v>
      </c>
      <c r="G69" s="11">
        <v>2687427</v>
      </c>
      <c r="H69" s="11">
        <v>23344</v>
      </c>
      <c r="I69" s="15">
        <v>227342</v>
      </c>
      <c r="J69" s="15">
        <v>131661</v>
      </c>
      <c r="K69" s="15">
        <v>2305080</v>
      </c>
      <c r="L69" s="15">
        <f t="shared" si="1"/>
        <v>8033868</v>
      </c>
    </row>
    <row r="70" spans="1:12" ht="12.75">
      <c r="A70" s="29"/>
      <c r="B70" s="4"/>
      <c r="C70" s="15"/>
      <c r="D70" s="15"/>
      <c r="E70" s="16"/>
      <c r="F70" s="15"/>
      <c r="G70" s="19"/>
      <c r="H70" s="15"/>
      <c r="I70" s="15"/>
      <c r="J70" s="15"/>
      <c r="K70" s="15"/>
      <c r="L70" s="15"/>
    </row>
    <row r="71" spans="1:12" ht="12.75">
      <c r="A71" s="29" t="s">
        <v>76</v>
      </c>
      <c r="B71" s="4">
        <f>SUM(B18:B70)</f>
        <v>1177524781</v>
      </c>
      <c r="C71" s="4">
        <f>SUM(C18:C70)</f>
        <v>1673842719</v>
      </c>
      <c r="D71" s="4">
        <f>SUM(D18:D70)</f>
        <v>887607151</v>
      </c>
      <c r="E71" s="4"/>
      <c r="F71" s="4">
        <f>SUM(F18:F70)</f>
        <v>1293154178</v>
      </c>
      <c r="G71" s="4">
        <f>SUM(G18:G70)</f>
        <v>1994570795</v>
      </c>
      <c r="H71" s="4">
        <v>17325856</v>
      </c>
      <c r="I71" s="4">
        <v>168729829</v>
      </c>
      <c r="J71" s="4">
        <v>97716960</v>
      </c>
      <c r="K71" s="4">
        <v>1710798150</v>
      </c>
      <c r="L71" s="4">
        <f>SUM(L18:L69)</f>
        <v>4845938295</v>
      </c>
    </row>
    <row r="72" spans="1:11" ht="12.75">
      <c r="A72" s="29"/>
      <c r="K72" s="20" t="s">
        <v>3</v>
      </c>
    </row>
    <row r="73" spans="1:7" ht="12.75">
      <c r="A73" s="29" t="s">
        <v>77</v>
      </c>
      <c r="G73" s="20" t="s">
        <v>3</v>
      </c>
    </row>
    <row r="74" spans="1:12" ht="12.75">
      <c r="A74" s="29" t="s">
        <v>78</v>
      </c>
      <c r="B74" s="20">
        <v>0</v>
      </c>
      <c r="C74" s="20">
        <v>0</v>
      </c>
      <c r="D74" s="20">
        <v>0</v>
      </c>
      <c r="F74" s="20">
        <v>0</v>
      </c>
      <c r="G74" s="11">
        <v>2606042</v>
      </c>
      <c r="H74" s="20">
        <v>23731</v>
      </c>
      <c r="I74" s="20">
        <v>214311</v>
      </c>
      <c r="J74" s="20">
        <v>124115</v>
      </c>
      <c r="K74" s="20">
        <f>SUM(G74-H74-I74-J74)</f>
        <v>2243885</v>
      </c>
      <c r="L74" s="15">
        <f>SUM(H74:K74)</f>
        <v>2606042</v>
      </c>
    </row>
    <row r="75" spans="1:12" ht="12.75">
      <c r="A75" s="29" t="s">
        <v>79</v>
      </c>
      <c r="B75" s="20">
        <v>0</v>
      </c>
      <c r="C75" s="20">
        <v>0</v>
      </c>
      <c r="D75" s="20">
        <v>0</v>
      </c>
      <c r="F75" s="20">
        <v>0</v>
      </c>
      <c r="G75" s="11">
        <v>4047582</v>
      </c>
      <c r="H75" s="20">
        <v>36857</v>
      </c>
      <c r="I75" s="20">
        <v>332858</v>
      </c>
      <c r="J75" s="20">
        <v>192769</v>
      </c>
      <c r="K75" s="20">
        <f>SUM(G75-H75-I75-J75)</f>
        <v>3485098</v>
      </c>
      <c r="L75" s="15">
        <f>SUM(H75:K75)</f>
        <v>4047582</v>
      </c>
    </row>
    <row r="76" spans="1:12" ht="12.75">
      <c r="A76" s="29" t="s">
        <v>80</v>
      </c>
      <c r="B76" s="20">
        <v>0</v>
      </c>
      <c r="C76" s="20">
        <v>0</v>
      </c>
      <c r="D76" s="20">
        <v>0</v>
      </c>
      <c r="F76" s="20">
        <v>0</v>
      </c>
      <c r="G76" s="11">
        <v>1799139</v>
      </c>
      <c r="H76" s="20">
        <v>16383</v>
      </c>
      <c r="I76" s="20">
        <v>147954</v>
      </c>
      <c r="J76" s="20">
        <v>85685</v>
      </c>
      <c r="K76" s="20">
        <f>SUM(G76-H76-I76-J76)</f>
        <v>1549117</v>
      </c>
      <c r="L76" s="15">
        <f>SUM(H76:K76)</f>
        <v>1799139</v>
      </c>
    </row>
    <row r="77" spans="1:12" ht="12.75">
      <c r="A77" s="29" t="s">
        <v>81</v>
      </c>
      <c r="B77" s="20">
        <v>0</v>
      </c>
      <c r="C77" s="20">
        <v>0</v>
      </c>
      <c r="D77" s="20">
        <v>0</v>
      </c>
      <c r="F77" s="20">
        <v>0</v>
      </c>
      <c r="G77" s="11">
        <v>1857642</v>
      </c>
      <c r="H77" s="20">
        <v>16916</v>
      </c>
      <c r="I77" s="20">
        <v>152765</v>
      </c>
      <c r="J77" s="20">
        <v>88471</v>
      </c>
      <c r="K77" s="20">
        <f>SUM(G77-H77-I77-J77)</f>
        <v>1599490</v>
      </c>
      <c r="L77" s="15">
        <f>SUM(H77:K77)</f>
        <v>1857642</v>
      </c>
    </row>
    <row r="78" spans="1:12" ht="12.75">
      <c r="A78" s="29"/>
      <c r="G78" s="11"/>
      <c r="L78" s="15"/>
    </row>
    <row r="79" spans="1:12" ht="12.75">
      <c r="A79" s="29" t="s">
        <v>82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f aca="true" t="shared" si="2" ref="G79:L79">SUM(G74:G77)</f>
        <v>10310405</v>
      </c>
      <c r="H79" s="20">
        <f t="shared" si="2"/>
        <v>93887</v>
      </c>
      <c r="I79" s="20">
        <f t="shared" si="2"/>
        <v>847888</v>
      </c>
      <c r="J79" s="20">
        <f t="shared" si="2"/>
        <v>491040</v>
      </c>
      <c r="K79" s="20">
        <f t="shared" si="2"/>
        <v>8877590</v>
      </c>
      <c r="L79" s="4">
        <f t="shared" si="2"/>
        <v>10310405</v>
      </c>
    </row>
    <row r="80" spans="1:11" ht="12.75">
      <c r="A80" s="29"/>
      <c r="G80" s="20" t="s">
        <v>3</v>
      </c>
      <c r="K80" s="20" t="s">
        <v>3</v>
      </c>
    </row>
    <row r="81" spans="1:12" ht="12.75">
      <c r="A81" s="29" t="s">
        <v>83</v>
      </c>
      <c r="B81" s="20">
        <v>58340000</v>
      </c>
      <c r="C81" s="20">
        <v>0</v>
      </c>
      <c r="D81" s="20">
        <v>0</v>
      </c>
      <c r="E81" s="20">
        <v>0</v>
      </c>
      <c r="F81" s="20">
        <v>0</v>
      </c>
      <c r="G81" s="20">
        <v>41241618</v>
      </c>
      <c r="H81" s="20">
        <v>375547.4</v>
      </c>
      <c r="I81" s="20">
        <v>0</v>
      </c>
      <c r="J81" s="20">
        <v>0</v>
      </c>
      <c r="K81" s="20">
        <f>G81-H81</f>
        <v>40866070.6</v>
      </c>
      <c r="L81" s="4">
        <f>B81+G81</f>
        <v>99581618</v>
      </c>
    </row>
    <row r="82" spans="1:11" ht="12.75">
      <c r="A82" s="29"/>
      <c r="K82" s="20" t="s">
        <v>3</v>
      </c>
    </row>
    <row r="83" spans="1:12" ht="12.75">
      <c r="A83" s="29" t="s">
        <v>84</v>
      </c>
      <c r="B83" s="20">
        <f>B8</f>
        <v>3792100</v>
      </c>
      <c r="C83" s="20">
        <f>C8</f>
        <v>3500400</v>
      </c>
      <c r="D83" s="20">
        <v>0</v>
      </c>
      <c r="E83" s="20">
        <v>0</v>
      </c>
      <c r="F83" s="20">
        <v>0</v>
      </c>
      <c r="G83" s="20">
        <f>G8</f>
        <v>5155202.25</v>
      </c>
      <c r="H83" s="20">
        <v>0</v>
      </c>
      <c r="I83" s="20">
        <v>0</v>
      </c>
      <c r="J83" s="20">
        <v>0</v>
      </c>
      <c r="K83" s="20">
        <f>G83</f>
        <v>5155202.25</v>
      </c>
      <c r="L83" s="4">
        <f>B83+C83+G83</f>
        <v>12447702.25</v>
      </c>
    </row>
    <row r="84" ht="12.75">
      <c r="A84" s="29"/>
    </row>
    <row r="85" spans="1:12" ht="13.5">
      <c r="A85" s="30" t="s">
        <v>90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982080</v>
      </c>
      <c r="H85" s="20">
        <v>982080</v>
      </c>
      <c r="I85" s="20">
        <v>0</v>
      </c>
      <c r="J85" s="20">
        <v>0</v>
      </c>
      <c r="K85" s="20">
        <v>0</v>
      </c>
      <c r="L85" s="4">
        <f>G85</f>
        <v>982080</v>
      </c>
    </row>
    <row r="86" ht="12.75">
      <c r="A86" s="29"/>
    </row>
    <row r="87" spans="1:12" ht="13.5">
      <c r="A87" s="30" t="s">
        <v>91</v>
      </c>
      <c r="B87" s="20">
        <v>0</v>
      </c>
      <c r="C87" s="20">
        <v>0</v>
      </c>
      <c r="D87" s="20">
        <v>0</v>
      </c>
      <c r="F87" s="20">
        <v>0</v>
      </c>
      <c r="G87" s="20">
        <v>9820800</v>
      </c>
      <c r="H87" s="20">
        <v>0</v>
      </c>
      <c r="I87" s="20">
        <v>0</v>
      </c>
      <c r="J87" s="20">
        <v>0</v>
      </c>
      <c r="K87" s="20">
        <f>G87</f>
        <v>9820800</v>
      </c>
      <c r="L87" s="20">
        <f>G87</f>
        <v>9820800</v>
      </c>
    </row>
    <row r="88" ht="12.75">
      <c r="G88" s="20" t="s">
        <v>3</v>
      </c>
    </row>
    <row r="90" spans="1:12" ht="12.75">
      <c r="A90" s="1" t="s">
        <v>23</v>
      </c>
      <c r="B90" s="20">
        <f>B71+B81+B83</f>
        <v>1239656881</v>
      </c>
      <c r="C90" s="20">
        <f>C71+C83</f>
        <v>1677343119</v>
      </c>
      <c r="D90" s="20">
        <f>D71</f>
        <v>887607151</v>
      </c>
      <c r="E90" s="20">
        <v>0</v>
      </c>
      <c r="F90" s="20">
        <f>F71</f>
        <v>1293154178</v>
      </c>
      <c r="G90" s="20">
        <f>SUM(G71+G79+G81+G83+G85+G87)</f>
        <v>2062080900.25</v>
      </c>
      <c r="H90" s="20">
        <f>H71+H79+H81+H85</f>
        <v>18777370.4</v>
      </c>
      <c r="I90" s="20">
        <f>I71+I79</f>
        <v>169577717</v>
      </c>
      <c r="J90" s="20">
        <f>J71+J79</f>
        <v>98208000</v>
      </c>
      <c r="K90" s="20">
        <f>K71+K79+K81+K83+K87</f>
        <v>1775517812.85</v>
      </c>
      <c r="L90" s="20">
        <f>L71+L79+L81+L83+L85+L87</f>
        <v>4979080900.25</v>
      </c>
    </row>
    <row r="91" ht="12.75">
      <c r="K91" s="20" t="s">
        <v>3</v>
      </c>
    </row>
    <row r="92" spans="11:12" ht="12.75">
      <c r="K92" s="20" t="s">
        <v>3</v>
      </c>
      <c r="L92" s="4" t="s">
        <v>3</v>
      </c>
    </row>
    <row r="93" spans="1:12" ht="12.75">
      <c r="A93" s="26" t="s">
        <v>104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2.75">
      <c r="A94" s="26" t="s">
        <v>85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2.75">
      <c r="A95" s="40" t="s">
        <v>92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26" t="s">
        <v>88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2.75">
      <c r="A97" s="26" t="s">
        <v>86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s="22" customFormat="1" ht="12.75">
      <c r="A98" s="28" t="s">
        <v>102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s="22" customFormat="1" ht="12.75">
      <c r="A99" s="28" t="s">
        <v>103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s="22" customFormat="1" ht="12.75">
      <c r="A100" s="28" t="s">
        <v>89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2" ht="12.75">
      <c r="A102" s="24"/>
    </row>
    <row r="104" ht="12.75">
      <c r="A104" s="8"/>
    </row>
    <row r="105" ht="12.75">
      <c r="A105" s="7"/>
    </row>
    <row r="106" ht="12.75">
      <c r="A106" s="8"/>
    </row>
    <row r="107" ht="12.75">
      <c r="A107" s="8"/>
    </row>
    <row r="108" ht="12.75">
      <c r="A108" s="7"/>
    </row>
    <row r="109" ht="12.75">
      <c r="A109" s="8"/>
    </row>
    <row r="110" ht="12.75">
      <c r="A110" s="21"/>
    </row>
    <row r="111" ht="12.75">
      <c r="A111" s="23"/>
    </row>
    <row r="112" ht="12.75">
      <c r="A112" s="21"/>
    </row>
  </sheetData>
  <mergeCells count="2">
    <mergeCell ref="A1:L1"/>
    <mergeCell ref="A95:L95"/>
  </mergeCells>
  <printOptions/>
  <pageMargins left="0.2" right="0.2" top="0.25" bottom="0.25" header="0.5" footer="0.5"/>
  <pageSetup fitToHeight="2" horizontalDpi="600" verticalDpi="600" orientation="landscape" scale="75" r:id="rId1"/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2007 CCDF Estimated Allocations (Based on Appropriation)</dc:title>
  <dc:subject>FY 2007 CCDF Estimated Allocations (Based on Appropriation) </dc:subject>
  <dc:creator>Child Care Bureau, Administration for Children and Families, Department of Health and Human Services, United States Federal Government</dc:creator>
  <cp:keywords/>
  <dc:description>April 2007</dc:description>
  <cp:lastModifiedBy>Kris Kuny, General Dynamics Information Technology</cp:lastModifiedBy>
  <cp:lastPrinted>2007-03-15T20:45:37Z</cp:lastPrinted>
  <dcterms:created xsi:type="dcterms:W3CDTF">2006-11-15T20:02:18Z</dcterms:created>
  <dcterms:modified xsi:type="dcterms:W3CDTF">2007-04-30T14:47:35Z</dcterms:modified>
  <cp:category/>
  <cp:version/>
  <cp:contentType/>
  <cp:contentStatus/>
</cp:coreProperties>
</file>