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2390" windowHeight="8790" tabRatio="835" activeTab="0"/>
  </bookViews>
  <sheets>
    <sheet name="Comml Refrigerator Calculator" sheetId="1" r:id="rId1"/>
    <sheet name="Assumptions" sheetId="2" r:id="rId2"/>
  </sheets>
  <definedNames>
    <definedName name="_xlnm.Print_Area" localSheetId="1">'Assumptions'!$A$1:$D$38</definedName>
    <definedName name="_xlnm.Print_Area" localSheetId="0">'Comml Refrigerator Calculator'!$A$1:$M$60</definedName>
    <definedName name="Z_554B346B_D9D9_422D_B737_63DDCB95BB09_.wvu.PrintArea" localSheetId="1" hidden="1">'Assumptions'!$A$1:$D$34</definedName>
    <definedName name="Z_554B346B_D9D9_422D_B737_63DDCB95BB09_.wvu.PrintArea" localSheetId="0" hidden="1">'Comml Refrigerator Calculator'!$A$1:$M$60</definedName>
  </definedNames>
  <calcPr fullCalcOnLoad="1"/>
</workbook>
</file>

<file path=xl/sharedStrings.xml><?xml version="1.0" encoding="utf-8"?>
<sst xmlns="http://schemas.openxmlformats.org/spreadsheetml/2006/main" count="96" uniqueCount="72">
  <si>
    <t>Life Cycle Cost Estimate for</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</si>
  <si>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</si>
  <si>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</si>
  <si>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</si>
  <si>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</si>
  <si>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</si>
  <si>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</si>
  <si>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</si>
  <si>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</si>
  <si>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</si>
  <si>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</si>
  <si>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</si>
  <si>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</si>
  <si>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</si>
  <si>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</si>
  <si>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</si>
  <si>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</si>
  <si>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</si>
  <si>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</si>
  <si>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</si>
  <si>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</si>
  <si>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</si>
  <si>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</si>
  <si>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</si>
  <si>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</si>
  <si>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</si>
  <si>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</si>
  <si>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</si>
  <si>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</si>
  <si>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</si>
  <si>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</si>
  <si>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</si>
  <si>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</si>
  <si>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</si>
  <si>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</si>
  <si>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</si>
  <si>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</si>
  <si>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t>Operating cost (energy and maintenance)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</si>
  <si>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</si>
  <si>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</si>
  <si>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</si>
  <si>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</si>
  <si>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</si>
  <si>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</si>
  <si>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</si>
  <si>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Lifetime </t>
  </si>
  <si>
    <t>Number of operating days per year</t>
  </si>
  <si>
    <t>days/year</t>
  </si>
  <si>
    <t>Volume</t>
  </si>
  <si>
    <t>Unit Energy Consumption</t>
  </si>
  <si>
    <t>Labor time (hours)</t>
  </si>
  <si>
    <t>Assumptions for Commercial Refrigerators</t>
  </si>
  <si>
    <r>
      <t>Volume (ft</t>
    </r>
    <r>
      <rPr>
        <vertAlign val="superscript"/>
        <sz val="10"/>
        <rFont val="Univers"/>
        <family val="2"/>
      </rPr>
      <t>3</t>
    </r>
    <r>
      <rPr>
        <sz val="10"/>
        <rFont val="Univers"/>
        <family val="2"/>
      </rPr>
      <t>)</t>
    </r>
  </si>
  <si>
    <r>
      <t>ft</t>
    </r>
    <r>
      <rPr>
        <vertAlign val="superscript"/>
        <sz val="10"/>
        <rFont val="Univers"/>
        <family val="2"/>
      </rPr>
      <t>3</t>
    </r>
  </si>
  <si>
    <t>kWh/year</t>
  </si>
  <si>
    <t xml:space="preserve">Unit energy consumption (kWh/year)     </t>
  </si>
  <si>
    <t>Carbon Dioxide Emissions Factors</t>
  </si>
  <si>
    <r>
      <t>lbs CO</t>
    </r>
    <r>
      <rPr>
        <vertAlign val="subscript"/>
        <sz val="10"/>
        <rFont val="Univers"/>
        <family val="2"/>
      </rPr>
      <t>2</t>
    </r>
    <r>
      <rPr>
        <sz val="10"/>
        <rFont val="Univers"/>
        <family val="2"/>
      </rPr>
      <t>/kWh</t>
    </r>
  </si>
  <si>
    <r>
      <t>lbs CO</t>
    </r>
    <r>
      <rPr>
        <vertAlign val="subscript"/>
        <sz val="10"/>
        <rFont val="Univers"/>
        <family val="2"/>
      </rPr>
      <t>2</t>
    </r>
    <r>
      <rPr>
        <sz val="10"/>
        <rFont val="Univers"/>
        <family val="2"/>
      </rPr>
      <t>/yr</t>
    </r>
  </si>
  <si>
    <t>Energy costs</t>
  </si>
  <si>
    <t>Maintenance costs</t>
  </si>
  <si>
    <t>This energy savings calculator was developed by the U.S. EPA and U.S. DOE and is provided for estimating purposes only.  Actual energy savings may vary based on use and other factors.</t>
  </si>
  <si>
    <t xml:space="preserve">For questions or comments, please send your email to: Escalcs@cadmusgroup.com   
</t>
  </si>
  <si>
    <t>EPA 2006</t>
  </si>
  <si>
    <t>Commercial Electricity Price</t>
  </si>
  <si>
    <t>Residential Electricity Price</t>
  </si>
  <si>
    <t>Electricity Carbon Dioxide Emission Factor</t>
  </si>
  <si>
    <t>FSTC 2007</t>
  </si>
  <si>
    <t>ENERGY STAR Specification</t>
  </si>
  <si>
    <t>EIA 2007</t>
  </si>
  <si>
    <t>Constants updated 01/08</t>
  </si>
  <si>
    <t>Industry Data 2007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</si>
</sst>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3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2">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1" fillId="20" borderId="18" xfId="0" applyNumberFormat="1" applyFont="1" applyFill="1" applyBorder="1" applyAlignment="1" applyProtection="1">
      <alignment/>
      <protection locked="0"/>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3"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9" xfId="0" applyFont="1" applyBorder="1" applyAlignment="1" applyProtection="1">
      <alignment horizontal="left"/>
      <protection/>
    </xf>
    <xf numFmtId="0" fontId="10"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0" fillId="0" borderId="0" xfId="0" applyFont="1" applyBorder="1" applyAlignment="1" applyProtection="1">
      <alignment/>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8" xfId="0" applyNumberFormat="1" applyFont="1" applyFill="1" applyBorder="1" applyAlignment="1" applyProtection="1">
      <alignment/>
      <protection locked="0"/>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9" fillId="7" borderId="11" xfId="0" applyFont="1" applyFill="1" applyBorder="1" applyAlignment="1" applyProtection="1">
      <alignment vertical="center"/>
      <protection locked="0"/>
    </xf>
    <xf numFmtId="0" fontId="1" fillId="0" borderId="19" xfId="0" applyFont="1" applyBorder="1" applyAlignment="1" applyProtection="1">
      <alignment horizontal="left" indent="2"/>
      <protection/>
    </xf>
    <xf numFmtId="0" fontId="1" fillId="0" borderId="12" xfId="0" applyFont="1" applyFill="1" applyBorder="1" applyAlignment="1" applyProtection="1">
      <alignment/>
      <protection/>
    </xf>
    <xf numFmtId="0" fontId="1" fillId="0" borderId="11" xfId="0" applyFont="1" applyFill="1" applyBorder="1" applyAlignment="1" applyProtection="1">
      <alignment horizontal="left" indent="1"/>
      <protection/>
    </xf>
    <xf numFmtId="0" fontId="10" fillId="0" borderId="19" xfId="0" applyFont="1" applyFill="1" applyBorder="1" applyAlignment="1" applyProtection="1">
      <alignment horizontal="left"/>
      <protection/>
    </xf>
    <xf numFmtId="3" fontId="1" fillId="20" borderId="22" xfId="0" applyNumberFormat="1" applyFont="1" applyFill="1" applyBorder="1" applyAlignment="1" applyProtection="1">
      <alignment horizontal="right"/>
      <protection/>
    </xf>
    <xf numFmtId="3" fontId="1" fillId="7" borderId="0" xfId="0" applyNumberFormat="1" applyFont="1" applyFill="1" applyBorder="1" applyAlignment="1" applyProtection="1">
      <alignment/>
      <protection/>
    </xf>
    <xf numFmtId="3" fontId="1" fillId="20" borderId="22" xfId="0" applyNumberFormat="1" applyFont="1" applyFill="1" applyBorder="1" applyAlignment="1" applyProtection="1">
      <alignment/>
      <protection/>
    </xf>
    <xf numFmtId="173" fontId="1" fillId="20" borderId="22" xfId="0" applyNumberFormat="1" applyFont="1" applyFill="1" applyBorder="1" applyAlignment="1" applyProtection="1">
      <alignment/>
      <protection locked="0"/>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167" fontId="1"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indent="1"/>
      <protection/>
    </xf>
    <xf numFmtId="0" fontId="3" fillId="0" borderId="19" xfId="0" applyFont="1" applyBorder="1" applyAlignment="1" applyProtection="1">
      <alignment horizontal="left" indent="1"/>
      <protection/>
    </xf>
    <xf numFmtId="0" fontId="1" fillId="0" borderId="19" xfId="0" applyFont="1" applyFill="1" applyBorder="1" applyAlignment="1" applyProtection="1">
      <alignment/>
      <protection/>
    </xf>
    <xf numFmtId="0"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164" fontId="1" fillId="0" borderId="0" xfId="0" applyNumberFormat="1" applyFont="1" applyFill="1" applyBorder="1" applyAlignment="1" applyProtection="1">
      <alignment/>
      <protection/>
    </xf>
    <xf numFmtId="38" fontId="1" fillId="0" borderId="12"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75"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1" fillId="0" borderId="0" xfId="0" applyFont="1" applyBorder="1" applyAlignment="1" applyProtection="1">
      <alignment/>
      <protection/>
    </xf>
    <xf numFmtId="6" fontId="1" fillId="0" borderId="11" xfId="0" applyNumberFormat="1" applyFont="1" applyFill="1" applyBorder="1" applyAlignment="1" applyProtection="1">
      <alignment horizontal="right"/>
      <protection/>
    </xf>
    <xf numFmtId="0" fontId="1" fillId="0" borderId="0" xfId="0"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0" fontId="10" fillId="4" borderId="23" xfId="0" applyFont="1" applyFill="1" applyBorder="1" applyAlignment="1" applyProtection="1">
      <alignment horizontal="center" wrapText="1"/>
      <protection/>
    </xf>
    <xf numFmtId="3" fontId="2" fillId="4" borderId="0" xfId="0" applyNumberFormat="1" applyFont="1" applyFill="1" applyBorder="1" applyAlignment="1" applyProtection="1">
      <alignment horizontal="right" indent="1"/>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167" fontId="1" fillId="4" borderId="14" xfId="0" applyNumberFormat="1" applyFont="1" applyFill="1" applyBorder="1" applyAlignment="1" applyProtection="1">
      <alignment horizontal="right"/>
      <protection/>
    </xf>
    <xf numFmtId="167" fontId="3" fillId="4" borderId="0" xfId="0" applyNumberFormat="1" applyFont="1" applyFill="1" applyBorder="1" applyAlignment="1" applyProtection="1">
      <alignment horizontal="right"/>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167" fontId="1" fillId="4" borderId="0" xfId="0" applyNumberFormat="1" applyFont="1" applyFill="1" applyBorder="1" applyAlignment="1" applyProtection="1">
      <alignment horizontal="right"/>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3" fontId="3" fillId="22" borderId="0" xfId="0" applyNumberFormat="1" applyFont="1" applyFill="1" applyBorder="1" applyAlignment="1" applyProtection="1">
      <alignment horizontal="right"/>
      <protection/>
    </xf>
    <xf numFmtId="0" fontId="17" fillId="0" borderId="0" xfId="0" applyFont="1" applyAlignment="1" applyProtection="1">
      <alignment horizontal="left"/>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0" fontId="3" fillId="7" borderId="0" xfId="0" applyFont="1" applyFill="1" applyBorder="1" applyAlignment="1" applyProtection="1">
      <alignment horizontal="center"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10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1"/>
  <sheetViews>
    <sheetView tabSelected="1" zoomScalePageLayoutView="0" workbookViewId="0" topLeftCell="A1">
      <selection activeCell="O17" sqref="O1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9" t="s">
        <v>0</v>
      </c>
      <c r="B7" s="149"/>
      <c r="C7" s="149"/>
      <c r="D7" s="149"/>
      <c r="E7" s="149"/>
      <c r="F7" s="149"/>
      <c r="G7" s="149"/>
      <c r="H7" s="149"/>
      <c r="I7" s="149"/>
      <c r="J7" s="149"/>
      <c r="K7" s="149"/>
      <c r="L7" s="149"/>
      <c r="M7" s="149"/>
    </row>
    <row r="8" spans="1:13" ht="15.75" customHeight="1">
      <c r="A8" s="149" t="str">
        <f>""&amp;C16&amp;" ENERGY STAR Qualified Commercial Refrigerators"</f>
        <v>1 ENERGY STAR Qualified Commercial Refrigerators</v>
      </c>
      <c r="B8" s="149"/>
      <c r="C8" s="149"/>
      <c r="D8" s="149"/>
      <c r="E8" s="149"/>
      <c r="F8" s="149"/>
      <c r="G8" s="149"/>
      <c r="H8" s="149"/>
      <c r="I8" s="149"/>
      <c r="J8" s="149"/>
      <c r="K8" s="149"/>
      <c r="L8" s="149"/>
      <c r="M8" s="149"/>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50" t="s">
        <v>61</v>
      </c>
      <c r="B11" s="150"/>
      <c r="C11" s="150"/>
      <c r="D11" s="150"/>
      <c r="E11" s="150"/>
      <c r="F11" s="150"/>
      <c r="G11" s="150"/>
      <c r="H11" s="150"/>
      <c r="I11" s="150"/>
      <c r="J11" s="150"/>
      <c r="K11" s="150"/>
      <c r="L11" s="150"/>
      <c r="M11" s="150"/>
    </row>
    <row r="12" spans="1:13" s="3" customFormat="1" ht="12.75">
      <c r="A12" s="2"/>
      <c r="B12" s="2"/>
      <c r="C12" s="2"/>
      <c r="D12" s="2"/>
      <c r="E12" s="2"/>
      <c r="F12" s="2"/>
      <c r="G12" s="2"/>
      <c r="H12" s="2"/>
      <c r="I12" s="2"/>
      <c r="J12" s="2"/>
      <c r="K12" s="2"/>
      <c r="L12" s="2"/>
      <c r="M12" s="2"/>
    </row>
    <row r="13" ht="15.75" customHeight="1">
      <c r="A13" s="28"/>
    </row>
    <row r="14" spans="1:13" ht="15.75">
      <c r="A14" s="151" t="s">
        <v>1</v>
      </c>
      <c r="B14" s="151"/>
      <c r="C14" s="151"/>
      <c r="D14" s="151"/>
      <c r="E14" s="151"/>
      <c r="F14" s="151"/>
      <c r="G14" s="151"/>
      <c r="H14" s="151"/>
      <c r="I14" s="151"/>
      <c r="J14" s="151"/>
      <c r="K14" s="151"/>
      <c r="L14" s="151"/>
      <c r="M14" s="151"/>
    </row>
    <row r="15" spans="1:13" ht="4.5" customHeight="1" thickBot="1">
      <c r="A15" s="45"/>
      <c r="B15" s="46"/>
      <c r="C15" s="46"/>
      <c r="D15" s="46"/>
      <c r="E15" s="46"/>
      <c r="F15" s="46"/>
      <c r="G15" s="46"/>
      <c r="H15" s="46"/>
      <c r="I15" s="46"/>
      <c r="J15" s="46"/>
      <c r="K15" s="46"/>
      <c r="L15" s="46"/>
      <c r="M15" s="4"/>
    </row>
    <row r="16" spans="1:14" ht="15.75" customHeight="1" thickBot="1">
      <c r="A16" s="5" t="s">
        <v>2</v>
      </c>
      <c r="B16" s="6"/>
      <c r="C16" s="102">
        <v>1</v>
      </c>
      <c r="D16" s="7"/>
      <c r="E16" s="7"/>
      <c r="F16" s="7"/>
      <c r="G16" s="7"/>
      <c r="H16" s="7"/>
      <c r="I16" s="7"/>
      <c r="J16" s="7"/>
      <c r="K16" s="7"/>
      <c r="L16" s="7"/>
      <c r="M16" s="8"/>
      <c r="N16" s="9"/>
    </row>
    <row r="17" spans="1:13" ht="15.75" customHeight="1" thickBot="1">
      <c r="A17" s="10" t="s">
        <v>3</v>
      </c>
      <c r="B17" s="6"/>
      <c r="C17" s="115">
        <f>Assumptions!B27</f>
        <v>0.09039</v>
      </c>
      <c r="D17" s="7"/>
      <c r="E17" s="7"/>
      <c r="F17" s="7"/>
      <c r="G17" s="7"/>
      <c r="H17" s="7"/>
      <c r="I17" s="7"/>
      <c r="J17" s="7"/>
      <c r="K17" s="7"/>
      <c r="L17" s="7"/>
      <c r="M17" s="8"/>
    </row>
    <row r="18" spans="1:14" ht="6.75" customHeight="1">
      <c r="A18" s="11"/>
      <c r="B18" s="6"/>
      <c r="C18" s="12"/>
      <c r="D18" s="7"/>
      <c r="E18" s="7"/>
      <c r="F18" s="7"/>
      <c r="G18" s="7"/>
      <c r="H18" s="7"/>
      <c r="I18" s="7"/>
      <c r="J18" s="7"/>
      <c r="K18" s="7"/>
      <c r="L18" s="7"/>
      <c r="M18" s="8"/>
      <c r="N18" s="9"/>
    </row>
    <row r="19" spans="1:13" ht="27.75" customHeight="1">
      <c r="A19" s="58"/>
      <c r="B19" s="152" t="s">
        <v>4</v>
      </c>
      <c r="C19" s="152"/>
      <c r="D19" s="152"/>
      <c r="E19" s="47"/>
      <c r="F19" s="152" t="s">
        <v>5</v>
      </c>
      <c r="G19" s="152"/>
      <c r="H19" s="152"/>
      <c r="I19" s="47"/>
      <c r="J19" s="157"/>
      <c r="K19" s="157"/>
      <c r="L19" s="157"/>
      <c r="M19" s="8"/>
    </row>
    <row r="20" spans="1:13" ht="6.75" customHeight="1" thickBot="1">
      <c r="A20" s="107"/>
      <c r="B20" s="47"/>
      <c r="C20" s="47"/>
      <c r="D20" s="47"/>
      <c r="E20" s="47"/>
      <c r="F20" s="47"/>
      <c r="G20" s="106"/>
      <c r="H20" s="47"/>
      <c r="I20" s="47"/>
      <c r="J20" s="47"/>
      <c r="K20" s="47"/>
      <c r="L20" s="47"/>
      <c r="M20" s="8"/>
    </row>
    <row r="21" spans="1:13" ht="15.75" customHeight="1" thickBot="1">
      <c r="A21" s="5" t="s">
        <v>6</v>
      </c>
      <c r="B21" s="7"/>
      <c r="C21" s="101">
        <f>Assumptions!B6</f>
        <v>2450</v>
      </c>
      <c r="D21" s="13"/>
      <c r="E21" s="13"/>
      <c r="F21" s="13"/>
      <c r="G21" s="101">
        <f>Assumptions!B11</f>
        <v>2122</v>
      </c>
      <c r="H21" s="13"/>
      <c r="I21" s="13"/>
      <c r="J21" s="14"/>
      <c r="K21" s="7"/>
      <c r="L21" s="13"/>
      <c r="M21" s="8"/>
    </row>
    <row r="22" spans="1:13" ht="15.75" customHeight="1" thickBot="1">
      <c r="A22" s="5" t="s">
        <v>52</v>
      </c>
      <c r="B22" s="7"/>
      <c r="C22" s="43">
        <f>Assumptions!B7</f>
        <v>44</v>
      </c>
      <c r="D22" s="41"/>
      <c r="E22" s="41"/>
      <c r="F22" s="41"/>
      <c r="G22" s="43">
        <f>Assumptions!B12</f>
        <v>44</v>
      </c>
      <c r="H22" s="13"/>
      <c r="I22" s="13"/>
      <c r="J22" s="14"/>
      <c r="K22" s="7"/>
      <c r="L22" s="13"/>
      <c r="M22" s="8"/>
    </row>
    <row r="23" spans="1:13" ht="14.25" customHeight="1" thickBot="1">
      <c r="A23" s="5" t="s">
        <v>55</v>
      </c>
      <c r="B23" s="7"/>
      <c r="C23" s="112">
        <f>Assumptions!B8</f>
        <v>2350.6000000000004</v>
      </c>
      <c r="D23" s="113"/>
      <c r="E23" s="113"/>
      <c r="F23" s="113"/>
      <c r="G23" s="114">
        <f>Assumptions!B13</f>
        <v>3548</v>
      </c>
      <c r="H23" s="7"/>
      <c r="I23" s="7"/>
      <c r="J23" s="7"/>
      <c r="K23" s="7"/>
      <c r="L23" s="7"/>
      <c r="M23" s="8"/>
    </row>
    <row r="24" spans="1:13" ht="4.5" customHeight="1">
      <c r="A24" s="15"/>
      <c r="B24" s="16"/>
      <c r="C24" s="99"/>
      <c r="D24" s="16"/>
      <c r="E24" s="16"/>
      <c r="F24" s="16"/>
      <c r="G24" s="100"/>
      <c r="H24" s="16"/>
      <c r="I24" s="16"/>
      <c r="J24" s="16"/>
      <c r="K24" s="16"/>
      <c r="L24" s="16"/>
      <c r="M24" s="17"/>
    </row>
    <row r="25" ht="14.25" customHeight="1">
      <c r="A25" s="48"/>
    </row>
    <row r="26" ht="15.75" customHeight="1">
      <c r="A26" s="49"/>
    </row>
    <row r="27" spans="1:13" ht="15.75">
      <c r="A27" s="151" t="str">
        <f>"Annual and Life Cycle Costs and Savings for "&amp;C16&amp;" Commercial Refrigerators"</f>
        <v>Annual and Life Cycle Costs and Savings for 1 Commercial Refrigerators</v>
      </c>
      <c r="B27" s="151"/>
      <c r="C27" s="151"/>
      <c r="D27" s="151"/>
      <c r="E27" s="151"/>
      <c r="F27" s="151"/>
      <c r="G27" s="151"/>
      <c r="H27" s="151"/>
      <c r="I27" s="151"/>
      <c r="J27" s="151"/>
      <c r="K27" s="151"/>
      <c r="L27" s="151"/>
      <c r="M27" s="151"/>
    </row>
    <row r="28" spans="1:13" ht="31.5" customHeight="1">
      <c r="A28" s="18"/>
      <c r="B28" s="140" t="str">
        <f>""&amp;C16&amp;" ENERGY STAR Qualified Units"</f>
        <v>1 ENERGY STAR Qualified Units</v>
      </c>
      <c r="C28" s="140"/>
      <c r="D28" s="140"/>
      <c r="E28" s="50"/>
      <c r="F28" s="140" t="str">
        <f>""&amp;C16&amp;" Conventional Units"</f>
        <v>1 Conventional Units</v>
      </c>
      <c r="G28" s="140"/>
      <c r="H28" s="140"/>
      <c r="I28" s="50"/>
      <c r="J28" s="140" t="s">
        <v>7</v>
      </c>
      <c r="K28" s="140"/>
      <c r="L28" s="140"/>
      <c r="M28" s="19"/>
    </row>
    <row r="29" spans="1:13" ht="15.75" customHeight="1">
      <c r="A29" s="97" t="s">
        <v>41</v>
      </c>
      <c r="B29" s="20"/>
      <c r="C29" s="20"/>
      <c r="D29" s="20"/>
      <c r="E29" s="20"/>
      <c r="F29" s="20"/>
      <c r="G29" s="20"/>
      <c r="H29" s="20"/>
      <c r="I29" s="20"/>
      <c r="J29" s="20"/>
      <c r="K29" s="20"/>
      <c r="L29" s="20"/>
      <c r="M29" s="21"/>
    </row>
    <row r="30" spans="1:13" ht="15.75" customHeight="1">
      <c r="A30" s="22" t="s">
        <v>8</v>
      </c>
      <c r="B30" s="20"/>
      <c r="C30" s="23">
        <f>C31*C17</f>
        <v>212.47073400000002</v>
      </c>
      <c r="D30" s="20"/>
      <c r="E30" s="20"/>
      <c r="F30" s="20"/>
      <c r="G30" s="23">
        <f>G31*C17</f>
        <v>320.70372</v>
      </c>
      <c r="H30" s="20"/>
      <c r="I30" s="20"/>
      <c r="J30" s="20"/>
      <c r="K30" s="23">
        <f>G30-C30</f>
        <v>108.23298599999995</v>
      </c>
      <c r="L30" s="20"/>
      <c r="M30" s="21"/>
    </row>
    <row r="31" spans="1:13" s="3" customFormat="1" ht="15.75" customHeight="1" hidden="1" outlineLevel="1">
      <c r="A31" s="116" t="s">
        <v>36</v>
      </c>
      <c r="B31" s="117"/>
      <c r="C31" s="121">
        <f>C16*('Comml Refrigerator Calculator'!C23)</f>
        <v>2350.6000000000004</v>
      </c>
      <c r="D31" s="118"/>
      <c r="E31" s="118"/>
      <c r="F31" s="118"/>
      <c r="G31" s="121">
        <f>C16*('Comml Refrigerator Calculator'!G23)</f>
        <v>3548</v>
      </c>
      <c r="H31" s="118"/>
      <c r="I31" s="118"/>
      <c r="J31" s="141">
        <f>G31-C31</f>
        <v>1197.3999999999996</v>
      </c>
      <c r="K31" s="141"/>
      <c r="L31" s="118"/>
      <c r="M31" s="119"/>
    </row>
    <row r="32" spans="1:13" ht="15.75" customHeight="1" collapsed="1">
      <c r="A32" s="25" t="s">
        <v>9</v>
      </c>
      <c r="B32" s="20"/>
      <c r="C32" s="23">
        <f>C16*(Assumptions!B17*Assumptions!B18)</f>
        <v>0</v>
      </c>
      <c r="D32" s="20"/>
      <c r="E32" s="20"/>
      <c r="F32" s="20"/>
      <c r="G32" s="23">
        <f>C16*(Assumptions!B17*Assumptions!B18)</f>
        <v>0</v>
      </c>
      <c r="H32" s="20"/>
      <c r="I32" s="20"/>
      <c r="J32" s="20"/>
      <c r="K32" s="23">
        <f>G32-C32</f>
        <v>0</v>
      </c>
      <c r="L32" s="20"/>
      <c r="M32" s="21"/>
    </row>
    <row r="33" spans="1:13" s="28" customFormat="1" ht="15.75" customHeight="1">
      <c r="A33" s="98" t="s">
        <v>10</v>
      </c>
      <c r="B33" s="26"/>
      <c r="C33" s="53">
        <f>C30+C32</f>
        <v>212.47073400000002</v>
      </c>
      <c r="D33" s="26"/>
      <c r="E33" s="26"/>
      <c r="F33" s="26"/>
      <c r="G33" s="53">
        <f>G30+G32</f>
        <v>320.70372</v>
      </c>
      <c r="H33" s="26"/>
      <c r="I33" s="26"/>
      <c r="J33" s="26"/>
      <c r="K33" s="53">
        <f>K30+K32</f>
        <v>108.23298599999995</v>
      </c>
      <c r="L33" s="26"/>
      <c r="M33" s="27"/>
    </row>
    <row r="34" spans="1:13" ht="15.75" customHeight="1">
      <c r="A34" s="22"/>
      <c r="B34" s="20"/>
      <c r="C34" s="20"/>
      <c r="D34" s="20"/>
      <c r="E34" s="20"/>
      <c r="F34" s="20"/>
      <c r="G34" s="20"/>
      <c r="H34" s="20"/>
      <c r="I34" s="20"/>
      <c r="J34" s="20"/>
      <c r="K34" s="20"/>
      <c r="L34" s="20"/>
      <c r="M34" s="21"/>
    </row>
    <row r="35" spans="1:13" ht="15.75" customHeight="1">
      <c r="A35" s="97" t="s">
        <v>42</v>
      </c>
      <c r="B35" s="20"/>
      <c r="C35" s="20"/>
      <c r="D35" s="20"/>
      <c r="E35" s="20"/>
      <c r="F35" s="20"/>
      <c r="G35" s="20"/>
      <c r="H35" s="20"/>
      <c r="I35" s="20"/>
      <c r="J35" s="20"/>
      <c r="K35" s="20"/>
      <c r="L35" s="20"/>
      <c r="M35" s="21"/>
    </row>
    <row r="36" spans="1:13" ht="15.75" customHeight="1">
      <c r="A36" s="42" t="s">
        <v>37</v>
      </c>
      <c r="B36" s="20"/>
      <c r="C36" s="23">
        <f>C37+C39</f>
        <v>1994.0535105372294</v>
      </c>
      <c r="D36" s="20"/>
      <c r="E36" s="20"/>
      <c r="F36" s="20"/>
      <c r="G36" s="23">
        <f>G37+G39</f>
        <v>3009.8280674662165</v>
      </c>
      <c r="H36" s="20"/>
      <c r="I36" s="20"/>
      <c r="J36" s="148">
        <f>G36-C36</f>
        <v>1015.7745569289871</v>
      </c>
      <c r="K36" s="148"/>
      <c r="L36" s="20"/>
      <c r="M36" s="21"/>
    </row>
    <row r="37" spans="1:13" ht="15.75" customHeight="1" hidden="1" outlineLevel="1">
      <c r="A37" s="24" t="s">
        <v>59</v>
      </c>
      <c r="B37" s="20"/>
      <c r="C37" s="23">
        <f>PV(Assumptions!B24,Assumptions!B9,-C30,,0)</f>
        <v>1994.0535105372294</v>
      </c>
      <c r="D37" s="20"/>
      <c r="E37" s="20"/>
      <c r="F37" s="20"/>
      <c r="G37" s="23">
        <f>PV(Assumptions!B24,Assumptions!B14,-G30,,0)</f>
        <v>3009.8280674662165</v>
      </c>
      <c r="H37" s="20"/>
      <c r="I37" s="20"/>
      <c r="J37" s="148">
        <f>G37-C37</f>
        <v>1015.7745569289871</v>
      </c>
      <c r="K37" s="148"/>
      <c r="L37" s="20"/>
      <c r="M37" s="21"/>
    </row>
    <row r="38" spans="1:13" s="3" customFormat="1" ht="15.75" customHeight="1" hidden="1" outlineLevel="1">
      <c r="A38" s="116" t="s">
        <v>36</v>
      </c>
      <c r="B38" s="141">
        <f>C31*Assumptions!B9</f>
        <v>28207.200000000004</v>
      </c>
      <c r="C38" s="141"/>
      <c r="D38" s="118"/>
      <c r="E38" s="118"/>
      <c r="F38" s="118"/>
      <c r="G38" s="121">
        <f>G31*Assumptions!B14</f>
        <v>42576</v>
      </c>
      <c r="H38" s="118"/>
      <c r="I38" s="118"/>
      <c r="J38" s="139">
        <f>G38-B38</f>
        <v>14368.799999999996</v>
      </c>
      <c r="K38" s="139"/>
      <c r="L38" s="120"/>
      <c r="M38" s="119"/>
    </row>
    <row r="39" spans="1:13" ht="15.75" customHeight="1" hidden="1" outlineLevel="1">
      <c r="A39" s="24" t="s">
        <v>60</v>
      </c>
      <c r="B39" s="20"/>
      <c r="C39" s="23">
        <f>PV(Assumptions!B24,Assumptions!B9,-C32,,0)</f>
        <v>0</v>
      </c>
      <c r="D39" s="20"/>
      <c r="E39" s="20"/>
      <c r="F39" s="20"/>
      <c r="G39" s="23">
        <f>PV(Assumptions!B24,Assumptions!B14,-G32,,0)</f>
        <v>0</v>
      </c>
      <c r="H39" s="20"/>
      <c r="I39" s="20"/>
      <c r="J39" s="148">
        <f>G39-C39</f>
        <v>0</v>
      </c>
      <c r="K39" s="148"/>
      <c r="L39" s="20"/>
      <c r="M39" s="21"/>
    </row>
    <row r="40" spans="1:13" ht="15.75" customHeight="1" collapsed="1">
      <c r="A40" s="22" t="str">
        <f>"Purchase price for "&amp;C16&amp;" unit(s)"</f>
        <v>Purchase price for 1 unit(s)</v>
      </c>
      <c r="B40" s="20"/>
      <c r="C40" s="23">
        <f>C16*C21</f>
        <v>2450</v>
      </c>
      <c r="D40" s="20"/>
      <c r="E40" s="20"/>
      <c r="F40" s="20"/>
      <c r="G40" s="23">
        <f>C16*G21</f>
        <v>2122</v>
      </c>
      <c r="H40" s="20"/>
      <c r="I40" s="20"/>
      <c r="J40" s="144">
        <f>G40-C40</f>
        <v>-328</v>
      </c>
      <c r="K40" s="144"/>
      <c r="L40" s="20"/>
      <c r="M40" s="21"/>
    </row>
    <row r="41" spans="1:13" s="28" customFormat="1" ht="15.75" customHeight="1">
      <c r="A41" s="98" t="s">
        <v>10</v>
      </c>
      <c r="B41" s="26"/>
      <c r="C41" s="53">
        <f>C36+C40</f>
        <v>4444.053510537229</v>
      </c>
      <c r="D41" s="26"/>
      <c r="E41" s="26"/>
      <c r="F41" s="26"/>
      <c r="G41" s="53">
        <f>G36+G40</f>
        <v>5131.828067466216</v>
      </c>
      <c r="H41" s="26"/>
      <c r="I41" s="26"/>
      <c r="J41" s="145">
        <f>J36+J40</f>
        <v>687.7745569289871</v>
      </c>
      <c r="K41" s="145"/>
      <c r="L41" s="26"/>
      <c r="M41" s="27"/>
    </row>
    <row r="42" spans="1:13" s="28" customFormat="1" ht="15.75" customHeight="1">
      <c r="A42" s="52"/>
      <c r="B42" s="26"/>
      <c r="C42" s="54"/>
      <c r="D42" s="26"/>
      <c r="E42" s="26"/>
      <c r="F42" s="26"/>
      <c r="G42" s="54"/>
      <c r="H42" s="26"/>
      <c r="I42" s="26"/>
      <c r="J42" s="26"/>
      <c r="K42" s="54"/>
      <c r="L42" s="26"/>
      <c r="M42" s="27"/>
    </row>
    <row r="43" spans="1:13" ht="15.75" customHeight="1">
      <c r="A43" s="51"/>
      <c r="B43" s="20"/>
      <c r="C43" s="20"/>
      <c r="D43" s="20"/>
      <c r="E43" s="20"/>
      <c r="F43" s="20"/>
      <c r="G43" s="20"/>
      <c r="H43" s="20"/>
      <c r="I43" s="20"/>
      <c r="J43" s="29" t="s">
        <v>11</v>
      </c>
      <c r="K43" s="105">
        <f>IF(H51&lt;=0,0,IF(K33&lt;0,"N/A",IF(K33=0,"&gt;"&amp;Assumptions!B14&amp;"",IF(H51/K33&gt;Assumptions!B14,"&gt;"&amp;Assumptions!B14&amp;"",H51/K33))))</f>
        <v>3.0304994080085725</v>
      </c>
      <c r="L43" s="20"/>
      <c r="M43" s="21"/>
    </row>
    <row r="44" spans="1:13" ht="4.5" customHeight="1">
      <c r="A44" s="30"/>
      <c r="B44" s="31"/>
      <c r="C44" s="31"/>
      <c r="D44" s="31"/>
      <c r="E44" s="31"/>
      <c r="F44" s="31"/>
      <c r="G44" s="31"/>
      <c r="H44" s="31"/>
      <c r="I44" s="31"/>
      <c r="J44" s="31"/>
      <c r="K44" s="31"/>
      <c r="L44" s="31"/>
      <c r="M44" s="32"/>
    </row>
    <row r="45" spans="1:13" ht="24" customHeight="1">
      <c r="A45" s="146" t="s">
        <v>43</v>
      </c>
      <c r="B45" s="147"/>
      <c r="C45" s="147"/>
      <c r="D45" s="147"/>
      <c r="E45" s="147"/>
      <c r="F45" s="147"/>
      <c r="G45" s="147"/>
      <c r="H45" s="147"/>
      <c r="I45" s="147"/>
      <c r="J45" s="147"/>
      <c r="K45" s="147"/>
      <c r="L45" s="147"/>
      <c r="M45" s="147"/>
    </row>
    <row r="46" spans="1:13" ht="13.5">
      <c r="A46" s="154" t="s">
        <v>44</v>
      </c>
      <c r="B46" s="154"/>
      <c r="C46" s="154"/>
      <c r="D46" s="154"/>
      <c r="E46" s="154"/>
      <c r="F46" s="154"/>
      <c r="G46" s="154"/>
      <c r="H46" s="154"/>
      <c r="I46" s="154"/>
      <c r="J46" s="154"/>
      <c r="K46" s="154"/>
      <c r="L46" s="154"/>
      <c r="M46" s="154"/>
    </row>
    <row r="47" spans="1:13" ht="14.25">
      <c r="A47" s="55"/>
      <c r="B47" s="55"/>
      <c r="C47" s="55"/>
      <c r="D47" s="55"/>
      <c r="E47" s="55"/>
      <c r="F47" s="55"/>
      <c r="G47" s="55"/>
      <c r="H47" s="55"/>
      <c r="I47" s="55"/>
      <c r="J47" s="55"/>
      <c r="K47" s="55"/>
      <c r="L47" s="55"/>
      <c r="M47" s="55"/>
    </row>
    <row r="48" ht="15" customHeight="1"/>
    <row r="49" spans="1:13" ht="15.75" customHeight="1">
      <c r="A49" s="151" t="str">
        <f>"Summary of Benefits for "&amp;C16&amp;" Commercial Refrigerators"</f>
        <v>Summary of Benefits for 1 Commercial Refrigerators</v>
      </c>
      <c r="B49" s="151"/>
      <c r="C49" s="151"/>
      <c r="D49" s="151"/>
      <c r="E49" s="151"/>
      <c r="F49" s="151"/>
      <c r="G49" s="151"/>
      <c r="H49" s="151"/>
      <c r="I49" s="151"/>
      <c r="J49" s="151"/>
      <c r="K49" s="151"/>
      <c r="L49" s="151"/>
      <c r="M49" s="151"/>
    </row>
    <row r="50" spans="1:13" ht="4.5" customHeight="1">
      <c r="A50" s="33" t="s">
        <v>12</v>
      </c>
      <c r="B50" s="34"/>
      <c r="C50" s="34"/>
      <c r="D50" s="34"/>
      <c r="E50" s="34"/>
      <c r="F50" s="34"/>
      <c r="G50" s="34"/>
      <c r="H50" s="34"/>
      <c r="I50" s="34"/>
      <c r="J50" s="34"/>
      <c r="K50" s="34"/>
      <c r="L50" s="34"/>
      <c r="M50" s="35"/>
    </row>
    <row r="51" spans="1:13" ht="15.75" customHeight="1">
      <c r="A51" s="36" t="s">
        <v>13</v>
      </c>
      <c r="B51" s="57"/>
      <c r="C51" s="57"/>
      <c r="D51" s="57"/>
      <c r="E51" s="57"/>
      <c r="F51" s="57"/>
      <c r="G51" s="57"/>
      <c r="H51" s="142">
        <f>(C21-G21)*C16</f>
        <v>328</v>
      </c>
      <c r="I51" s="142"/>
      <c r="J51" s="142"/>
      <c r="K51" s="57"/>
      <c r="L51" s="57"/>
      <c r="M51" s="37"/>
    </row>
    <row r="52" spans="1:13" ht="15.75" customHeight="1">
      <c r="A52" s="36" t="s">
        <v>14</v>
      </c>
      <c r="B52" s="57"/>
      <c r="C52" s="57"/>
      <c r="D52" s="57"/>
      <c r="E52" s="57"/>
      <c r="F52" s="57"/>
      <c r="G52" s="57"/>
      <c r="H52" s="142">
        <f>J36</f>
        <v>1015.7745569289871</v>
      </c>
      <c r="I52" s="142"/>
      <c r="J52" s="142"/>
      <c r="K52" s="57"/>
      <c r="L52" s="57"/>
      <c r="M52" s="37"/>
    </row>
    <row r="53" spans="1:13" ht="15.75" customHeight="1">
      <c r="A53" s="36" t="s">
        <v>15</v>
      </c>
      <c r="B53" s="57"/>
      <c r="C53" s="57"/>
      <c r="D53" s="57"/>
      <c r="E53" s="57"/>
      <c r="F53" s="57"/>
      <c r="G53" s="57"/>
      <c r="H53" s="142">
        <f>J41</f>
        <v>687.7745569289871</v>
      </c>
      <c r="I53" s="142"/>
      <c r="J53" s="142"/>
      <c r="K53" s="57"/>
      <c r="L53" s="57"/>
      <c r="M53" s="37"/>
    </row>
    <row r="54" spans="1:13" ht="15.75" customHeight="1">
      <c r="A54" s="36" t="s">
        <v>16</v>
      </c>
      <c r="B54" s="57"/>
      <c r="C54" s="57"/>
      <c r="D54" s="57"/>
      <c r="E54" s="57"/>
      <c r="F54" s="57"/>
      <c r="G54" s="57"/>
      <c r="H54" s="143">
        <f>K43</f>
        <v>3.0304994080085725</v>
      </c>
      <c r="I54" s="143"/>
      <c r="J54" s="143"/>
      <c r="K54" s="57"/>
      <c r="L54" s="57"/>
      <c r="M54" s="37"/>
    </row>
    <row r="55" spans="1:13" ht="15.75" customHeight="1">
      <c r="A55" s="36" t="s">
        <v>17</v>
      </c>
      <c r="B55" s="57"/>
      <c r="C55" s="57"/>
      <c r="D55" s="57"/>
      <c r="E55" s="57"/>
      <c r="F55" s="57"/>
      <c r="G55" s="57"/>
      <c r="H55" s="153">
        <f>J38</f>
        <v>14368.799999999996</v>
      </c>
      <c r="I55" s="153"/>
      <c r="J55" s="153"/>
      <c r="K55" s="57"/>
      <c r="L55" s="57"/>
      <c r="M55" s="37"/>
    </row>
    <row r="56" spans="1:13" ht="15.75" customHeight="1">
      <c r="A56" s="36" t="s">
        <v>18</v>
      </c>
      <c r="B56" s="57"/>
      <c r="C56" s="57"/>
      <c r="D56" s="57"/>
      <c r="E56" s="57"/>
      <c r="F56" s="57"/>
      <c r="G56" s="57"/>
      <c r="H56" s="153">
        <f>J38*Assumptions!B31</f>
        <v>22056.107999999993</v>
      </c>
      <c r="I56" s="153"/>
      <c r="J56" s="153"/>
      <c r="K56" s="57"/>
      <c r="L56" s="57"/>
      <c r="M56" s="37"/>
    </row>
    <row r="57" spans="1:13" ht="15.75" customHeight="1">
      <c r="A57" s="36" t="s">
        <v>19</v>
      </c>
      <c r="B57" s="57"/>
      <c r="C57" s="57"/>
      <c r="D57" s="57"/>
      <c r="E57" s="57"/>
      <c r="F57" s="57"/>
      <c r="G57" s="57"/>
      <c r="H57" s="155">
        <f>J38*Assumptions!B31/Assumptions!B35</f>
        <v>1.922938796861377</v>
      </c>
      <c r="I57" s="155"/>
      <c r="J57" s="155"/>
      <c r="K57" s="57"/>
      <c r="L57" s="57"/>
      <c r="M57" s="37"/>
    </row>
    <row r="58" spans="1:13" ht="15.75" customHeight="1">
      <c r="A58" s="36" t="s">
        <v>20</v>
      </c>
      <c r="B58" s="57"/>
      <c r="C58" s="57"/>
      <c r="D58" s="57"/>
      <c r="E58" s="57"/>
      <c r="F58" s="57"/>
      <c r="G58" s="57"/>
      <c r="H58" s="155">
        <f>J38*Assumptions!B31/Assumptions!B34</f>
        <v>2.7344542524175544</v>
      </c>
      <c r="I58" s="155"/>
      <c r="J58" s="155"/>
      <c r="K58" s="57"/>
      <c r="L58" s="57"/>
      <c r="M58" s="37"/>
    </row>
    <row r="59" spans="1:13" ht="15.75" customHeight="1">
      <c r="A59" s="103" t="s">
        <v>21</v>
      </c>
      <c r="B59" s="57"/>
      <c r="C59" s="57"/>
      <c r="D59" s="57"/>
      <c r="E59" s="57"/>
      <c r="F59" s="57"/>
      <c r="G59" s="57"/>
      <c r="H59" s="156">
        <f>J41/(C21*C16)</f>
        <v>0.28072430895060696</v>
      </c>
      <c r="I59" s="156"/>
      <c r="J59" s="156"/>
      <c r="K59" s="57"/>
      <c r="L59" s="57"/>
      <c r="M59" s="37"/>
    </row>
    <row r="60" spans="1:13" s="40" customFormat="1" ht="4.5" customHeight="1">
      <c r="A60" s="104"/>
      <c r="B60" s="38"/>
      <c r="C60" s="38"/>
      <c r="D60" s="38"/>
      <c r="E60" s="38"/>
      <c r="F60" s="38"/>
      <c r="G60" s="38"/>
      <c r="H60" s="38"/>
      <c r="I60" s="38"/>
      <c r="J60" s="38"/>
      <c r="K60" s="38"/>
      <c r="L60" s="38"/>
      <c r="M60" s="39"/>
    </row>
    <row r="61" s="40" customFormat="1" ht="15.75" customHeight="1">
      <c r="A61" s="5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31">
    <mergeCell ref="H56:J56"/>
    <mergeCell ref="H57:J57"/>
    <mergeCell ref="H58:J58"/>
    <mergeCell ref="H59:J59"/>
    <mergeCell ref="B19:D19"/>
    <mergeCell ref="H55:J55"/>
    <mergeCell ref="A46:M46"/>
    <mergeCell ref="A49:M49"/>
    <mergeCell ref="H51:J51"/>
    <mergeCell ref="H52:J52"/>
    <mergeCell ref="F19:H19"/>
    <mergeCell ref="J39:K39"/>
    <mergeCell ref="J19:L19"/>
    <mergeCell ref="A27:M27"/>
    <mergeCell ref="A7:M7"/>
    <mergeCell ref="A8:M8"/>
    <mergeCell ref="A11:M11"/>
    <mergeCell ref="A14:M14"/>
    <mergeCell ref="H53:J53"/>
    <mergeCell ref="H54:J54"/>
    <mergeCell ref="J40:K40"/>
    <mergeCell ref="J41:K41"/>
    <mergeCell ref="A45:M45"/>
    <mergeCell ref="J38:K38"/>
    <mergeCell ref="J28:L28"/>
    <mergeCell ref="J31:K31"/>
    <mergeCell ref="B38:C38"/>
    <mergeCell ref="J36:K36"/>
    <mergeCell ref="J37:K37"/>
    <mergeCell ref="B28:D28"/>
    <mergeCell ref="F28:H28"/>
  </mergeCells>
  <dataValidations count="2">
    <dataValidation type="decimal" operator="greaterThan" allowBlank="1" showInputMessage="1" showErrorMessage="1" error="Please enter a positive value. Thank you" sqref="C16:C17">
      <formula1>0</formula1>
    </dataValidation>
    <dataValidation type="decimal" operator="greaterThan" allowBlank="1" showInputMessage="1" showErrorMessage="1" error="Please enter a positive value" sqref="C21:G23">
      <formula1>0</formula1>
    </dataValidation>
  </dataValidations>
  <printOptions horizontalCentered="1"/>
  <pageMargins left="1" right="1" top="0.5" bottom="0.5" header="0.5" footer="0.2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8"/>
  <sheetViews>
    <sheetView zoomScalePageLayoutView="0" workbookViewId="0" topLeftCell="A1">
      <selection activeCell="B7" sqref="B7"/>
    </sheetView>
  </sheetViews>
  <sheetFormatPr defaultColWidth="9.140625" defaultRowHeight="12.75"/>
  <cols>
    <col min="1" max="1" width="45.7109375" style="63" bestFit="1" customWidth="1"/>
    <col min="2" max="2" width="9.57421875" style="85" bestFit="1" customWidth="1"/>
    <col min="3" max="3" width="12.140625" style="86" bestFit="1" customWidth="1"/>
    <col min="4" max="4" width="50.7109375" style="81" customWidth="1"/>
    <col min="5" max="5" width="3.28125" style="63" customWidth="1"/>
    <col min="6" max="7" width="9.140625" style="63" customWidth="1"/>
    <col min="8" max="8" width="21.421875" style="63" customWidth="1"/>
    <col min="9" max="21" width="9.140625" style="63" customWidth="1"/>
    <col min="22" max="16384" width="9.140625" style="64" customWidth="1"/>
  </cols>
  <sheetData>
    <row r="1" spans="1:9" ht="15.75">
      <c r="A1" s="158" t="s">
        <v>51</v>
      </c>
      <c r="B1" s="158"/>
      <c r="C1" s="158"/>
      <c r="D1" s="158"/>
      <c r="E1" s="62"/>
      <c r="F1" s="62"/>
      <c r="G1" s="62"/>
      <c r="H1" s="62"/>
      <c r="I1" s="62"/>
    </row>
    <row r="2" spans="1:9" ht="15.75">
      <c r="A2" s="61"/>
      <c r="B2" s="65"/>
      <c r="C2" s="65"/>
      <c r="D2" s="65"/>
      <c r="E2" s="62"/>
      <c r="F2" s="62"/>
      <c r="G2" s="62"/>
      <c r="H2" s="62"/>
      <c r="I2" s="62"/>
    </row>
    <row r="3" spans="1:4" ht="15">
      <c r="A3" s="92" t="s">
        <v>22</v>
      </c>
      <c r="B3" s="159" t="s">
        <v>23</v>
      </c>
      <c r="C3" s="159"/>
      <c r="D3" s="66" t="s">
        <v>24</v>
      </c>
    </row>
    <row r="4" spans="1:4" ht="15">
      <c r="A4" s="93" t="s">
        <v>25</v>
      </c>
      <c r="B4" s="67"/>
      <c r="C4" s="68"/>
      <c r="D4" s="69"/>
    </row>
    <row r="5" spans="1:4" ht="12.75">
      <c r="A5" s="123" t="s">
        <v>4</v>
      </c>
      <c r="B5" s="70"/>
      <c r="C5" s="59"/>
      <c r="D5" s="60"/>
    </row>
    <row r="6" spans="1:8" ht="12.75">
      <c r="A6" s="96" t="s">
        <v>6</v>
      </c>
      <c r="B6" s="135">
        <v>2450</v>
      </c>
      <c r="C6" s="127"/>
      <c r="D6" s="125" t="s">
        <v>71</v>
      </c>
      <c r="E6" s="80"/>
      <c r="F6" s="64"/>
      <c r="G6" s="64"/>
      <c r="H6" s="64"/>
    </row>
    <row r="7" spans="1:8" ht="14.25">
      <c r="A7" s="108" t="s">
        <v>48</v>
      </c>
      <c r="B7" s="126">
        <v>44</v>
      </c>
      <c r="C7" s="127" t="s">
        <v>53</v>
      </c>
      <c r="D7" s="125" t="s">
        <v>67</v>
      </c>
      <c r="E7" s="80"/>
      <c r="F7" s="64"/>
      <c r="G7" s="64"/>
      <c r="H7" s="64"/>
    </row>
    <row r="8" spans="1:8" ht="12.75">
      <c r="A8" s="108" t="s">
        <v>49</v>
      </c>
      <c r="B8" s="130">
        <f>((0.1*'Comml Refrigerator Calculator'!C22)+2.04)*B21</f>
        <v>2350.6000000000004</v>
      </c>
      <c r="C8" s="131" t="s">
        <v>54</v>
      </c>
      <c r="D8" s="125" t="s">
        <v>68</v>
      </c>
      <c r="F8" s="71"/>
      <c r="G8" s="72"/>
      <c r="H8" s="71"/>
    </row>
    <row r="9" spans="1:8" ht="12.75">
      <c r="A9" s="108" t="s">
        <v>45</v>
      </c>
      <c r="B9" s="126">
        <v>12</v>
      </c>
      <c r="C9" s="127" t="s">
        <v>26</v>
      </c>
      <c r="D9" s="125" t="s">
        <v>67</v>
      </c>
      <c r="E9" s="80"/>
      <c r="F9" s="64"/>
      <c r="G9" s="64"/>
      <c r="H9" s="64"/>
    </row>
    <row r="10" spans="1:4" ht="12.75">
      <c r="A10" s="124" t="s">
        <v>5</v>
      </c>
      <c r="B10" s="136"/>
      <c r="C10" s="127"/>
      <c r="D10" s="125"/>
    </row>
    <row r="11" spans="1:4" ht="12.75">
      <c r="A11" s="108" t="s">
        <v>6</v>
      </c>
      <c r="B11" s="137">
        <v>2122</v>
      </c>
      <c r="C11" s="127"/>
      <c r="D11" s="125" t="s">
        <v>71</v>
      </c>
    </row>
    <row r="12" spans="1:8" ht="14.25">
      <c r="A12" s="108" t="s">
        <v>48</v>
      </c>
      <c r="B12" s="126">
        <v>44</v>
      </c>
      <c r="C12" s="127" t="s">
        <v>53</v>
      </c>
      <c r="D12" s="125" t="s">
        <v>67</v>
      </c>
      <c r="E12" s="80"/>
      <c r="F12" s="64"/>
      <c r="G12" s="64"/>
      <c r="H12" s="64"/>
    </row>
    <row r="13" spans="1:8" ht="12.75">
      <c r="A13" s="108" t="s">
        <v>49</v>
      </c>
      <c r="B13" s="130">
        <v>3548</v>
      </c>
      <c r="C13" s="131" t="s">
        <v>54</v>
      </c>
      <c r="D13" s="125" t="s">
        <v>67</v>
      </c>
      <c r="F13" s="71"/>
      <c r="G13" s="72"/>
      <c r="H13" s="71"/>
    </row>
    <row r="14" spans="1:4" ht="12.75">
      <c r="A14" s="108" t="s">
        <v>45</v>
      </c>
      <c r="B14" s="128">
        <v>12</v>
      </c>
      <c r="C14" s="129" t="s">
        <v>26</v>
      </c>
      <c r="D14" s="125" t="s">
        <v>67</v>
      </c>
    </row>
    <row r="15" spans="1:4" ht="12.75">
      <c r="A15" s="96"/>
      <c r="B15" s="138"/>
      <c r="C15" s="129"/>
      <c r="D15" s="125"/>
    </row>
    <row r="16" spans="1:4" ht="15">
      <c r="A16" s="88" t="s">
        <v>27</v>
      </c>
      <c r="B16" s="73"/>
      <c r="C16" s="74"/>
      <c r="D16" s="60"/>
    </row>
    <row r="17" spans="1:4" ht="12.75">
      <c r="A17" s="110" t="s">
        <v>35</v>
      </c>
      <c r="B17" s="122">
        <v>20</v>
      </c>
      <c r="C17" s="59"/>
      <c r="D17" s="60" t="s">
        <v>34</v>
      </c>
    </row>
    <row r="18" spans="1:4" ht="12.75">
      <c r="A18" s="110" t="s">
        <v>50</v>
      </c>
      <c r="B18" s="70">
        <v>0</v>
      </c>
      <c r="C18" s="59"/>
      <c r="D18" s="60" t="s">
        <v>34</v>
      </c>
    </row>
    <row r="19" spans="1:4" ht="12.75">
      <c r="A19" s="95"/>
      <c r="B19" s="70"/>
      <c r="C19" s="59"/>
      <c r="D19" s="60"/>
    </row>
    <row r="20" spans="1:4" ht="15">
      <c r="A20" s="111" t="s">
        <v>28</v>
      </c>
      <c r="B20" s="70"/>
      <c r="C20" s="59"/>
      <c r="D20" s="60"/>
    </row>
    <row r="21" spans="1:9" ht="12.75">
      <c r="A21" s="95" t="s">
        <v>46</v>
      </c>
      <c r="B21" s="70">
        <v>365</v>
      </c>
      <c r="C21" s="59" t="s">
        <v>47</v>
      </c>
      <c r="D21" s="60" t="s">
        <v>34</v>
      </c>
      <c r="E21" s="75"/>
      <c r="F21" s="75"/>
      <c r="G21" s="75"/>
      <c r="H21" s="75"/>
      <c r="I21" s="75"/>
    </row>
    <row r="22" spans="1:4" ht="12.75">
      <c r="A22" s="95"/>
      <c r="B22" s="70"/>
      <c r="C22" s="59"/>
      <c r="D22" s="60"/>
    </row>
    <row r="23" spans="1:4" ht="15" customHeight="1">
      <c r="A23" s="87" t="s">
        <v>29</v>
      </c>
      <c r="B23" s="70"/>
      <c r="C23" s="59"/>
      <c r="D23" s="109"/>
    </row>
    <row r="24" spans="1:4" ht="39" customHeight="1">
      <c r="A24" s="94" t="s">
        <v>30</v>
      </c>
      <c r="B24" s="76">
        <v>0.04</v>
      </c>
      <c r="C24" s="59"/>
      <c r="D24" s="77" t="s">
        <v>31</v>
      </c>
    </row>
    <row r="25" spans="1:21" s="81" customFormat="1" ht="12.75">
      <c r="A25" s="78"/>
      <c r="B25" s="79"/>
      <c r="C25" s="59"/>
      <c r="D25" s="60"/>
      <c r="E25" s="80"/>
      <c r="F25" s="80"/>
      <c r="G25" s="80"/>
      <c r="H25" s="80"/>
      <c r="I25" s="80"/>
      <c r="J25" s="80"/>
      <c r="K25" s="80"/>
      <c r="L25" s="80"/>
      <c r="M25" s="80"/>
      <c r="N25" s="80"/>
      <c r="O25" s="80"/>
      <c r="P25" s="80"/>
      <c r="Q25" s="80"/>
      <c r="R25" s="80"/>
      <c r="S25" s="80"/>
      <c r="T25" s="80"/>
      <c r="U25" s="80"/>
    </row>
    <row r="26" spans="1:21" s="81" customFormat="1" ht="15">
      <c r="A26" s="89" t="s">
        <v>32</v>
      </c>
      <c r="B26" s="79"/>
      <c r="C26" s="59"/>
      <c r="D26" s="109"/>
      <c r="E26" s="80"/>
      <c r="F26" s="80"/>
      <c r="G26" s="80"/>
      <c r="H26" s="80"/>
      <c r="I26" s="80"/>
      <c r="J26" s="80"/>
      <c r="K26" s="80"/>
      <c r="L26" s="80"/>
      <c r="M26" s="80"/>
      <c r="N26" s="80"/>
      <c r="O26" s="80"/>
      <c r="P26" s="80"/>
      <c r="Q26" s="80"/>
      <c r="R26" s="80"/>
      <c r="S26" s="80"/>
      <c r="T26" s="80"/>
      <c r="U26" s="80"/>
    </row>
    <row r="27" spans="1:21" s="81" customFormat="1" ht="12.75">
      <c r="A27" s="90" t="s">
        <v>64</v>
      </c>
      <c r="B27" s="132">
        <v>0.09039</v>
      </c>
      <c r="C27" s="127" t="s">
        <v>33</v>
      </c>
      <c r="D27" s="125" t="s">
        <v>69</v>
      </c>
      <c r="E27" s="80"/>
      <c r="F27" s="80"/>
      <c r="G27" s="80"/>
      <c r="H27" s="80"/>
      <c r="I27" s="80"/>
      <c r="J27" s="80"/>
      <c r="K27" s="80"/>
      <c r="L27" s="80"/>
      <c r="M27" s="80"/>
      <c r="N27" s="80"/>
      <c r="O27" s="80"/>
      <c r="P27" s="80"/>
      <c r="Q27" s="80"/>
      <c r="R27" s="80"/>
      <c r="S27" s="80"/>
      <c r="T27" s="80"/>
      <c r="U27" s="80"/>
    </row>
    <row r="28" spans="1:21" s="81" customFormat="1" ht="12.75">
      <c r="A28" s="90" t="s">
        <v>65</v>
      </c>
      <c r="B28" s="132">
        <v>0.09706</v>
      </c>
      <c r="C28" s="127" t="s">
        <v>33</v>
      </c>
      <c r="D28" s="125" t="s">
        <v>69</v>
      </c>
      <c r="E28" s="80"/>
      <c r="F28" s="80"/>
      <c r="G28" s="80"/>
      <c r="H28" s="80"/>
      <c r="I28" s="80"/>
      <c r="J28" s="80"/>
      <c r="K28" s="80"/>
      <c r="L28" s="80"/>
      <c r="M28" s="80"/>
      <c r="N28" s="80"/>
      <c r="O28" s="80"/>
      <c r="P28" s="80"/>
      <c r="Q28" s="80"/>
      <c r="R28" s="80"/>
      <c r="S28" s="80"/>
      <c r="T28" s="80"/>
      <c r="U28" s="80"/>
    </row>
    <row r="29" spans="1:21" s="81" customFormat="1" ht="12.75">
      <c r="A29" s="60"/>
      <c r="B29" s="79"/>
      <c r="C29" s="59"/>
      <c r="D29" s="60"/>
      <c r="E29" s="80"/>
      <c r="F29" s="80"/>
      <c r="G29" s="80"/>
      <c r="H29" s="80"/>
      <c r="I29" s="80"/>
      <c r="J29" s="80"/>
      <c r="K29" s="80"/>
      <c r="L29" s="80"/>
      <c r="M29" s="80"/>
      <c r="N29" s="80"/>
      <c r="O29" s="80"/>
      <c r="P29" s="80"/>
      <c r="Q29" s="80"/>
      <c r="R29" s="80"/>
      <c r="S29" s="80"/>
      <c r="T29" s="80"/>
      <c r="U29" s="80"/>
    </row>
    <row r="30" spans="1:21" s="81" customFormat="1" ht="15">
      <c r="A30" s="89" t="s">
        <v>56</v>
      </c>
      <c r="B30" s="79"/>
      <c r="C30" s="59"/>
      <c r="D30" s="109"/>
      <c r="E30" s="80"/>
      <c r="F30" s="80"/>
      <c r="G30" s="80"/>
      <c r="H30" s="80"/>
      <c r="I30" s="80"/>
      <c r="J30" s="80"/>
      <c r="K30" s="80"/>
      <c r="L30" s="80"/>
      <c r="M30" s="80"/>
      <c r="N30" s="80"/>
      <c r="O30" s="80"/>
      <c r="P30" s="80"/>
      <c r="Q30" s="80"/>
      <c r="R30" s="80"/>
      <c r="S30" s="80"/>
      <c r="T30" s="80"/>
      <c r="U30" s="80"/>
    </row>
    <row r="31" spans="1:21" s="81" customFormat="1" ht="15.75">
      <c r="A31" s="90" t="s">
        <v>66</v>
      </c>
      <c r="B31" s="79">
        <v>1.535</v>
      </c>
      <c r="C31" s="59" t="s">
        <v>57</v>
      </c>
      <c r="D31" s="60" t="s">
        <v>63</v>
      </c>
      <c r="E31" s="80"/>
      <c r="F31" s="80"/>
      <c r="G31" s="80"/>
      <c r="H31" s="80"/>
      <c r="I31" s="80"/>
      <c r="J31" s="80"/>
      <c r="K31" s="80"/>
      <c r="L31" s="80"/>
      <c r="M31" s="80"/>
      <c r="N31" s="80"/>
      <c r="O31" s="80"/>
      <c r="P31" s="80"/>
      <c r="Q31" s="80"/>
      <c r="R31" s="80"/>
      <c r="S31" s="80"/>
      <c r="T31" s="80"/>
      <c r="U31" s="80"/>
    </row>
    <row r="32" spans="1:21" s="81" customFormat="1" ht="12.75">
      <c r="A32" s="60"/>
      <c r="B32" s="79"/>
      <c r="C32" s="59"/>
      <c r="D32" s="60"/>
      <c r="E32" s="80"/>
      <c r="F32" s="80"/>
      <c r="G32" s="80"/>
      <c r="H32" s="80"/>
      <c r="I32" s="80"/>
      <c r="J32" s="80"/>
      <c r="K32" s="80"/>
      <c r="L32" s="80"/>
      <c r="M32" s="80"/>
      <c r="N32" s="80"/>
      <c r="O32" s="80"/>
      <c r="P32" s="80"/>
      <c r="Q32" s="80"/>
      <c r="R32" s="80"/>
      <c r="S32" s="80"/>
      <c r="T32" s="80"/>
      <c r="U32" s="80"/>
    </row>
    <row r="33" spans="1:21" s="81" customFormat="1" ht="16.5">
      <c r="A33" s="89" t="s">
        <v>40</v>
      </c>
      <c r="B33" s="82"/>
      <c r="C33" s="59"/>
      <c r="D33" s="109"/>
      <c r="E33" s="80"/>
      <c r="F33" s="80"/>
      <c r="G33" s="80"/>
      <c r="H33" s="80"/>
      <c r="I33" s="80"/>
      <c r="J33" s="80"/>
      <c r="K33" s="80"/>
      <c r="L33" s="80"/>
      <c r="M33" s="80"/>
      <c r="N33" s="80"/>
      <c r="O33" s="80"/>
      <c r="P33" s="80"/>
      <c r="Q33" s="80"/>
      <c r="R33" s="80"/>
      <c r="S33" s="80"/>
      <c r="T33" s="80"/>
      <c r="U33" s="80"/>
    </row>
    <row r="34" spans="1:21" s="81" customFormat="1" ht="15.75" customHeight="1">
      <c r="A34" s="90" t="s">
        <v>38</v>
      </c>
      <c r="B34" s="82">
        <v>8066</v>
      </c>
      <c r="C34" s="59" t="s">
        <v>58</v>
      </c>
      <c r="D34" s="60" t="s">
        <v>34</v>
      </c>
      <c r="E34" s="80"/>
      <c r="F34" s="80"/>
      <c r="G34" s="80"/>
      <c r="H34" s="80"/>
      <c r="I34" s="80"/>
      <c r="J34" s="80"/>
      <c r="K34" s="80"/>
      <c r="L34" s="80"/>
      <c r="M34" s="80"/>
      <c r="N34" s="80"/>
      <c r="O34" s="80"/>
      <c r="P34" s="80"/>
      <c r="Q34" s="80"/>
      <c r="R34" s="80"/>
      <c r="S34" s="80"/>
      <c r="T34" s="80"/>
      <c r="U34" s="80"/>
    </row>
    <row r="35" spans="1:4" ht="15.75">
      <c r="A35" s="91" t="s">
        <v>39</v>
      </c>
      <c r="B35" s="83">
        <v>11470</v>
      </c>
      <c r="C35" s="84" t="s">
        <v>58</v>
      </c>
      <c r="D35" s="133" t="s">
        <v>34</v>
      </c>
    </row>
    <row r="37" spans="1:4" ht="12.75">
      <c r="A37" s="160" t="s">
        <v>62</v>
      </c>
      <c r="B37" s="161"/>
      <c r="C37" s="161"/>
      <c r="D37" s="161"/>
    </row>
    <row r="38" ht="12.75">
      <c r="A38" s="134" t="s">
        <v>70</v>
      </c>
    </row>
  </sheetData>
  <sheetProtection/>
  <mergeCells count="3">
    <mergeCell ref="A1:D1"/>
    <mergeCell ref="B3:C3"/>
    <mergeCell ref="A37:D37"/>
  </mergeCells>
  <printOptions horizontalCentered="1"/>
  <pageMargins left="0.25" right="0.25" top="1" bottom="1"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2004-07-29T22:28:23Z</cp:lastPrinted>
  <dcterms:created xsi:type="dcterms:W3CDTF">2004-07-12T13:20:55Z</dcterms:created>
  <dcterms:modified xsi:type="dcterms:W3CDTF">2008-02-04T18:15:41Z</dcterms:modified>
  <cp:category/>
  <cp:version/>
  <cp:contentType/>
  <cp:contentStatus/>
</cp:coreProperties>
</file>