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1-20" sheetId="1" r:id="rId1"/>
  </sheets>
  <definedNames>
    <definedName name="_xlnm.Print_Area" localSheetId="0">'1-20'!$A$1:$Q$38</definedName>
  </definedNames>
  <calcPr fullCalcOnLoad="1"/>
</workbook>
</file>

<file path=xl/sharedStrings.xml><?xml version="1.0" encoding="utf-8"?>
<sst xmlns="http://schemas.openxmlformats.org/spreadsheetml/2006/main" count="51" uniqueCount="39">
  <si>
    <t>`</t>
  </si>
  <si>
    <t>Fleet</t>
  </si>
  <si>
    <t>Small pickups</t>
  </si>
  <si>
    <t>Large pickups</t>
  </si>
  <si>
    <t>Small vans</t>
  </si>
  <si>
    <t>Large vans</t>
  </si>
  <si>
    <t xml:space="preserve">Large pickups </t>
  </si>
  <si>
    <t xml:space="preserve">Large vans </t>
  </si>
  <si>
    <t>Fuel economy, mpg</t>
  </si>
  <si>
    <t>NOTES</t>
  </si>
  <si>
    <t>SOURCE</t>
  </si>
  <si>
    <t>Small SUV</t>
  </si>
  <si>
    <t>Medium SUV</t>
  </si>
  <si>
    <t>Large SUV</t>
  </si>
  <si>
    <t>Market share, percent</t>
  </si>
  <si>
    <r>
      <t>a</t>
    </r>
    <r>
      <rPr>
        <sz val="9"/>
        <rFont val="Arial"/>
        <family val="2"/>
      </rPr>
      <t xml:space="preserve">  Sales period is October 1 of the previous year through September 30 of the current year.  These figures represent only those sales that could be matched to corresponding U.S. Environmental Protection Agency fuel economy values.</t>
    </r>
  </si>
  <si>
    <t>TOTAL units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</si>
  <si>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</si>
  <si>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</si>
  <si>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</si>
  <si>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</si>
  <si>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</si>
  <si>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</si>
  <si>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</si>
  <si>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</si>
  <si>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</si>
  <si>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</si>
  <si>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</si>
  <si>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</si>
  <si>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</si>
  <si>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</si>
  <si>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</si>
  <si>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r>
      <t>Fleet sales total cannot be compared with truck sales in table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1-12 for the following reasons: 1) this table includes both domestic and imported trucks, whereas the numbers in table 1-12 are for domestic trucks only; and 2) this table covers only light trucks, whereas the numbers in table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1-12 include heavy trucks.</t>
    </r>
  </si>
  <si>
    <t>2003</t>
  </si>
  <si>
    <r>
      <t xml:space="preserve">KEY: </t>
    </r>
    <r>
      <rPr>
        <sz val="9"/>
        <rFont val="Arial"/>
        <family val="2"/>
      </rPr>
      <t xml:space="preserve"> mpg = miles per gallon; SUV = sport utility vehicle.</t>
    </r>
  </si>
  <si>
    <t>Numbers may not add to totals due to rounding.</t>
  </si>
  <si>
    <r>
      <t xml:space="preserve">Light-Duty Vehicle MPG and Market Shares System Database, as cited in Oak Ridge National Laboratory, </t>
    </r>
    <r>
      <rPr>
        <i/>
        <sz val="9"/>
        <rFont val="Arial"/>
        <family val="2"/>
      </rPr>
      <t xml:space="preserve">Transportation Energy Data Book, </t>
    </r>
    <r>
      <rPr>
        <sz val="9"/>
        <rFont val="Arial"/>
        <family val="2"/>
      </rPr>
      <t>Edition 24, table 4.8, p. 4-8, and similar tables in earlier editions (Oak Ridge, TN).</t>
    </r>
  </si>
  <si>
    <r>
      <t>Sales</t>
    </r>
    <r>
      <rPr>
        <b/>
        <vertAlign val="superscript"/>
        <sz val="11"/>
        <rFont val="Arial Narrow"/>
        <family val="2"/>
      </rPr>
      <t xml:space="preserve">a </t>
    </r>
  </si>
  <si>
    <t>Table 1-20:  Period Sales,  Market Shares, and Sales-Weighted Fuel Economies of New Domestic and Imported Light Trucks (Thousands of vehicles)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</si>
</sst>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"/>
    <numFmt numFmtId="167" formatCode="0.0_W"/>
    <numFmt numFmtId="168" formatCode="0.0_)"/>
    <numFmt numFmtId="169" formatCode="&quot;(R)&quot;\ #,##0;&quot;(R) -&quot;#,##0;&quot;(R) &quot;\ 0"/>
    <numFmt numFmtId="170" formatCode="&quot;(R)&quot;\ #,##0.0;&quot;(R) -&quot;#,##0.0;&quot;(R) &quot;\ 0.0"/>
    <numFmt numFmtId="171" formatCode="#,##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53">
    <xf numFmtId="0" fontId="0" fillId="0" borderId="0" xfId="0" applyAlignment="1">
      <alignment/>
    </xf>
    <xf numFmtId="3" fontId="17" fillId="0" borderId="0" xfId="0" applyNumberFormat="1" applyFont="1" applyFill="1" applyAlignment="1">
      <alignment horizontal="right"/>
    </xf>
    <xf numFmtId="3" fontId="17" fillId="0" borderId="0" xfId="19" applyNumberFormat="1" applyFont="1" applyFill="1" applyBorder="1" applyAlignment="1">
      <alignment horizontal="right"/>
      <protection/>
    </xf>
    <xf numFmtId="0" fontId="15" fillId="0" borderId="0" xfId="23" applyFont="1" applyFill="1" applyBorder="1" applyAlignment="1">
      <alignment horizontal="left"/>
      <protection/>
    </xf>
    <xf numFmtId="166" fontId="17" fillId="0" borderId="0" xfId="0" applyNumberFormat="1" applyFont="1" applyFill="1" applyBorder="1" applyAlignment="1">
      <alignment/>
    </xf>
    <xf numFmtId="166" fontId="17" fillId="0" borderId="0" xfId="0" applyNumberFormat="1" applyFont="1" applyFill="1" applyAlignment="1">
      <alignment horizontal="right"/>
    </xf>
    <xf numFmtId="0" fontId="15" fillId="0" borderId="0" xfId="28" applyFont="1" applyFill="1" applyBorder="1" applyAlignment="1">
      <alignment horizontal="right" wrapText="1"/>
      <protection/>
    </xf>
    <xf numFmtId="0" fontId="16" fillId="0" borderId="0" xfId="28" applyFont="1" applyFill="1" applyBorder="1" applyAlignment="1">
      <alignment horizontal="right" wrapText="1"/>
      <protection/>
    </xf>
    <xf numFmtId="0" fontId="17" fillId="0" borderId="0" xfId="23" applyFont="1" applyFill="1" applyBorder="1" applyAlignment="1">
      <alignment horizontal="left"/>
      <protection/>
    </xf>
    <xf numFmtId="0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8" fillId="0" borderId="0" xfId="23" applyFont="1" applyFill="1" applyBorder="1" applyAlignment="1">
      <alignment horizontal="left"/>
      <protection/>
    </xf>
    <xf numFmtId="166" fontId="18" fillId="0" borderId="0" xfId="0" applyNumberFormat="1" applyFont="1" applyFill="1" applyBorder="1" applyAlignment="1">
      <alignment/>
    </xf>
    <xf numFmtId="167" fontId="19" fillId="0" borderId="0" xfId="19" applyNumberFormat="1" applyFont="1" applyFill="1" applyBorder="1" applyAlignment="1">
      <alignment horizontal="left"/>
      <protection/>
    </xf>
    <xf numFmtId="167" fontId="18" fillId="0" borderId="0" xfId="19" applyNumberFormat="1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30" applyFont="1" applyFill="1" applyAlignment="1">
      <alignment horizontal="right"/>
      <protection/>
    </xf>
    <xf numFmtId="49" fontId="18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66" fontId="17" fillId="0" borderId="0" xfId="0" applyNumberFormat="1" applyFont="1" applyFill="1" applyBorder="1" applyAlignment="1">
      <alignment horizontal="right"/>
    </xf>
    <xf numFmtId="166" fontId="17" fillId="0" borderId="4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7" fillId="0" borderId="4" xfId="23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left" wrapText="1"/>
    </xf>
    <xf numFmtId="167" fontId="18" fillId="0" borderId="0" xfId="19" applyNumberFormat="1" applyFont="1" applyFill="1" applyBorder="1" applyAlignment="1">
      <alignment horizontal="left" wrapText="1"/>
      <protection/>
    </xf>
    <xf numFmtId="0" fontId="15" fillId="0" borderId="0" xfId="28" applyFont="1" applyFill="1" applyBorder="1" applyAlignment="1">
      <alignment horizontal="left"/>
      <protection/>
    </xf>
    <xf numFmtId="0" fontId="15" fillId="0" borderId="0" xfId="26" applyFont="1" applyFill="1" applyBorder="1" applyAlignment="1">
      <alignment horizontal="left"/>
      <protection/>
    </xf>
    <xf numFmtId="3" fontId="15" fillId="0" borderId="0" xfId="19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5" fillId="0" borderId="5" xfId="28" applyFont="1" applyFill="1" applyBorder="1" applyAlignment="1">
      <alignment horizontal="center" wrapText="1"/>
      <protection/>
    </xf>
    <xf numFmtId="49" fontId="15" fillId="0" borderId="5" xfId="28" applyNumberFormat="1" applyFont="1" applyFill="1" applyBorder="1" applyAlignment="1">
      <alignment horizontal="center"/>
      <protection/>
    </xf>
    <xf numFmtId="49" fontId="15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1" fontId="17" fillId="0" borderId="0" xfId="0" applyNumberFormat="1" applyFont="1" applyFill="1" applyAlignment="1">
      <alignment horizontal="right"/>
    </xf>
    <xf numFmtId="0" fontId="13" fillId="0" borderId="4" xfId="43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0" fontId="18" fillId="0" borderId="0" xfId="23" applyNumberFormat="1" applyFont="1" applyFill="1" applyBorder="1" applyAlignment="1">
      <alignment horizontal="left" wrapText="1"/>
      <protection/>
    </xf>
    <xf numFmtId="0" fontId="0" fillId="0" borderId="0" xfId="0" applyFill="1" applyAlignment="1">
      <alignment horizontal="left"/>
    </xf>
    <xf numFmtId="0" fontId="18" fillId="0" borderId="0" xfId="0" applyNumberFormat="1" applyFont="1" applyFill="1" applyAlignment="1">
      <alignment horizontal="left" wrapText="1"/>
    </xf>
    <xf numFmtId="0" fontId="14" fillId="0" borderId="0" xfId="0" applyNumberFormat="1" applyFont="1" applyFill="1" applyAlignment="1">
      <alignment horizontal="left" wrapText="1"/>
    </xf>
    <xf numFmtId="0" fontId="14" fillId="0" borderId="6" xfId="23" applyFont="1" applyFill="1" applyBorder="1" applyAlignment="1">
      <alignment horizontal="left" vertical="top" wrapText="1"/>
      <protection/>
    </xf>
    <xf numFmtId="0" fontId="0" fillId="0" borderId="6" xfId="0" applyFill="1" applyBorder="1" applyAlignment="1">
      <alignment horizontal="left" vertical="top" wrapText="1"/>
    </xf>
    <xf numFmtId="0" fontId="18" fillId="0" borderId="0" xfId="23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167" fontId="14" fillId="0" borderId="0" xfId="19" applyNumberFormat="1" applyFont="1" applyFill="1" applyBorder="1" applyAlignment="1">
      <alignment horizontal="left" wrapText="1"/>
      <protection/>
    </xf>
    <xf numFmtId="167" fontId="18" fillId="0" borderId="0" xfId="19" applyNumberFormat="1" applyFont="1" applyFill="1" applyBorder="1" applyAlignment="1">
      <alignment horizontal="left" wrapText="1"/>
      <protection/>
    </xf>
    <xf numFmtId="0" fontId="19" fillId="0" borderId="0" xfId="19" applyNumberFormat="1" applyFont="1" applyFill="1" applyBorder="1" applyAlignment="1">
      <alignment horizontal="left"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44"/>
  <sheetViews>
    <sheetView tabSelected="1" zoomScaleSheetLayoutView="100" workbookViewId="0" topLeftCell="A1">
      <selection activeCell="A1" sqref="A1:Q1"/>
    </sheetView>
  </sheetViews>
  <sheetFormatPr defaultColWidth="9.140625" defaultRowHeight="12.75"/>
  <cols>
    <col min="1" max="1" width="20.421875" style="23" customWidth="1"/>
    <col min="2" max="9" width="9.140625" style="23" customWidth="1"/>
    <col min="10" max="10" width="9.140625" style="27" customWidth="1"/>
    <col min="11" max="16384" width="9.140625" style="23" customWidth="1"/>
  </cols>
  <sheetData>
    <row r="1" spans="1:17" ht="16.5" customHeight="1" thickBot="1">
      <c r="A1" s="40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38" customFormat="1" ht="16.5">
      <c r="A2" s="35"/>
      <c r="B2" s="36" t="s">
        <v>17</v>
      </c>
      <c r="C2" s="36" t="s">
        <v>18</v>
      </c>
      <c r="D2" s="36" t="s">
        <v>19</v>
      </c>
      <c r="E2" s="36" t="s">
        <v>20</v>
      </c>
      <c r="F2" s="36" t="s">
        <v>21</v>
      </c>
      <c r="G2" s="36" t="s">
        <v>22</v>
      </c>
      <c r="H2" s="36" t="s">
        <v>23</v>
      </c>
      <c r="I2" s="36" t="s">
        <v>24</v>
      </c>
      <c r="J2" s="36" t="s">
        <v>25</v>
      </c>
      <c r="K2" s="36" t="s">
        <v>26</v>
      </c>
      <c r="L2" s="36" t="s">
        <v>27</v>
      </c>
      <c r="M2" s="37" t="s">
        <v>28</v>
      </c>
      <c r="N2" s="37" t="s">
        <v>29</v>
      </c>
      <c r="O2" s="37" t="s">
        <v>30</v>
      </c>
      <c r="P2" s="37" t="s">
        <v>31</v>
      </c>
      <c r="Q2" s="37" t="s">
        <v>33</v>
      </c>
    </row>
    <row r="3" spans="1:17" ht="18">
      <c r="A3" s="30" t="s">
        <v>37</v>
      </c>
      <c r="B3" s="6"/>
      <c r="C3" s="6"/>
      <c r="D3" s="6"/>
      <c r="E3" s="6"/>
      <c r="F3" s="6"/>
      <c r="G3" s="6"/>
      <c r="H3" s="6"/>
      <c r="I3" s="6"/>
      <c r="J3" s="7"/>
      <c r="K3" s="6"/>
      <c r="L3" s="10"/>
      <c r="M3" s="10"/>
      <c r="N3" s="10"/>
      <c r="O3" s="10"/>
      <c r="P3" s="10"/>
      <c r="Q3" s="10"/>
    </row>
    <row r="4" spans="1:17" s="34" customFormat="1" ht="16.5">
      <c r="A4" s="31" t="s">
        <v>16</v>
      </c>
      <c r="B4" s="32">
        <f>2216537/1000</f>
        <v>2216.537</v>
      </c>
      <c r="C4" s="32">
        <f>4235365/1000</f>
        <v>4235.365</v>
      </c>
      <c r="D4" s="32">
        <f>4514625/1000</f>
        <v>4514.625</v>
      </c>
      <c r="E4" s="32">
        <v>4048</v>
      </c>
      <c r="F4" s="32">
        <f>4392451/1000</f>
        <v>4392.451</v>
      </c>
      <c r="G4" s="32">
        <f>5055677/1000</f>
        <v>5055.677</v>
      </c>
      <c r="H4" s="32">
        <f>5724401/1000</f>
        <v>5724.401</v>
      </c>
      <c r="I4" s="32">
        <f>5933866/1000</f>
        <v>5933.866</v>
      </c>
      <c r="J4" s="32">
        <v>6237</v>
      </c>
      <c r="K4" s="32">
        <v>6527</v>
      </c>
      <c r="L4" s="33">
        <v>7138</v>
      </c>
      <c r="M4" s="32">
        <f>8001755/1000</f>
        <v>8001.755</v>
      </c>
      <c r="N4" s="32">
        <f>8306953/1000</f>
        <v>8306.953</v>
      </c>
      <c r="O4" s="32">
        <v>8019.518</v>
      </c>
      <c r="P4" s="32">
        <v>8673.079</v>
      </c>
      <c r="Q4" s="32">
        <v>8617.414</v>
      </c>
    </row>
    <row r="5" spans="1:17" ht="16.5">
      <c r="A5" s="8" t="s">
        <v>2</v>
      </c>
      <c r="B5" s="2">
        <f>516412/1000</f>
        <v>516.412</v>
      </c>
      <c r="C5" s="2">
        <f>863584/1000</f>
        <v>863.584</v>
      </c>
      <c r="D5" s="2">
        <v>1136</v>
      </c>
      <c r="E5" s="2">
        <v>1004</v>
      </c>
      <c r="F5" s="2">
        <v>1001</v>
      </c>
      <c r="G5" s="2">
        <v>1093</v>
      </c>
      <c r="H5" s="2">
        <v>1160</v>
      </c>
      <c r="I5" s="2">
        <v>1068</v>
      </c>
      <c r="J5" s="2">
        <v>1010</v>
      </c>
      <c r="K5" s="2">
        <v>978</v>
      </c>
      <c r="L5" s="1">
        <v>891</v>
      </c>
      <c r="M5" s="1">
        <v>1111</v>
      </c>
      <c r="N5" s="1">
        <f>1071730/1000</f>
        <v>1071.73</v>
      </c>
      <c r="O5" s="1">
        <v>819.033</v>
      </c>
      <c r="P5" s="1">
        <v>761.802</v>
      </c>
      <c r="Q5" s="1">
        <v>744.04</v>
      </c>
    </row>
    <row r="6" spans="1:17" ht="16.5">
      <c r="A6" s="8" t="s">
        <v>3</v>
      </c>
      <c r="B6" s="2">
        <f>1115248/1000</f>
        <v>1115.248</v>
      </c>
      <c r="C6" s="2">
        <f>1690931/1000</f>
        <v>1690.931</v>
      </c>
      <c r="D6" s="2">
        <v>1116</v>
      </c>
      <c r="E6" s="2">
        <v>934</v>
      </c>
      <c r="F6" s="2">
        <v>1038</v>
      </c>
      <c r="G6" s="2">
        <v>1117</v>
      </c>
      <c r="H6" s="2">
        <v>1405</v>
      </c>
      <c r="I6" s="2">
        <v>1473</v>
      </c>
      <c r="J6" s="2">
        <v>1607</v>
      </c>
      <c r="K6" s="2">
        <v>1594</v>
      </c>
      <c r="L6" s="1">
        <v>1947</v>
      </c>
      <c r="M6" s="2">
        <v>2022</v>
      </c>
      <c r="N6" s="2">
        <f>1968710/1000</f>
        <v>1968.71</v>
      </c>
      <c r="O6" s="2">
        <v>1987.833</v>
      </c>
      <c r="P6" s="2">
        <v>2209.671</v>
      </c>
      <c r="Q6" s="2">
        <v>2077.33</v>
      </c>
    </row>
    <row r="7" spans="1:17" ht="16.5">
      <c r="A7" s="8" t="s">
        <v>4</v>
      </c>
      <c r="B7" s="2">
        <f>13649/1000</f>
        <v>13.649</v>
      </c>
      <c r="C7" s="2">
        <f>437660/1000</f>
        <v>437.66</v>
      </c>
      <c r="D7" s="2">
        <v>1012</v>
      </c>
      <c r="E7" s="2">
        <v>948</v>
      </c>
      <c r="F7" s="2">
        <v>1038</v>
      </c>
      <c r="G7" s="2">
        <v>1203</v>
      </c>
      <c r="H7" s="2">
        <v>1350</v>
      </c>
      <c r="I7" s="2">
        <v>1331</v>
      </c>
      <c r="J7" s="2">
        <v>1307</v>
      </c>
      <c r="K7" s="2">
        <v>1298</v>
      </c>
      <c r="L7" s="1">
        <v>1273</v>
      </c>
      <c r="M7" s="2">
        <v>1372</v>
      </c>
      <c r="N7" s="2">
        <f>1272070/1000</f>
        <v>1272.07</v>
      </c>
      <c r="O7" s="2">
        <v>1141.109</v>
      </c>
      <c r="P7" s="2">
        <v>1165.202</v>
      </c>
      <c r="Q7" s="2">
        <v>1065.875</v>
      </c>
    </row>
    <row r="8" spans="1:17" ht="16.5">
      <c r="A8" s="8" t="s">
        <v>5</v>
      </c>
      <c r="B8" s="2">
        <f>328065/1000</f>
        <v>328.065</v>
      </c>
      <c r="C8" s="2">
        <f>536242/1000</f>
        <v>536.242</v>
      </c>
      <c r="D8" s="2">
        <v>319</v>
      </c>
      <c r="E8" s="2">
        <v>248</v>
      </c>
      <c r="F8" s="2">
        <v>281</v>
      </c>
      <c r="G8" s="2">
        <v>315</v>
      </c>
      <c r="H8" s="2">
        <v>321</v>
      </c>
      <c r="I8" s="2">
        <v>328</v>
      </c>
      <c r="J8" s="2">
        <v>293</v>
      </c>
      <c r="K8" s="2">
        <v>304</v>
      </c>
      <c r="L8" s="1">
        <v>331</v>
      </c>
      <c r="M8" s="2">
        <v>364</v>
      </c>
      <c r="N8" s="2">
        <f>368820/1000</f>
        <v>368.82</v>
      </c>
      <c r="O8" s="2">
        <v>323.806</v>
      </c>
      <c r="P8" s="2">
        <v>349.706</v>
      </c>
      <c r="Q8" s="2">
        <v>321.627</v>
      </c>
    </row>
    <row r="9" spans="1:17" ht="16.5">
      <c r="A9" s="8" t="s">
        <v>11</v>
      </c>
      <c r="B9" s="2">
        <f>51684/1000</f>
        <v>51.684</v>
      </c>
      <c r="C9" s="2">
        <f>441966/1000</f>
        <v>441.966</v>
      </c>
      <c r="D9" s="2">
        <f>402354/1000</f>
        <v>402.354</v>
      </c>
      <c r="E9" s="2">
        <f>349430/1000</f>
        <v>349.43</v>
      </c>
      <c r="F9" s="2">
        <f>381567/1000</f>
        <v>381.567</v>
      </c>
      <c r="G9" s="2">
        <f>416114/1000</f>
        <v>416.114</v>
      </c>
      <c r="H9" s="2">
        <f>432691/1000</f>
        <v>432.691</v>
      </c>
      <c r="I9" s="2">
        <f>509737/1000</f>
        <v>509.737</v>
      </c>
      <c r="J9" s="2">
        <f>580480/1000</f>
        <v>580.48</v>
      </c>
      <c r="K9" s="2">
        <f>349603/1000</f>
        <v>349.603</v>
      </c>
      <c r="L9" s="1">
        <f>487123/1000</f>
        <v>487.123</v>
      </c>
      <c r="M9" s="2">
        <f>661616/1000</f>
        <v>661.616</v>
      </c>
      <c r="N9" s="2">
        <f>756142/1000</f>
        <v>756.142</v>
      </c>
      <c r="O9" s="2">
        <v>894.788</v>
      </c>
      <c r="P9" s="2">
        <v>877.777</v>
      </c>
      <c r="Q9" s="2">
        <v>852.677</v>
      </c>
    </row>
    <row r="10" spans="1:17" ht="16.5">
      <c r="A10" s="8" t="s">
        <v>12</v>
      </c>
      <c r="B10" s="2">
        <f>151929/1000</f>
        <v>151.929</v>
      </c>
      <c r="C10" s="2">
        <f>187447/1000</f>
        <v>187.447</v>
      </c>
      <c r="D10" s="2">
        <f>434491/1000</f>
        <v>434.491</v>
      </c>
      <c r="E10" s="2">
        <f>492939/1000</f>
        <v>492.939</v>
      </c>
      <c r="F10" s="2">
        <f>582446/1000</f>
        <v>582.446</v>
      </c>
      <c r="G10" s="2">
        <f>785004/1000</f>
        <v>785.004</v>
      </c>
      <c r="H10" s="2">
        <f>915908/1000</f>
        <v>915.908</v>
      </c>
      <c r="I10" s="2">
        <f>1076686/1000</f>
        <v>1076.686</v>
      </c>
      <c r="J10" s="2">
        <f>1271853/1000</f>
        <v>1271.853</v>
      </c>
      <c r="K10" s="2">
        <f>1447614/1000</f>
        <v>1447.614</v>
      </c>
      <c r="L10" s="1">
        <f>1585986/1000</f>
        <v>1585.986</v>
      </c>
      <c r="M10" s="2">
        <f>1757981/1000</f>
        <v>1757.981</v>
      </c>
      <c r="N10" s="2">
        <f>2167329/1000</f>
        <v>2167.329</v>
      </c>
      <c r="O10" s="2">
        <v>2068.855</v>
      </c>
      <c r="P10" s="2">
        <v>2448.269</v>
      </c>
      <c r="Q10" s="2">
        <v>2691.734</v>
      </c>
    </row>
    <row r="11" spans="1:17" ht="16.5">
      <c r="A11" s="8" t="s">
        <v>13</v>
      </c>
      <c r="B11" s="2">
        <f>39550/1000</f>
        <v>39.55</v>
      </c>
      <c r="C11" s="2">
        <f>77535/1000</f>
        <v>77.535</v>
      </c>
      <c r="D11" s="2">
        <f>93993/1000</f>
        <v>93.993</v>
      </c>
      <c r="E11" s="2">
        <f>71959/1000</f>
        <v>71.959</v>
      </c>
      <c r="F11" s="2">
        <f>71120/1000</f>
        <v>71.12</v>
      </c>
      <c r="G11" s="2">
        <f>126389/1000</f>
        <v>126.389</v>
      </c>
      <c r="H11" s="2">
        <f>139586/1000</f>
        <v>139.586</v>
      </c>
      <c r="I11" s="2">
        <f>148622/1000</f>
        <v>148.622</v>
      </c>
      <c r="J11" s="2">
        <f>167643/1000</f>
        <v>167.643</v>
      </c>
      <c r="K11" s="2">
        <f>555182/1000</f>
        <v>555.182</v>
      </c>
      <c r="L11" s="1">
        <f>622029/1000</f>
        <v>622.029</v>
      </c>
      <c r="M11" s="2">
        <f>713250/1000</f>
        <v>713.25</v>
      </c>
      <c r="N11" s="2">
        <f>702152/1000</f>
        <v>702.152</v>
      </c>
      <c r="O11" s="2">
        <v>785.094</v>
      </c>
      <c r="P11" s="2">
        <v>860.652</v>
      </c>
      <c r="Q11" s="2">
        <v>864.122</v>
      </c>
    </row>
    <row r="12" spans="1:17" ht="16.5">
      <c r="A12" s="3" t="s">
        <v>14</v>
      </c>
      <c r="B12" s="10"/>
      <c r="C12" s="10"/>
      <c r="D12" s="10"/>
      <c r="E12" s="10"/>
      <c r="F12" s="10"/>
      <c r="G12" s="10"/>
      <c r="H12" s="10"/>
      <c r="I12" s="10"/>
      <c r="J12" s="9"/>
      <c r="K12" s="10"/>
      <c r="L12" s="10"/>
      <c r="M12" s="10"/>
      <c r="N12" s="10"/>
      <c r="O12" s="10"/>
      <c r="P12" s="10"/>
      <c r="Q12" s="10"/>
    </row>
    <row r="13" spans="1:17" ht="16.5">
      <c r="A13" s="8" t="s">
        <v>2</v>
      </c>
      <c r="B13" s="5">
        <v>23.3</v>
      </c>
      <c r="C13" s="5">
        <v>20.4</v>
      </c>
      <c r="D13" s="5">
        <v>25.2</v>
      </c>
      <c r="E13" s="5">
        <v>24.8</v>
      </c>
      <c r="F13" s="5">
        <v>22.8</v>
      </c>
      <c r="G13" s="5">
        <v>21.6</v>
      </c>
      <c r="H13" s="5">
        <v>20.3</v>
      </c>
      <c r="I13" s="5">
        <v>18</v>
      </c>
      <c r="J13" s="5">
        <v>16.2</v>
      </c>
      <c r="K13" s="5">
        <v>15</v>
      </c>
      <c r="L13" s="5">
        <v>12.5</v>
      </c>
      <c r="M13" s="5">
        <v>13.9</v>
      </c>
      <c r="N13" s="5">
        <v>12.9</v>
      </c>
      <c r="O13" s="5">
        <v>10.2</v>
      </c>
      <c r="P13" s="5">
        <v>8.8</v>
      </c>
      <c r="Q13" s="5">
        <v>8.6</v>
      </c>
    </row>
    <row r="14" spans="1:17" ht="16.5">
      <c r="A14" s="8" t="s">
        <v>6</v>
      </c>
      <c r="B14" s="5">
        <v>50.3</v>
      </c>
      <c r="C14" s="5">
        <v>39.9</v>
      </c>
      <c r="D14" s="5">
        <v>24.7</v>
      </c>
      <c r="E14" s="5">
        <v>23.1</v>
      </c>
      <c r="F14" s="5">
        <v>23.6</v>
      </c>
      <c r="G14" s="5">
        <v>22.1</v>
      </c>
      <c r="H14" s="5">
        <v>24.5</v>
      </c>
      <c r="I14" s="5">
        <v>24.8</v>
      </c>
      <c r="J14" s="5">
        <v>25.8</v>
      </c>
      <c r="K14" s="5">
        <v>24.4</v>
      </c>
      <c r="L14" s="5">
        <v>27.3</v>
      </c>
      <c r="M14" s="5">
        <v>25.3</v>
      </c>
      <c r="N14" s="5">
        <v>23.7</v>
      </c>
      <c r="O14" s="5">
        <v>24.8</v>
      </c>
      <c r="P14" s="5">
        <v>25.5</v>
      </c>
      <c r="Q14" s="5">
        <v>24.1</v>
      </c>
    </row>
    <row r="15" spans="1:17" ht="16.5">
      <c r="A15" s="8" t="s">
        <v>4</v>
      </c>
      <c r="B15" s="5">
        <v>0.6</v>
      </c>
      <c r="C15" s="5">
        <v>10.3</v>
      </c>
      <c r="D15" s="5">
        <v>22.4</v>
      </c>
      <c r="E15" s="5">
        <v>23.4</v>
      </c>
      <c r="F15" s="5">
        <v>23.6</v>
      </c>
      <c r="G15" s="5">
        <v>23.8</v>
      </c>
      <c r="H15" s="5">
        <v>23.6</v>
      </c>
      <c r="I15" s="5">
        <v>22.4</v>
      </c>
      <c r="J15" s="5">
        <v>21</v>
      </c>
      <c r="K15" s="5">
        <v>19.9</v>
      </c>
      <c r="L15" s="5">
        <v>17.8</v>
      </c>
      <c r="M15" s="5">
        <v>17.1</v>
      </c>
      <c r="N15" s="5">
        <v>15.3</v>
      </c>
      <c r="O15" s="39">
        <v>14.2</v>
      </c>
      <c r="P15" s="5">
        <v>13.4</v>
      </c>
      <c r="Q15" s="5">
        <v>12.4</v>
      </c>
    </row>
    <row r="16" spans="1:17" ht="16.5">
      <c r="A16" s="8" t="s">
        <v>7</v>
      </c>
      <c r="B16" s="5">
        <v>14.8</v>
      </c>
      <c r="C16" s="5">
        <v>12.7</v>
      </c>
      <c r="D16" s="5">
        <v>7.1</v>
      </c>
      <c r="E16" s="5">
        <v>6.1</v>
      </c>
      <c r="F16" s="5">
        <v>6.4</v>
      </c>
      <c r="G16" s="5">
        <v>6.2</v>
      </c>
      <c r="H16" s="5">
        <v>5.6</v>
      </c>
      <c r="I16" s="5">
        <v>5.5</v>
      </c>
      <c r="J16" s="5">
        <v>4.7</v>
      </c>
      <c r="K16" s="5">
        <v>4.7</v>
      </c>
      <c r="L16" s="5">
        <v>4.6</v>
      </c>
      <c r="M16" s="5">
        <v>4.5</v>
      </c>
      <c r="N16" s="5">
        <v>4.4</v>
      </c>
      <c r="O16" s="5">
        <v>4</v>
      </c>
      <c r="P16" s="5">
        <v>4</v>
      </c>
      <c r="Q16" s="5">
        <v>3.7</v>
      </c>
    </row>
    <row r="17" spans="1:17" ht="16.5">
      <c r="A17" s="8" t="s">
        <v>11</v>
      </c>
      <c r="B17" s="5">
        <v>2.3</v>
      </c>
      <c r="C17" s="5">
        <v>10.4</v>
      </c>
      <c r="D17" s="5">
        <v>8.9</v>
      </c>
      <c r="E17" s="5">
        <v>8.6</v>
      </c>
      <c r="F17" s="5">
        <v>8.7</v>
      </c>
      <c r="G17" s="5">
        <v>8.2</v>
      </c>
      <c r="H17" s="5">
        <v>7.6</v>
      </c>
      <c r="I17" s="5">
        <v>8.6</v>
      </c>
      <c r="J17" s="5">
        <v>9.3</v>
      </c>
      <c r="K17" s="5">
        <v>5.4</v>
      </c>
      <c r="L17" s="5">
        <v>6.8</v>
      </c>
      <c r="M17" s="5">
        <v>8.3</v>
      </c>
      <c r="N17" s="5">
        <v>9.1</v>
      </c>
      <c r="O17" s="5">
        <v>11.2</v>
      </c>
      <c r="P17" s="5">
        <v>10.1</v>
      </c>
      <c r="Q17" s="5">
        <v>9.9</v>
      </c>
    </row>
    <row r="18" spans="1:17" ht="16.5">
      <c r="A18" s="8" t="s">
        <v>12</v>
      </c>
      <c r="B18" s="5">
        <v>6.9</v>
      </c>
      <c r="C18" s="5">
        <v>4.4</v>
      </c>
      <c r="D18" s="5">
        <v>9.6</v>
      </c>
      <c r="E18" s="5">
        <v>12.2</v>
      </c>
      <c r="F18" s="5">
        <v>13.3</v>
      </c>
      <c r="G18" s="5">
        <v>15.5</v>
      </c>
      <c r="H18" s="5">
        <v>16</v>
      </c>
      <c r="I18" s="5">
        <v>18.1</v>
      </c>
      <c r="J18" s="5">
        <v>20.4</v>
      </c>
      <c r="K18" s="5">
        <v>22.2</v>
      </c>
      <c r="L18" s="5">
        <v>22.2</v>
      </c>
      <c r="M18" s="5">
        <v>22</v>
      </c>
      <c r="N18" s="5">
        <v>26.1</v>
      </c>
      <c r="O18" s="5">
        <v>25.8</v>
      </c>
      <c r="P18" s="5">
        <v>28.2</v>
      </c>
      <c r="Q18" s="5">
        <v>31.2</v>
      </c>
    </row>
    <row r="19" spans="1:17" s="24" customFormat="1" ht="16.5">
      <c r="A19" s="8" t="s">
        <v>13</v>
      </c>
      <c r="B19" s="5">
        <v>1.8</v>
      </c>
      <c r="C19" s="5">
        <v>1.8</v>
      </c>
      <c r="D19" s="5">
        <v>2.1</v>
      </c>
      <c r="E19" s="5">
        <v>1.8</v>
      </c>
      <c r="F19" s="5">
        <v>1.6</v>
      </c>
      <c r="G19" s="5">
        <v>2.5</v>
      </c>
      <c r="H19" s="5">
        <v>2.4</v>
      </c>
      <c r="I19" s="5">
        <v>2.5</v>
      </c>
      <c r="J19" s="5">
        <v>2.7</v>
      </c>
      <c r="K19" s="5">
        <v>8.5</v>
      </c>
      <c r="L19" s="5">
        <v>8.7</v>
      </c>
      <c r="M19" s="5">
        <v>8.9</v>
      </c>
      <c r="N19" s="5">
        <v>8.5</v>
      </c>
      <c r="O19" s="5">
        <v>9.8</v>
      </c>
      <c r="P19" s="5">
        <v>9.9</v>
      </c>
      <c r="Q19" s="5">
        <v>10</v>
      </c>
    </row>
    <row r="20" spans="1:17" ht="16.5">
      <c r="A20" s="3" t="s">
        <v>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6.5">
      <c r="A21" s="22" t="s">
        <v>1</v>
      </c>
      <c r="B21" s="20">
        <v>18.1</v>
      </c>
      <c r="C21" s="20">
        <v>20.4</v>
      </c>
      <c r="D21" s="20">
        <v>20.5</v>
      </c>
      <c r="E21" s="20">
        <v>20.6</v>
      </c>
      <c r="F21" s="20">
        <v>20.4</v>
      </c>
      <c r="G21" s="20">
        <v>20.5</v>
      </c>
      <c r="H21" s="20">
        <v>20.4</v>
      </c>
      <c r="I21" s="20">
        <v>20.2</v>
      </c>
      <c r="J21" s="20">
        <v>20.4</v>
      </c>
      <c r="K21" s="20">
        <v>20.1</v>
      </c>
      <c r="L21" s="20">
        <v>20.3</v>
      </c>
      <c r="M21" s="20">
        <v>20</v>
      </c>
      <c r="N21" s="20">
        <v>20.4</v>
      </c>
      <c r="O21" s="20">
        <v>20.5</v>
      </c>
      <c r="P21" s="20">
        <v>20.2</v>
      </c>
      <c r="Q21" s="20">
        <v>20.5</v>
      </c>
    </row>
    <row r="22" spans="1:17" ht="16.5">
      <c r="A22" s="8" t="s">
        <v>2</v>
      </c>
      <c r="B22" s="5">
        <v>25.5</v>
      </c>
      <c r="C22" s="5">
        <v>26.8</v>
      </c>
      <c r="D22" s="5">
        <v>24.5</v>
      </c>
      <c r="E22" s="5">
        <v>24.6</v>
      </c>
      <c r="F22" s="5">
        <v>23.7</v>
      </c>
      <c r="G22" s="5">
        <v>23.3</v>
      </c>
      <c r="H22" s="5">
        <v>24.1</v>
      </c>
      <c r="I22" s="5">
        <v>24.4</v>
      </c>
      <c r="J22" s="5">
        <v>24.8</v>
      </c>
      <c r="K22" s="5">
        <v>24.1</v>
      </c>
      <c r="L22" s="5">
        <v>24.1</v>
      </c>
      <c r="M22" s="5">
        <v>22.6</v>
      </c>
      <c r="N22" s="5">
        <v>22</v>
      </c>
      <c r="O22" s="5">
        <v>21.3</v>
      </c>
      <c r="P22" s="5">
        <v>21.3</v>
      </c>
      <c r="Q22" s="5">
        <v>21.7</v>
      </c>
    </row>
    <row r="23" spans="1:17" ht="16.5">
      <c r="A23" s="8" t="s">
        <v>3</v>
      </c>
      <c r="B23" s="5">
        <v>17</v>
      </c>
      <c r="C23" s="5">
        <v>19</v>
      </c>
      <c r="D23" s="5">
        <v>17.5</v>
      </c>
      <c r="E23" s="5">
        <v>17.5</v>
      </c>
      <c r="F23" s="5">
        <v>17.8</v>
      </c>
      <c r="G23" s="5">
        <v>18</v>
      </c>
      <c r="H23" s="5">
        <v>18.5</v>
      </c>
      <c r="I23" s="5">
        <v>17.8</v>
      </c>
      <c r="J23" s="5">
        <v>17.9</v>
      </c>
      <c r="K23" s="5">
        <v>18.5</v>
      </c>
      <c r="L23" s="5">
        <v>18.3</v>
      </c>
      <c r="M23" s="5">
        <v>18.1</v>
      </c>
      <c r="N23" s="5">
        <v>18.7</v>
      </c>
      <c r="O23" s="5">
        <v>19</v>
      </c>
      <c r="P23" s="5">
        <v>18.4</v>
      </c>
      <c r="Q23" s="5">
        <v>18.3</v>
      </c>
    </row>
    <row r="24" spans="1:17" ht="16.5">
      <c r="A24" s="8" t="s">
        <v>4</v>
      </c>
      <c r="B24" s="5">
        <v>19.6</v>
      </c>
      <c r="C24" s="5">
        <v>23.9</v>
      </c>
      <c r="D24" s="5">
        <v>22.3</v>
      </c>
      <c r="E24" s="5">
        <v>22.2</v>
      </c>
      <c r="F24" s="5">
        <v>21.9</v>
      </c>
      <c r="G24" s="5">
        <v>22.4</v>
      </c>
      <c r="H24" s="5">
        <v>21.6</v>
      </c>
      <c r="I24" s="5">
        <v>22.4</v>
      </c>
      <c r="J24" s="5">
        <v>22.3</v>
      </c>
      <c r="K24" s="5">
        <v>22.5</v>
      </c>
      <c r="L24" s="5">
        <v>23</v>
      </c>
      <c r="M24" s="5">
        <v>22.8</v>
      </c>
      <c r="N24" s="5">
        <v>23</v>
      </c>
      <c r="O24" s="39">
        <v>23.2</v>
      </c>
      <c r="P24" s="5">
        <v>23</v>
      </c>
      <c r="Q24" s="5">
        <v>23.5</v>
      </c>
    </row>
    <row r="25" spans="1:17" ht="16.5">
      <c r="A25" s="8" t="s">
        <v>5</v>
      </c>
      <c r="B25" s="5">
        <v>16.3</v>
      </c>
      <c r="C25" s="5">
        <v>16.4</v>
      </c>
      <c r="D25" s="5">
        <v>17.1</v>
      </c>
      <c r="E25" s="5">
        <v>17.4</v>
      </c>
      <c r="F25" s="5">
        <v>17.2</v>
      </c>
      <c r="G25" s="5">
        <v>17.5</v>
      </c>
      <c r="H25" s="5">
        <v>17.5</v>
      </c>
      <c r="I25" s="5">
        <v>17.2</v>
      </c>
      <c r="J25" s="5">
        <v>17.3</v>
      </c>
      <c r="K25" s="5">
        <v>18</v>
      </c>
      <c r="L25" s="5">
        <v>18.2</v>
      </c>
      <c r="M25" s="5">
        <v>17.7</v>
      </c>
      <c r="N25" s="5">
        <v>18.2</v>
      </c>
      <c r="O25" s="5">
        <v>18.3</v>
      </c>
      <c r="P25" s="5">
        <v>18.5</v>
      </c>
      <c r="Q25" s="5">
        <v>17.9</v>
      </c>
    </row>
    <row r="26" spans="1:26" ht="16.5">
      <c r="A26" s="8" t="s">
        <v>11</v>
      </c>
      <c r="B26" s="5">
        <v>17.7</v>
      </c>
      <c r="C26" s="5">
        <v>22.1</v>
      </c>
      <c r="D26" s="5">
        <v>22.5</v>
      </c>
      <c r="E26" s="5">
        <v>21.8</v>
      </c>
      <c r="F26" s="5">
        <v>21.7</v>
      </c>
      <c r="G26" s="5">
        <v>21.9</v>
      </c>
      <c r="H26" s="5">
        <v>21.8</v>
      </c>
      <c r="I26" s="5">
        <v>22</v>
      </c>
      <c r="J26" s="5">
        <v>22.6</v>
      </c>
      <c r="K26" s="5">
        <v>23.3</v>
      </c>
      <c r="L26" s="5">
        <v>23.7</v>
      </c>
      <c r="M26" s="5">
        <v>23.6</v>
      </c>
      <c r="N26" s="5">
        <v>23.8</v>
      </c>
      <c r="O26" s="5">
        <v>24.3</v>
      </c>
      <c r="P26" s="5">
        <v>25.3</v>
      </c>
      <c r="Q26" s="5">
        <v>25.4</v>
      </c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6.5">
      <c r="A27" s="8" t="s">
        <v>12</v>
      </c>
      <c r="B27" s="5">
        <v>14.9</v>
      </c>
      <c r="C27" s="5">
        <v>17.2</v>
      </c>
      <c r="D27" s="5">
        <v>19.7</v>
      </c>
      <c r="E27" s="5">
        <v>19.9</v>
      </c>
      <c r="F27" s="5">
        <v>19.8</v>
      </c>
      <c r="G27" s="5">
        <v>19.9</v>
      </c>
      <c r="H27" s="5">
        <v>19.5</v>
      </c>
      <c r="I27" s="5">
        <v>19.2</v>
      </c>
      <c r="J27" s="5">
        <v>19.6</v>
      </c>
      <c r="K27" s="5">
        <v>19.1</v>
      </c>
      <c r="L27" s="5">
        <v>20</v>
      </c>
      <c r="M27" s="5">
        <v>20</v>
      </c>
      <c r="N27" s="5">
        <v>20.4</v>
      </c>
      <c r="O27" s="39">
        <v>20.5</v>
      </c>
      <c r="P27" s="5">
        <v>20.5</v>
      </c>
      <c r="Q27" s="5">
        <v>21.3</v>
      </c>
      <c r="R27" s="24"/>
      <c r="S27" s="24"/>
      <c r="T27" s="24"/>
      <c r="U27" s="24"/>
      <c r="V27" s="24"/>
      <c r="W27" s="24"/>
      <c r="X27" s="24"/>
      <c r="Y27" s="24"/>
      <c r="Z27" s="24"/>
    </row>
    <row r="28" spans="1:17" s="24" customFormat="1" ht="17.25" thickBot="1">
      <c r="A28" s="25" t="s">
        <v>13</v>
      </c>
      <c r="B28" s="21">
        <v>13.7</v>
      </c>
      <c r="C28" s="21">
        <v>17.1</v>
      </c>
      <c r="D28" s="21">
        <v>16.5</v>
      </c>
      <c r="E28" s="21">
        <v>16.4</v>
      </c>
      <c r="F28" s="21">
        <v>15.8</v>
      </c>
      <c r="G28" s="21">
        <v>16.4</v>
      </c>
      <c r="H28" s="21">
        <v>16.4</v>
      </c>
      <c r="I28" s="21">
        <v>16.1</v>
      </c>
      <c r="J28" s="21">
        <v>17.3</v>
      </c>
      <c r="K28" s="21">
        <v>17.5</v>
      </c>
      <c r="L28" s="21">
        <v>17.4</v>
      </c>
      <c r="M28" s="21">
        <v>17.1</v>
      </c>
      <c r="N28" s="21">
        <v>17.5</v>
      </c>
      <c r="O28" s="21">
        <v>17.6</v>
      </c>
      <c r="P28" s="21">
        <v>17.5</v>
      </c>
      <c r="Q28" s="21">
        <v>17.6</v>
      </c>
    </row>
    <row r="29" spans="1:17" s="24" customFormat="1" ht="12.75" customHeight="1">
      <c r="A29" s="46" t="s">
        <v>34</v>
      </c>
      <c r="B29" s="47"/>
      <c r="C29" s="47"/>
      <c r="D29" s="47"/>
      <c r="E29" s="47"/>
      <c r="F29" s="47"/>
      <c r="G29" s="47"/>
      <c r="H29" s="11"/>
      <c r="I29" s="11"/>
      <c r="J29" s="11"/>
      <c r="K29" s="11"/>
      <c r="L29" s="4"/>
      <c r="M29" s="4"/>
      <c r="N29" s="4"/>
      <c r="O29" s="4"/>
      <c r="P29" s="4"/>
      <c r="Q29" s="4"/>
    </row>
    <row r="30" spans="1:14" s="24" customFormat="1" ht="12" customHeight="1">
      <c r="A30" s="48"/>
      <c r="B30" s="49"/>
      <c r="C30" s="49"/>
      <c r="D30" s="49"/>
      <c r="E30" s="49"/>
      <c r="F30" s="49"/>
      <c r="G30" s="49"/>
      <c r="H30" s="12"/>
      <c r="I30" s="12"/>
      <c r="J30" s="12"/>
      <c r="K30" s="12"/>
      <c r="L30" s="4"/>
      <c r="M30" s="4"/>
      <c r="N30" s="4"/>
    </row>
    <row r="31" spans="1:27" s="24" customFormat="1" ht="36.75" customHeight="1">
      <c r="A31" s="52" t="s">
        <v>15</v>
      </c>
      <c r="B31" s="52"/>
      <c r="C31" s="52"/>
      <c r="D31" s="52"/>
      <c r="E31" s="52"/>
      <c r="F31" s="52"/>
      <c r="G31" s="52"/>
      <c r="H31" s="43"/>
      <c r="I31" s="13"/>
      <c r="J31" s="13"/>
      <c r="K31" s="1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11" ht="12.7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50" t="s">
        <v>9</v>
      </c>
      <c r="B33" s="49"/>
      <c r="C33" s="49"/>
      <c r="D33" s="49"/>
      <c r="E33" s="49"/>
      <c r="F33" s="49"/>
      <c r="G33" s="49"/>
      <c r="H33" s="16"/>
      <c r="I33" s="16"/>
      <c r="J33" s="16"/>
      <c r="K33" s="16"/>
    </row>
    <row r="34" spans="1:11" ht="36.75" customHeight="1">
      <c r="A34" s="42" t="s">
        <v>32</v>
      </c>
      <c r="B34" s="42"/>
      <c r="C34" s="42"/>
      <c r="D34" s="42"/>
      <c r="E34" s="42"/>
      <c r="F34" s="42"/>
      <c r="G34" s="42"/>
      <c r="H34" s="43"/>
      <c r="I34" s="14"/>
      <c r="J34" s="14"/>
      <c r="K34" s="14"/>
    </row>
    <row r="35" spans="1:11" ht="12.75" customHeight="1">
      <c r="A35" s="51" t="s">
        <v>35</v>
      </c>
      <c r="B35" s="49"/>
      <c r="C35" s="49"/>
      <c r="D35" s="49"/>
      <c r="E35" s="49"/>
      <c r="F35" s="49"/>
      <c r="G35" s="49"/>
      <c r="H35" s="11"/>
      <c r="I35" s="11"/>
      <c r="J35" s="11"/>
      <c r="K35" s="11"/>
    </row>
    <row r="36" spans="1:11" ht="12.75" customHeight="1">
      <c r="A36" s="29"/>
      <c r="B36" s="28"/>
      <c r="C36" s="28"/>
      <c r="D36" s="28"/>
      <c r="E36" s="28"/>
      <c r="F36" s="28"/>
      <c r="G36" s="28"/>
      <c r="H36" s="11"/>
      <c r="I36" s="11"/>
      <c r="J36" s="11"/>
      <c r="K36" s="11"/>
    </row>
    <row r="37" spans="1:11" ht="12.75" customHeight="1">
      <c r="A37" s="45" t="s">
        <v>10</v>
      </c>
      <c r="B37" s="45"/>
      <c r="C37" s="45"/>
      <c r="D37" s="45"/>
      <c r="E37" s="45"/>
      <c r="F37" s="45"/>
      <c r="G37" s="45"/>
      <c r="H37" s="11"/>
      <c r="I37" s="11"/>
      <c r="J37" s="11"/>
      <c r="K37" s="11"/>
    </row>
    <row r="38" spans="1:11" ht="26.25" customHeight="1">
      <c r="A38" s="44" t="s">
        <v>36</v>
      </c>
      <c r="B38" s="45"/>
      <c r="C38" s="45"/>
      <c r="D38" s="45"/>
      <c r="E38" s="45"/>
      <c r="F38" s="45"/>
      <c r="G38" s="45"/>
      <c r="H38" s="43"/>
      <c r="I38" s="11"/>
      <c r="J38" s="11"/>
      <c r="K38" s="11"/>
    </row>
    <row r="39" spans="1:10" ht="12.7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s="26" customFormat="1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2:11" ht="12.75"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2:11" ht="12.75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4" ht="12.75">
      <c r="C44" s="23" t="s">
        <v>0</v>
      </c>
    </row>
  </sheetData>
  <mergeCells count="9">
    <mergeCell ref="A1:Q1"/>
    <mergeCell ref="A34:H34"/>
    <mergeCell ref="A38:H38"/>
    <mergeCell ref="A29:G29"/>
    <mergeCell ref="A30:G30"/>
    <mergeCell ref="A33:G33"/>
    <mergeCell ref="A37:G37"/>
    <mergeCell ref="A35:G35"/>
    <mergeCell ref="A31:H31"/>
  </mergeCells>
  <printOptions/>
  <pageMargins left="1" right="1" top="0.77" bottom="0.67" header="0.5" footer="0.5"/>
  <pageSetup fitToHeight="1" fitToWidth="1" horizontalDpi="600" verticalDpi="600" orientation="landscape" scale="70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2004-09-24T18:46:31Z</cp:lastPrinted>
  <dcterms:created xsi:type="dcterms:W3CDTF">1999-02-08T16:12:05Z</dcterms:created>
  <dcterms:modified xsi:type="dcterms:W3CDTF">2004-12-29T12:54:18Z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1588927925</vt:i4>
  </property>
  <property fmtid="{D5CDD505-2E9C-101B-9397-08002B2CF9AE}" pid="3" name="_EmailSubject">
    <vt:lpwstr>NTS tables batch 9-24-04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