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9060" activeTab="0"/>
  </bookViews>
  <sheets>
    <sheet name="Stack of Gen Units" sheetId="1" r:id="rId1"/>
    <sheet name="State Income Tax Rates" sheetId="2" r:id="rId2"/>
  </sheets>
  <definedNames>
    <definedName name="\z">#REF!</definedName>
    <definedName name="_xlnm.Print_Area" localSheetId="0">'Stack of Gen Units'!$A$4:$K$328</definedName>
    <definedName name="_xlnm.Print_Titles" localSheetId="0">'Stack of Gen Units'!$4:$7</definedName>
  </definedNames>
  <calcPr fullCalcOnLoad="1"/>
</workbook>
</file>

<file path=xl/sharedStrings.xml><?xml version="1.0" encoding="utf-8"?>
<sst xmlns="http://schemas.openxmlformats.org/spreadsheetml/2006/main" count="373" uniqueCount="197">
  <si>
    <t>(p.402-12)</t>
  </si>
  <si>
    <t>(p.402-5)</t>
  </si>
  <si>
    <t>(p402-22)</t>
  </si>
  <si>
    <t>(p402-26)</t>
  </si>
  <si>
    <t>(p402-27)</t>
  </si>
  <si>
    <t>(p402-30)</t>
  </si>
  <si>
    <t>(p402-33)</t>
  </si>
  <si>
    <t>(W/O Weekly and</t>
  </si>
  <si>
    <t>(W/O Weekly Cap)</t>
  </si>
  <si>
    <t>(W/Weekly and</t>
  </si>
  <si>
    <t>(W/Weekly Cap)</t>
  </si>
  <si>
    <t>AEP Methodology</t>
  </si>
  <si>
    <t>Annual</t>
  </si>
  <si>
    <t>Annual Cost</t>
  </si>
  <si>
    <t>Available</t>
  </si>
  <si>
    <t>Capacity</t>
  </si>
  <si>
    <t>Charge</t>
  </si>
  <si>
    <t>Charge Rate</t>
  </si>
  <si>
    <t>Cost</t>
  </si>
  <si>
    <t>Cumulative</t>
  </si>
  <si>
    <t>Daily Cap)</t>
  </si>
  <si>
    <t>Demand Related Expenses for Participating Units</t>
  </si>
  <si>
    <t>Expected</t>
  </si>
  <si>
    <t>Expense</t>
  </si>
  <si>
    <t>Factor</t>
  </si>
  <si>
    <t>Fixed</t>
  </si>
  <si>
    <t>Fuel</t>
  </si>
  <si>
    <t>Fuel/kWh</t>
  </si>
  <si>
    <t>Generation</t>
  </si>
  <si>
    <t>Inv/KW</t>
  </si>
  <si>
    <t>Losses</t>
  </si>
  <si>
    <t>Monthly</t>
  </si>
  <si>
    <t>Monthly Cost</t>
  </si>
  <si>
    <t>Name Plate</t>
  </si>
  <si>
    <t>Non-AEP Methodology</t>
  </si>
  <si>
    <t>Plant</t>
  </si>
  <si>
    <t>Production</t>
  </si>
  <si>
    <t>Selection</t>
  </si>
  <si>
    <t>System Sales Using Historical Off-System Sales Data or Computer Modeling Program</t>
  </si>
  <si>
    <t>Transmission</t>
  </si>
  <si>
    <t>Unit</t>
  </si>
  <si>
    <t>Unit Sales in Short, Limited or Long Term Sales</t>
  </si>
  <si>
    <t>Weekly</t>
  </si>
  <si>
    <t>Weekly Cost</t>
  </si>
  <si>
    <t>Weighted</t>
  </si>
  <si>
    <t>(auto)</t>
  </si>
  <si>
    <r>
      <t xml:space="preserve">1 </t>
    </r>
    <r>
      <rPr>
        <sz val="10"/>
        <rFont val="Arial"/>
        <family val="0"/>
      </rPr>
      <t xml:space="preserve"> See p.401b-Col D.  Annual peak is largest number in column D and minimum peak is the smallest number in column D.</t>
    </r>
  </si>
  <si>
    <t>Company Name:</t>
  </si>
  <si>
    <t>Year of Form No. 1:</t>
  </si>
  <si>
    <t>Stacking of Generating Units to Determine the Units Likely to Participate in Short Term Power Sales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</si>
  <si>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</si>
  <si>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</si>
  <si>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</si>
  <si>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</si>
  <si>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</si>
  <si>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</si>
  <si>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</si>
  <si>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</si>
  <si>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</si>
  <si>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</si>
  <si>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Number</t>
  </si>
  <si>
    <t>(p.402-410)</t>
  </si>
  <si>
    <t>Accumulated</t>
  </si>
  <si>
    <t xml:space="preserve">     "Sort Ascending" from Toolbar menu.  The formula for Column E (Fuel/kWh) is Column C/Column D.</t>
  </si>
  <si>
    <r>
      <t xml:space="preserve">(auto) </t>
    </r>
    <r>
      <rPr>
        <i/>
        <vertAlign val="superscript"/>
        <sz val="10"/>
        <rFont val="Arial"/>
        <family val="2"/>
      </rPr>
      <t>2</t>
    </r>
  </si>
  <si>
    <r>
      <t>Capacity</t>
    </r>
    <r>
      <rPr>
        <b/>
        <vertAlign val="superscript"/>
        <sz val="10"/>
        <rFont val="Arial"/>
        <family val="2"/>
      </rPr>
      <t>3</t>
    </r>
  </si>
  <si>
    <r>
      <t>(auto)</t>
    </r>
    <r>
      <rPr>
        <i/>
        <vertAlign val="superscript"/>
        <sz val="10"/>
        <rFont val="Arial"/>
        <family val="2"/>
      </rPr>
      <t>4</t>
    </r>
  </si>
  <si>
    <t xml:space="preserve">    therefore, be sure to start with Plant Number 1 when filling in the Name Plate Capacity in Column F.</t>
  </si>
  <si>
    <r>
      <t>3</t>
    </r>
    <r>
      <rPr>
        <sz val="10"/>
        <rFont val="Arial"/>
        <family val="0"/>
      </rPr>
      <t xml:space="preserve">  Accumulated Name Plate Capacity automatically sums the name plate capacity of all the plants above in the stack;</t>
    </r>
  </si>
  <si>
    <r>
      <t xml:space="preserve">2 </t>
    </r>
    <r>
      <rPr>
        <sz val="10"/>
        <rFont val="Arial"/>
        <family val="0"/>
      </rPr>
      <t xml:space="preserve"> After completing columns B, C and D, highlight the cell in Column E (Fuel/kWh) for Plant Number 1 and select</t>
    </r>
  </si>
  <si>
    <r>
      <t xml:space="preserve">4  </t>
    </r>
    <r>
      <rPr>
        <sz val="10"/>
        <rFont val="Arial"/>
        <family val="2"/>
      </rPr>
      <t xml:space="preserve">Plant Factor is automatically calculated by the formula of (Column D/(Column F * 8760)).  </t>
    </r>
  </si>
  <si>
    <t>Docket Number(s):</t>
  </si>
  <si>
    <t>Analyst Last Name:</t>
  </si>
  <si>
    <t>NOTES:</t>
  </si>
  <si>
    <t>Coolants/Water (Nuke)</t>
  </si>
  <si>
    <t>Rents</t>
  </si>
  <si>
    <t>Maint of Misc Steam</t>
  </si>
  <si>
    <t>Total O&amp;M Exp/Name Plate Cap</t>
  </si>
  <si>
    <t>Maint of Structures</t>
  </si>
  <si>
    <t>Misc Steam Pwr Exp</t>
  </si>
  <si>
    <t>Steam Expenses</t>
  </si>
  <si>
    <t>Electric Expenses</t>
  </si>
  <si>
    <t>Production Expenses</t>
  </si>
  <si>
    <t>Plant Number</t>
  </si>
  <si>
    <t>Total O&amp;M Expenses:</t>
  </si>
  <si>
    <t>Equivalent</t>
  </si>
  <si>
    <t>Availability</t>
  </si>
  <si>
    <t>Participation</t>
  </si>
  <si>
    <t xml:space="preserve"> ($/KW)</t>
  </si>
  <si>
    <t>System Sales with Reserves Method</t>
  </si>
  <si>
    <r>
      <t>Factor</t>
    </r>
    <r>
      <rPr>
        <vertAlign val="superscript"/>
        <sz val="10"/>
        <rFont val="Arial"/>
        <family val="2"/>
      </rPr>
      <t>1</t>
    </r>
  </si>
  <si>
    <r>
      <t xml:space="preserve">Production </t>
    </r>
    <r>
      <rPr>
        <i/>
        <sz val="10"/>
        <rFont val="Arial"/>
        <family val="2"/>
      </rPr>
      <t>(sum of Col I)</t>
    </r>
  </si>
  <si>
    <r>
      <t>Daily Cost</t>
    </r>
    <r>
      <rPr>
        <i/>
        <sz val="10"/>
        <rFont val="Arial"/>
        <family val="2"/>
      </rPr>
      <t xml:space="preserve"> (7 days)</t>
    </r>
  </si>
  <si>
    <r>
      <t>Hourly Cost</t>
    </r>
    <r>
      <rPr>
        <i/>
        <sz val="10"/>
        <rFont val="Arial"/>
        <family val="2"/>
      </rPr>
      <t xml:space="preserve"> (8760 hours)</t>
    </r>
  </si>
  <si>
    <r>
      <t xml:space="preserve">Daily Cost </t>
    </r>
    <r>
      <rPr>
        <i/>
        <sz val="10"/>
        <rFont val="Arial"/>
        <family val="2"/>
      </rPr>
      <t>(5 days)</t>
    </r>
  </si>
  <si>
    <r>
      <t xml:space="preserve">Hourly Cost </t>
    </r>
    <r>
      <rPr>
        <i/>
        <sz val="10"/>
        <rFont val="Arial"/>
        <family val="2"/>
      </rPr>
      <t>(4160 hours)</t>
    </r>
  </si>
  <si>
    <r>
      <t xml:space="preserve">Production </t>
    </r>
    <r>
      <rPr>
        <i/>
        <sz val="10"/>
        <rFont val="Arial"/>
        <family val="2"/>
      </rPr>
      <t>(Sum of Col I)</t>
    </r>
  </si>
  <si>
    <t>O&amp;M</t>
  </si>
  <si>
    <t>(page 2)</t>
  </si>
  <si>
    <r>
      <t xml:space="preserve">Rate </t>
    </r>
    <r>
      <rPr>
        <vertAlign val="superscript"/>
        <sz val="10"/>
        <rFont val="Arial"/>
        <family val="2"/>
      </rPr>
      <t>2</t>
    </r>
  </si>
  <si>
    <t xml:space="preserve">Number </t>
  </si>
  <si>
    <r>
      <t>2</t>
    </r>
    <r>
      <rPr>
        <sz val="10"/>
        <rFont val="Arial"/>
        <family val="0"/>
      </rPr>
      <t xml:space="preserve">  Include the production fixed charge rate, less Operation and Maintenance expense, from the fixed charge rate analysis.</t>
    </r>
  </si>
  <si>
    <r>
      <t xml:space="preserve">Less O&amp;M </t>
    </r>
    <r>
      <rPr>
        <vertAlign val="superscript"/>
        <sz val="10"/>
        <rFont val="Arial"/>
        <family val="2"/>
      </rPr>
      <t>1</t>
    </r>
  </si>
  <si>
    <t>Weighted Cost</t>
  </si>
  <si>
    <r>
      <t>1</t>
    </r>
    <r>
      <rPr>
        <sz val="10"/>
        <rFont val="Arial"/>
        <family val="0"/>
      </rPr>
      <t xml:space="preserve">  Use the production fixed charge rate, less Operation and Maintenance, from the fixed charge rate analysis.</t>
    </r>
  </si>
  <si>
    <t>(C*D*F)+E</t>
  </si>
  <si>
    <t>(G/12)</t>
  </si>
  <si>
    <t>(G/52)</t>
  </si>
  <si>
    <t>Investment</t>
  </si>
  <si>
    <t>($/kW)</t>
  </si>
  <si>
    <r>
      <t>1</t>
    </r>
    <r>
      <rPr>
        <sz val="10"/>
        <rFont val="Arial"/>
        <family val="0"/>
      </rPr>
      <t xml:space="preserve"> Equivalent Availability Factor (EAF) for a particular type of plant can be found at the NERC website.  Click on the link and select the most</t>
    </r>
  </si>
  <si>
    <t xml:space="preserve">  recent report.  The EAF for a particular kind of plant is located in a column on the right-hand side of the report.</t>
  </si>
  <si>
    <t xml:space="preserve">  NERC Generating Unit Statistic Reports</t>
  </si>
  <si>
    <t xml:space="preserve">Plant </t>
  </si>
  <si>
    <r>
      <t>3</t>
    </r>
    <r>
      <rPr>
        <sz val="10"/>
        <rFont val="Arial"/>
        <family val="0"/>
      </rPr>
      <t xml:space="preserve"> Equivalent Availability Factor (EAF) for a particular type of plant can be found at the NERC website.  Click on the link and select the most</t>
    </r>
  </si>
  <si>
    <r>
      <t>Factor</t>
    </r>
    <r>
      <rPr>
        <b/>
        <vertAlign val="superscript"/>
        <sz val="10"/>
        <rFont val="Arial"/>
        <family val="2"/>
      </rPr>
      <t xml:space="preserve"> 3</t>
    </r>
  </si>
  <si>
    <r>
      <t>Rate</t>
    </r>
    <r>
      <rPr>
        <b/>
        <vertAlign val="superscript"/>
        <sz val="10"/>
        <rFont val="Arial"/>
        <family val="2"/>
      </rPr>
      <t>2</t>
    </r>
  </si>
  <si>
    <r>
      <t>2</t>
    </r>
    <r>
      <rPr>
        <sz val="10"/>
        <rFont val="Arial"/>
        <family val="0"/>
      </rPr>
      <t xml:space="preserve">  Use the production fixed charge rate, less Operation and Maintenance, from the fixed charge rate analysis.</t>
    </r>
  </si>
  <si>
    <r>
      <t>1</t>
    </r>
    <r>
      <rPr>
        <sz val="10"/>
        <rFont val="Arial"/>
        <family val="0"/>
      </rPr>
      <t xml:space="preserve">  Input the expected participation based on historical or power flow model.</t>
    </r>
  </si>
  <si>
    <t>(include Purchase Pwr)</t>
  </si>
  <si>
    <t xml:space="preserve">Unit </t>
  </si>
  <si>
    <r>
      <t>FERC Stack</t>
    </r>
    <r>
      <rPr>
        <b/>
        <vertAlign val="superscript"/>
        <sz val="10"/>
        <rFont val="Arial"/>
        <family val="2"/>
      </rPr>
      <t>5</t>
    </r>
  </si>
  <si>
    <r>
      <t>historical</t>
    </r>
    <r>
      <rPr>
        <b/>
        <vertAlign val="superscript"/>
        <sz val="10"/>
        <rFont val="Arial"/>
        <family val="2"/>
      </rPr>
      <t>6</t>
    </r>
  </si>
  <si>
    <r>
      <t xml:space="preserve">5 </t>
    </r>
    <r>
      <rPr>
        <sz val="10"/>
        <rFont val="Arial"/>
        <family val="0"/>
      </rPr>
      <t xml:space="preserve"> This is FERC's typical method of stacking the units to determine the participating units (page 3) or to use for unit sales (page 4).  </t>
    </r>
  </si>
  <si>
    <t xml:space="preserve">   After sorting by Fuel/kWh, place a "1" in the Unit Selection column for each unit staff selects to participate in the sale.</t>
  </si>
  <si>
    <r>
      <t xml:space="preserve">6  </t>
    </r>
    <r>
      <rPr>
        <sz val="10"/>
        <rFont val="Arial"/>
        <family val="2"/>
      </rPr>
      <t xml:space="preserve">This column is to select units that have historically participated in off-system sales or that are deemed to participate based on a power flow model  </t>
    </r>
  </si>
  <si>
    <t xml:space="preserve">   (page 5).  After sorting by Fuel/kWh, place a "1" in the Unit Selection column.</t>
  </si>
  <si>
    <r>
      <t>Daily Cost</t>
    </r>
    <r>
      <rPr>
        <i/>
        <sz val="10"/>
        <rFont val="Arial"/>
        <family val="2"/>
      </rPr>
      <t xml:space="preserve"> (5 days)</t>
    </r>
  </si>
  <si>
    <r>
      <t>Cost</t>
    </r>
    <r>
      <rPr>
        <b/>
        <vertAlign val="superscript"/>
        <sz val="10"/>
        <rFont val="Arial"/>
        <family val="2"/>
      </rPr>
      <t>4</t>
    </r>
  </si>
  <si>
    <r>
      <t xml:space="preserve">4  </t>
    </r>
    <r>
      <rPr>
        <sz val="10"/>
        <rFont val="Arial"/>
        <family val="2"/>
      </rPr>
      <t>The weighted Annual Cost is calculated by the following formula:  (((F X D) + E) X C) / G</t>
    </r>
  </si>
  <si>
    <r>
      <t xml:space="preserve">Production </t>
    </r>
    <r>
      <rPr>
        <i/>
        <sz val="10"/>
        <rFont val="Arial"/>
        <family val="2"/>
      </rPr>
      <t>(sum of Col H)</t>
    </r>
  </si>
  <si>
    <r>
      <t>Production</t>
    </r>
    <r>
      <rPr>
        <i/>
        <sz val="10"/>
        <rFont val="Arial"/>
        <family val="2"/>
      </rPr>
      <t xml:space="preserve"> (Sum of Col H)</t>
    </r>
  </si>
  <si>
    <t>Capacity (kW)</t>
  </si>
  <si>
    <r>
      <t xml:space="preserve">Annual Peak (kW): </t>
    </r>
    <r>
      <rPr>
        <vertAlign val="superscript"/>
        <sz val="10"/>
        <rFont val="Arial"/>
        <family val="2"/>
      </rPr>
      <t>1</t>
    </r>
  </si>
  <si>
    <r>
      <t xml:space="preserve">Minimum Peak (kW): </t>
    </r>
    <r>
      <rPr>
        <vertAlign val="superscript"/>
        <sz val="10"/>
        <rFont val="Arial"/>
        <family val="2"/>
      </rPr>
      <t>1</t>
    </r>
  </si>
  <si>
    <t>in kWh</t>
  </si>
  <si>
    <t>Plant Name</t>
  </si>
  <si>
    <t>Name of Plant</t>
  </si>
  <si>
    <t>Name Plate Capacity (kW)</t>
  </si>
  <si>
    <t>(p.402-20)</t>
  </si>
  <si>
    <t>(p.402.18)</t>
  </si>
  <si>
    <t>(p402-19)</t>
  </si>
  <si>
    <t>(p402-21)</t>
  </si>
  <si>
    <t>(p402-25)</t>
  </si>
  <si>
    <t>ALABAMA</t>
  </si>
  <si>
    <t>ALASKA</t>
  </si>
  <si>
    <t xml:space="preserve">ARIZONA </t>
  </si>
  <si>
    <t>ARKANSAS</t>
  </si>
  <si>
    <t xml:space="preserve">CALIFORNIA </t>
  </si>
  <si>
    <t xml:space="preserve">COLORADO 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</si>
  <si>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</si>
  <si>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</si>
  <si>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</si>
  <si>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</si>
  <si>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</si>
  <si>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</si>
  <si>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</si>
  <si>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</si>
  <si>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</si>
  <si>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</si>
  <si>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</si>
  <si>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</si>
  <si>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</si>
  <si>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</si>
  <si>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</si>
  <si>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</si>
  <si>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</si>
  <si>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</si>
  <si>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</si>
  <si>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</si>
  <si>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</si>
  <si>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</si>
  <si>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</si>
  <si>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n/a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</si>
  <si>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</si>
  <si>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</si>
  <si>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</si>
  <si>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</si>
  <si>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</si>
  <si>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</si>
  <si>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</si>
  <si>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</si>
  <si>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</si>
  <si>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</si>
  <si>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</si>
  <si>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</si>
  <si>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</si>
  <si>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</si>
  <si>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</si>
  <si>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</si>
  <si>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</si>
  <si>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 xml:space="preserve">VIRGINIA </t>
  </si>
  <si>
    <t>WASHINGTON</t>
  </si>
  <si>
    <t>WEST VIRGINIA</t>
  </si>
  <si>
    <t>WISCONSIN</t>
  </si>
  <si>
    <t>WYOMING</t>
  </si>
  <si>
    <t>The stacking analysis is performed in order to determine the generating units most likely to participate in an off-system sale.  The stacking methodology is used in evaluating contribution to fixed costs for off-system sales, where the related energy is priced based on incremental costs.  Data from each generating unit is to be recorded in the order of increasing Fuel/kWh (from lowest to highest).  Power from off-system sales will only be provided after the utility has met its native load.  The stacking analysis is used in conjunction with the utility’s fixed charge analysis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</si>
</sst>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.0"/>
    <numFmt numFmtId="168" formatCode="[$-409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%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0"/>
      <name val="Arial Unicode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/>
      <right/>
      <top style="double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>
        <color indexed="63"/>
      </top>
      <bottom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>
        <color indexed="63"/>
      </top>
      <bottom/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10" fontId="0" fillId="0" borderId="0">
      <alignment/>
      <protection/>
    </xf>
    <xf numFmtId="0" fontId="0" fillId="0" borderId="1">
      <alignment/>
      <protection/>
    </xf>
  </cellStyleXfs>
  <cellXfs count="225">
    <xf numFmtId="0" fontId="0" fillId="0" borderId="0" xfId="0" applyAlignment="1">
      <alignment/>
    </xf>
    <xf numFmtId="5" fontId="0" fillId="0" borderId="0" xfId="0" applyAlignment="1">
      <alignment/>
    </xf>
    <xf numFmtId="164" fontId="0" fillId="0" borderId="0" xfId="0" applyAlignment="1">
      <alignment/>
    </xf>
    <xf numFmtId="0" fontId="0" fillId="0" borderId="0" xfId="0" applyBorder="1" applyAlignment="1">
      <alignment horizontal="center"/>
    </xf>
    <xf numFmtId="3" fontId="0" fillId="0" borderId="0" xfId="0" applyAlignment="1">
      <alignment/>
    </xf>
    <xf numFmtId="165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5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3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 quotePrefix="1">
      <alignment horizontal="center"/>
    </xf>
    <xf numFmtId="0" fontId="3" fillId="0" borderId="17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19" xfId="0" applyFont="1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3" fillId="0" borderId="11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7" fontId="0" fillId="0" borderId="0" xfId="0" applyBorder="1" applyAlignment="1">
      <alignment/>
    </xf>
    <xf numFmtId="7" fontId="0" fillId="2" borderId="6" xfId="0" applyFill="1" applyBorder="1" applyAlignment="1">
      <alignment/>
    </xf>
    <xf numFmtId="7" fontId="0" fillId="0" borderId="6" xfId="0" applyBorder="1" applyAlignment="1">
      <alignment/>
    </xf>
    <xf numFmtId="10" fontId="0" fillId="0" borderId="6" xfId="0" applyBorder="1" applyAlignment="1">
      <alignment/>
    </xf>
    <xf numFmtId="165" fontId="0" fillId="0" borderId="0" xfId="0" applyBorder="1" applyAlignment="1">
      <alignment/>
    </xf>
    <xf numFmtId="0" fontId="9" fillId="0" borderId="0" xfId="24" applyAlignment="1">
      <alignment/>
    </xf>
    <xf numFmtId="0" fontId="0" fillId="2" borderId="22" xfId="0" applyFill="1" applyBorder="1" applyAlignment="1">
      <alignment/>
    </xf>
    <xf numFmtId="7" fontId="0" fillId="2" borderId="23" xfId="0" applyFill="1" applyBorder="1" applyAlignment="1">
      <alignment/>
    </xf>
    <xf numFmtId="7" fontId="0" fillId="2" borderId="24" xfId="0" applyFill="1" applyBorder="1" applyAlignment="1">
      <alignment/>
    </xf>
    <xf numFmtId="7" fontId="0" fillId="2" borderId="2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7" fontId="0" fillId="2" borderId="28" xfId="0" applyFill="1" applyBorder="1" applyAlignment="1">
      <alignment/>
    </xf>
    <xf numFmtId="0" fontId="0" fillId="2" borderId="6" xfId="0" applyFill="1" applyBorder="1" applyAlignment="1">
      <alignment/>
    </xf>
    <xf numFmtId="164" fontId="0" fillId="2" borderId="6" xfId="0" applyFill="1" applyBorder="1" applyAlignment="1">
      <alignment/>
    </xf>
    <xf numFmtId="0" fontId="0" fillId="2" borderId="8" xfId="0" applyFill="1" applyBorder="1" applyAlignment="1">
      <alignment/>
    </xf>
    <xf numFmtId="7" fontId="0" fillId="0" borderId="0" xfId="0" applyBorder="1" applyAlignment="1">
      <alignment/>
    </xf>
    <xf numFmtId="7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2" borderId="29" xfId="0" applyFill="1" applyBorder="1" applyAlignment="1">
      <alignment/>
    </xf>
    <xf numFmtId="164" fontId="0" fillId="0" borderId="29" xfId="0" applyBorder="1" applyAlignment="1">
      <alignment/>
    </xf>
    <xf numFmtId="3" fontId="0" fillId="2" borderId="29" xfId="0" applyFill="1" applyBorder="1" applyAlignment="1">
      <alignment horizontal="right"/>
    </xf>
    <xf numFmtId="164" fontId="0" fillId="2" borderId="29" xfId="0" applyFill="1" applyBorder="1" applyAlignment="1">
      <alignment/>
    </xf>
    <xf numFmtId="7" fontId="0" fillId="2" borderId="29" xfId="0" applyFill="1" applyBorder="1" applyAlignment="1">
      <alignment/>
    </xf>
    <xf numFmtId="3" fontId="0" fillId="2" borderId="24" xfId="0" applyNumberForma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14" xfId="0" applyBorder="1" applyAlignment="1">
      <alignment horizontal="center"/>
    </xf>
    <xf numFmtId="5" fontId="0" fillId="0" borderId="29" xfId="0" applyBorder="1" applyAlignment="1">
      <alignment/>
    </xf>
    <xf numFmtId="0" fontId="0" fillId="0" borderId="29" xfId="0" applyFill="1" applyBorder="1" applyAlignment="1">
      <alignment/>
    </xf>
    <xf numFmtId="5" fontId="0" fillId="0" borderId="29" xfId="0" applyFill="1" applyBorder="1" applyAlignment="1">
      <alignment/>
    </xf>
    <xf numFmtId="3" fontId="0" fillId="0" borderId="29" xfId="0" applyFill="1" applyBorder="1" applyAlignment="1">
      <alignment/>
    </xf>
    <xf numFmtId="2" fontId="0" fillId="2" borderId="29" xfId="0" applyNumberFormat="1" applyFill="1" applyBorder="1" applyAlignment="1">
      <alignment/>
    </xf>
    <xf numFmtId="3" fontId="0" fillId="0" borderId="29" xfId="0" applyBorder="1" applyAlignment="1">
      <alignment/>
    </xf>
    <xf numFmtId="3" fontId="0" fillId="2" borderId="29" xfId="0" applyFill="1" applyBorder="1" applyAlignment="1">
      <alignment/>
    </xf>
    <xf numFmtId="166" fontId="0" fillId="2" borderId="29" xfId="0" applyNumberFormat="1" applyFill="1" applyBorder="1" applyAlignment="1">
      <alignment/>
    </xf>
    <xf numFmtId="0" fontId="3" fillId="0" borderId="0" xfId="0" applyFont="1" applyBorder="1" applyAlignment="1">
      <alignment/>
    </xf>
    <xf numFmtId="7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7" fontId="0" fillId="0" borderId="30" xfId="0" applyBorder="1" applyAlignment="1">
      <alignment horizontal="center"/>
    </xf>
    <xf numFmtId="0" fontId="4" fillId="0" borderId="14" xfId="0" applyFont="1" applyBorder="1" applyAlignment="1" quotePrefix="1">
      <alignment horizontal="center"/>
    </xf>
    <xf numFmtId="0" fontId="4" fillId="0" borderId="33" xfId="0" applyFont="1" applyBorder="1" applyAlignment="1">
      <alignment horizontal="center"/>
    </xf>
    <xf numFmtId="10" fontId="0" fillId="0" borderId="29" xfId="0" applyBorder="1" applyAlignment="1">
      <alignment/>
    </xf>
    <xf numFmtId="0" fontId="0" fillId="2" borderId="34" xfId="0" applyFill="1" applyBorder="1" applyAlignment="1">
      <alignment horizontal="center"/>
    </xf>
    <xf numFmtId="7" fontId="0" fillId="2" borderId="35" xfId="0" applyFill="1" applyBorder="1" applyAlignment="1">
      <alignment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/>
    </xf>
    <xf numFmtId="7" fontId="0" fillId="2" borderId="37" xfId="0" applyFill="1" applyBorder="1" applyAlignment="1">
      <alignment/>
    </xf>
    <xf numFmtId="164" fontId="0" fillId="0" borderId="37" xfId="0" applyBorder="1" applyAlignment="1">
      <alignment/>
    </xf>
    <xf numFmtId="7" fontId="0" fillId="2" borderId="38" xfId="0" applyFill="1" applyBorder="1" applyAlignment="1">
      <alignment/>
    </xf>
    <xf numFmtId="3" fontId="0" fillId="2" borderId="37" xfId="0" applyFill="1" applyBorder="1" applyAlignment="1">
      <alignment horizontal="right"/>
    </xf>
    <xf numFmtId="164" fontId="0" fillId="2" borderId="37" xfId="0" applyFill="1" applyBorder="1" applyAlignment="1">
      <alignment/>
    </xf>
    <xf numFmtId="0" fontId="0" fillId="0" borderId="39" xfId="0" applyBorder="1" applyAlignment="1">
      <alignment horizontal="center"/>
    </xf>
    <xf numFmtId="7" fontId="0" fillId="0" borderId="21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4" fillId="0" borderId="34" xfId="0" applyFont="1" applyBorder="1" applyAlignment="1">
      <alignment/>
    </xf>
    <xf numFmtId="5" fontId="0" fillId="0" borderId="35" xfId="0" applyBorder="1" applyAlignment="1">
      <alignment/>
    </xf>
    <xf numFmtId="0" fontId="0" fillId="0" borderId="35" xfId="0" applyBorder="1" applyAlignment="1">
      <alignment/>
    </xf>
    <xf numFmtId="5" fontId="0" fillId="2" borderId="41" xfId="0" applyFill="1" applyBorder="1" applyAlignment="1">
      <alignment/>
    </xf>
    <xf numFmtId="5" fontId="0" fillId="2" borderId="42" xfId="0" applyFill="1" applyBorder="1" applyAlignment="1">
      <alignment/>
    </xf>
    <xf numFmtId="5" fontId="0" fillId="2" borderId="43" xfId="0" applyFill="1" applyBorder="1" applyAlignment="1">
      <alignment/>
    </xf>
    <xf numFmtId="5" fontId="0" fillId="2" borderId="44" xfId="0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3" fillId="0" borderId="2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0" fillId="2" borderId="54" xfId="0" applyFill="1" applyBorder="1" applyAlignment="1">
      <alignment horizontal="center"/>
    </xf>
    <xf numFmtId="10" fontId="0" fillId="0" borderId="55" xfId="0" applyBorder="1" applyAlignment="1">
      <alignment/>
    </xf>
    <xf numFmtId="7" fontId="0" fillId="2" borderId="55" xfId="0" applyFill="1" applyBorder="1" applyAlignment="1">
      <alignment/>
    </xf>
    <xf numFmtId="164" fontId="0" fillId="0" borderId="55" xfId="0" applyBorder="1" applyAlignment="1">
      <alignment/>
    </xf>
    <xf numFmtId="0" fontId="0" fillId="0" borderId="55" xfId="0" applyBorder="1" applyAlignment="1">
      <alignment/>
    </xf>
    <xf numFmtId="7" fontId="0" fillId="2" borderId="56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Alignment="1" quotePrefix="1">
      <alignment/>
    </xf>
    <xf numFmtId="0" fontId="3" fillId="0" borderId="39" xfId="0" applyFont="1" applyBorder="1" applyAlignment="1">
      <alignment horizontal="center" shrinkToFit="1"/>
    </xf>
    <xf numFmtId="3" fontId="0" fillId="0" borderId="0" xfId="0" applyNumberFormat="1" applyAlignment="1">
      <alignment/>
    </xf>
    <xf numFmtId="0" fontId="0" fillId="2" borderId="57" xfId="0" applyFill="1" applyBorder="1" applyAlignment="1">
      <alignment horizontal="center" shrinkToFit="1"/>
    </xf>
    <xf numFmtId="0" fontId="0" fillId="2" borderId="58" xfId="0" applyFill="1" applyBorder="1" applyAlignment="1">
      <alignment/>
    </xf>
    <xf numFmtId="0" fontId="11" fillId="2" borderId="57" xfId="0" applyFont="1" applyFill="1" applyBorder="1" applyAlignment="1">
      <alignment horizontal="center" shrinkToFit="1"/>
    </xf>
    <xf numFmtId="0" fontId="11" fillId="2" borderId="0" xfId="0" applyFont="1" applyFill="1" applyBorder="1" applyAlignment="1">
      <alignment horizontal="center" shrinkToFit="1"/>
    </xf>
    <xf numFmtId="3" fontId="11" fillId="2" borderId="24" xfId="0" applyNumberFormat="1" applyFont="1" applyFill="1" applyBorder="1" applyAlignment="1">
      <alignment horizontal="center" shrinkToFit="1"/>
    </xf>
    <xf numFmtId="0" fontId="11" fillId="0" borderId="29" xfId="0" applyFont="1" applyFill="1" applyBorder="1" applyAlignment="1">
      <alignment/>
    </xf>
    <xf numFmtId="0" fontId="0" fillId="2" borderId="59" xfId="0" applyFill="1" applyBorder="1" applyAlignment="1">
      <alignment horizont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2" borderId="62" xfId="0" applyFill="1" applyBorder="1" applyAlignment="1">
      <alignment horizontal="center"/>
    </xf>
    <xf numFmtId="0" fontId="11" fillId="0" borderId="63" xfId="0" applyFont="1" applyFill="1" applyBorder="1" applyAlignment="1">
      <alignment/>
    </xf>
    <xf numFmtId="2" fontId="0" fillId="2" borderId="63" xfId="0" applyNumberFormat="1" applyFill="1" applyBorder="1" applyAlignment="1">
      <alignment/>
    </xf>
    <xf numFmtId="0" fontId="0" fillId="0" borderId="63" xfId="0" applyBorder="1" applyAlignment="1">
      <alignment/>
    </xf>
    <xf numFmtId="3" fontId="0" fillId="2" borderId="63" xfId="0" applyFill="1" applyBorder="1" applyAlignment="1">
      <alignment/>
    </xf>
    <xf numFmtId="5" fontId="0" fillId="0" borderId="63" xfId="0" applyBorder="1" applyAlignment="1">
      <alignment/>
    </xf>
    <xf numFmtId="166" fontId="0" fillId="2" borderId="63" xfId="0" applyNumberFormat="1" applyFill="1" applyBorder="1" applyAlignment="1">
      <alignment/>
    </xf>
    <xf numFmtId="0" fontId="0" fillId="0" borderId="64" xfId="0" applyBorder="1" applyAlignment="1">
      <alignment/>
    </xf>
    <xf numFmtId="164" fontId="0" fillId="0" borderId="60" xfId="0" applyBorder="1" applyAlignment="1">
      <alignment/>
    </xf>
    <xf numFmtId="7" fontId="0" fillId="2" borderId="60" xfId="0" applyFill="1" applyBorder="1" applyAlignment="1">
      <alignment/>
    </xf>
    <xf numFmtId="7" fontId="0" fillId="2" borderId="61" xfId="0" applyFill="1" applyBorder="1" applyAlignment="1">
      <alignment/>
    </xf>
    <xf numFmtId="10" fontId="0" fillId="0" borderId="60" xfId="0" applyBorder="1" applyAlignment="1">
      <alignment/>
    </xf>
    <xf numFmtId="0" fontId="0" fillId="2" borderId="60" xfId="0" applyFill="1" applyBorder="1" applyAlignment="1">
      <alignment/>
    </xf>
    <xf numFmtId="0" fontId="0" fillId="2" borderId="0" xfId="0" applyFill="1" applyBorder="1" applyAlignment="1">
      <alignment horizontal="center" shrinkToFit="1"/>
    </xf>
    <xf numFmtId="0" fontId="0" fillId="2" borderId="65" xfId="0" applyFill="1" applyBorder="1" applyAlignment="1">
      <alignment horizontal="center" shrinkToFit="1"/>
    </xf>
    <xf numFmtId="7" fontId="11" fillId="2" borderId="29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5" fontId="0" fillId="0" borderId="37" xfId="0" applyFill="1" applyBorder="1" applyAlignment="1">
      <alignment/>
    </xf>
    <xf numFmtId="3" fontId="0" fillId="0" borderId="37" xfId="0" applyFill="1" applyBorder="1" applyAlignment="1">
      <alignment/>
    </xf>
    <xf numFmtId="2" fontId="0" fillId="2" borderId="37" xfId="0" applyNumberFormat="1" applyFill="1" applyBorder="1" applyAlignment="1">
      <alignment/>
    </xf>
    <xf numFmtId="3" fontId="0" fillId="0" borderId="37" xfId="0" applyBorder="1" applyAlignment="1">
      <alignment/>
    </xf>
    <xf numFmtId="3" fontId="0" fillId="2" borderId="37" xfId="0" applyFill="1" applyBorder="1" applyAlignment="1">
      <alignment/>
    </xf>
    <xf numFmtId="5" fontId="0" fillId="0" borderId="37" xfId="0" applyBorder="1" applyAlignment="1">
      <alignment/>
    </xf>
    <xf numFmtId="166" fontId="0" fillId="2" borderId="37" xfId="0" applyNumberFormat="1" applyFill="1" applyBorder="1" applyAlignment="1">
      <alignment/>
    </xf>
    <xf numFmtId="0" fontId="12" fillId="0" borderId="0" xfId="0" applyFont="1" applyAlignment="1">
      <alignment horizontal="left" vertical="top"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0" fontId="3" fillId="3" borderId="66" xfId="0" applyFont="1" applyFill="1" applyBorder="1" applyAlignment="1">
      <alignment horizontal="center"/>
    </xf>
    <xf numFmtId="0" fontId="3" fillId="3" borderId="67" xfId="0" applyFont="1" applyFill="1" applyBorder="1" applyAlignment="1">
      <alignment horizontal="center"/>
    </xf>
    <xf numFmtId="0" fontId="3" fillId="3" borderId="68" xfId="0" applyFont="1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 wrapText="1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4</xdr:row>
      <xdr:rowOff>19050</xdr:rowOff>
    </xdr:from>
    <xdr:to>
      <xdr:col>4</xdr:col>
      <xdr:colOff>180975</xdr:colOff>
      <xdr:row>5</xdr:row>
      <xdr:rowOff>104775</xdr:rowOff>
    </xdr:to>
    <xdr:pic>
      <xdr:nvPicPr>
        <xdr:cNvPr id="1" name="cmd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076325"/>
          <a:ext cx="7334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rc.com/~filez/gus.html" TargetMode="External" /><Relationship Id="rId2" Type="http://schemas.openxmlformats.org/officeDocument/2006/relationships/hyperlink" Target="http://www.nerc.com/~filez/gus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80"/>
  <sheetViews>
    <sheetView tabSelected="1" zoomScaleSheetLayoutView="100" workbookViewId="0" topLeftCell="A1">
      <selection activeCell="H5" sqref="H5"/>
    </sheetView>
  </sheetViews>
  <sheetFormatPr defaultColWidth="9.140625" defaultRowHeight="12.75"/>
  <cols>
    <col min="1" max="1" width="10.7109375" style="0" customWidth="1"/>
    <col min="2" max="2" width="20.140625" style="0" customWidth="1"/>
    <col min="3" max="3" width="12.7109375" style="0" bestFit="1" customWidth="1"/>
    <col min="4" max="4" width="14.00390625" style="0" bestFit="1" customWidth="1"/>
    <col min="5" max="6" width="11.7109375" style="0" customWidth="1"/>
    <col min="7" max="7" width="12.00390625" style="0" bestFit="1" customWidth="1"/>
    <col min="8" max="8" width="11.421875" style="0" customWidth="1"/>
    <col min="9" max="9" width="11.7109375" style="0" customWidth="1"/>
    <col min="10" max="10" width="12.140625" style="0" bestFit="1" customWidth="1"/>
  </cols>
  <sheetData>
    <row r="1" spans="1:11" ht="12.75">
      <c r="A1" s="216" t="s">
        <v>196</v>
      </c>
      <c r="B1" s="217"/>
      <c r="C1" s="217"/>
      <c r="D1" s="217"/>
      <c r="E1" s="217"/>
      <c r="F1" s="217"/>
      <c r="G1" s="217"/>
      <c r="H1" s="217"/>
      <c r="I1" s="217"/>
      <c r="J1" s="217"/>
      <c r="K1" s="218"/>
    </row>
    <row r="2" spans="1:11" ht="12.75">
      <c r="A2" s="219"/>
      <c r="B2" s="220"/>
      <c r="C2" s="220"/>
      <c r="D2" s="220"/>
      <c r="E2" s="220"/>
      <c r="F2" s="220"/>
      <c r="G2" s="220"/>
      <c r="H2" s="220"/>
      <c r="I2" s="220"/>
      <c r="J2" s="220"/>
      <c r="K2" s="221"/>
    </row>
    <row r="3" spans="1:11" ht="39.75" customHeight="1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4"/>
    </row>
    <row r="4" spans="3:6" ht="18" customHeight="1">
      <c r="C4" s="4"/>
      <c r="E4" s="206" t="s">
        <v>48</v>
      </c>
      <c r="F4" s="207"/>
    </row>
    <row r="5" spans="1:6" ht="18" customHeight="1">
      <c r="A5" s="206" t="s">
        <v>133</v>
      </c>
      <c r="B5" s="207"/>
      <c r="C5" s="4"/>
      <c r="E5" s="206" t="s">
        <v>47</v>
      </c>
      <c r="F5" s="207"/>
    </row>
    <row r="6" spans="1:8" ht="14.25">
      <c r="A6" s="206" t="s">
        <v>134</v>
      </c>
      <c r="B6" s="207"/>
      <c r="C6" s="163"/>
      <c r="E6" s="206" t="s">
        <v>71</v>
      </c>
      <c r="F6" s="207"/>
      <c r="H6" s="161"/>
    </row>
    <row r="7" spans="1:6" ht="12.75">
      <c r="A7" s="6"/>
      <c r="E7" s="206" t="s">
        <v>72</v>
      </c>
      <c r="F7" s="207"/>
    </row>
    <row r="9" spans="1:11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2" ht="12.75">
      <c r="A10" s="200" t="s">
        <v>49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2"/>
      <c r="L10" s="13"/>
    </row>
    <row r="11" spans="1:11" ht="12.75">
      <c r="A11" s="15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3" ht="12.75">
      <c r="A12" s="17" t="s">
        <v>50</v>
      </c>
      <c r="B12" s="10" t="s">
        <v>51</v>
      </c>
      <c r="C12" s="10" t="s">
        <v>52</v>
      </c>
      <c r="D12" s="10" t="s">
        <v>53</v>
      </c>
      <c r="E12" s="10" t="s">
        <v>54</v>
      </c>
      <c r="F12" s="10" t="s">
        <v>55</v>
      </c>
      <c r="G12" s="10" t="s">
        <v>56</v>
      </c>
      <c r="H12" s="10" t="s">
        <v>57</v>
      </c>
      <c r="I12" s="10" t="s">
        <v>58</v>
      </c>
      <c r="J12" s="10" t="s">
        <v>59</v>
      </c>
      <c r="M12" s="45"/>
    </row>
    <row r="13" spans="1:13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M13" s="45"/>
    </row>
    <row r="14" spans="1:12" ht="12.75">
      <c r="A14" s="38"/>
      <c r="B14" s="142" t="s">
        <v>136</v>
      </c>
      <c r="C14" s="39" t="s">
        <v>26</v>
      </c>
      <c r="D14" s="142" t="s">
        <v>28</v>
      </c>
      <c r="E14" s="39" t="s">
        <v>27</v>
      </c>
      <c r="F14" s="142" t="s">
        <v>33</v>
      </c>
      <c r="G14" s="39" t="s">
        <v>62</v>
      </c>
      <c r="H14" s="142" t="s">
        <v>36</v>
      </c>
      <c r="I14" s="39" t="s">
        <v>35</v>
      </c>
      <c r="J14" s="142" t="s">
        <v>40</v>
      </c>
      <c r="K14" s="145" t="s">
        <v>120</v>
      </c>
      <c r="L14" s="13"/>
    </row>
    <row r="15" spans="1:12" ht="12.75">
      <c r="A15" s="40" t="s">
        <v>35</v>
      </c>
      <c r="B15" s="143" t="s">
        <v>61</v>
      </c>
      <c r="C15" s="36" t="s">
        <v>23</v>
      </c>
      <c r="D15" s="144" t="s">
        <v>135</v>
      </c>
      <c r="E15" s="35"/>
      <c r="F15" s="162" t="s">
        <v>132</v>
      </c>
      <c r="G15" s="36" t="s">
        <v>33</v>
      </c>
      <c r="H15" s="144" t="s">
        <v>29</v>
      </c>
      <c r="I15" s="36" t="s">
        <v>24</v>
      </c>
      <c r="J15" s="144" t="s">
        <v>37</v>
      </c>
      <c r="K15" s="146" t="s">
        <v>37</v>
      </c>
      <c r="L15" s="13"/>
    </row>
    <row r="16" spans="1:12" ht="15" thickBot="1">
      <c r="A16" s="42" t="s">
        <v>60</v>
      </c>
      <c r="B16" s="33" t="s">
        <v>119</v>
      </c>
      <c r="C16" s="43" t="s">
        <v>139</v>
      </c>
      <c r="D16" s="34" t="s">
        <v>0</v>
      </c>
      <c r="E16" s="43" t="s">
        <v>64</v>
      </c>
      <c r="F16" s="34" t="s">
        <v>1</v>
      </c>
      <c r="G16" s="44" t="s">
        <v>65</v>
      </c>
      <c r="H16" s="34" t="s">
        <v>140</v>
      </c>
      <c r="I16" s="43" t="s">
        <v>66</v>
      </c>
      <c r="J16" s="32" t="s">
        <v>121</v>
      </c>
      <c r="K16" s="147" t="s">
        <v>122</v>
      </c>
      <c r="L16" s="13"/>
    </row>
    <row r="17" spans="1:12" ht="13.5" thickTop="1">
      <c r="A17" s="96"/>
      <c r="B17" s="35"/>
      <c r="C17" s="35"/>
      <c r="D17" s="35"/>
      <c r="E17" s="35"/>
      <c r="F17" s="35"/>
      <c r="G17" s="35"/>
      <c r="H17" s="35"/>
      <c r="I17" s="35"/>
      <c r="J17" s="35"/>
      <c r="K17" s="94"/>
      <c r="L17" s="13"/>
    </row>
    <row r="18" spans="1:12" ht="12.75">
      <c r="A18" s="115">
        <f aca="true" t="shared" si="0" ref="A18:A33">+A17+1</f>
        <v>1</v>
      </c>
      <c r="B18" s="169"/>
      <c r="C18" s="102"/>
      <c r="D18" s="103"/>
      <c r="E18" s="104">
        <f aca="true" t="shared" si="1" ref="E18:E33">IF(D18=0,"",(C18/D18))</f>
      </c>
      <c r="F18" s="105"/>
      <c r="G18" s="106">
        <f>IF(F18=0,"",(F18))</f>
      </c>
      <c r="H18" s="100"/>
      <c r="I18" s="107">
        <f>IF(F18=0,"",(D18)/(F18*8760))</f>
      </c>
      <c r="J18" s="87"/>
      <c r="K18" s="132"/>
      <c r="L18" s="13"/>
    </row>
    <row r="19" spans="1:12" ht="12.75">
      <c r="A19" s="115">
        <f t="shared" si="0"/>
        <v>2</v>
      </c>
      <c r="B19" s="169"/>
      <c r="C19" s="102"/>
      <c r="D19" s="103"/>
      <c r="E19" s="104">
        <f t="shared" si="1"/>
      </c>
      <c r="F19" s="105"/>
      <c r="G19" s="106">
        <f aca="true" t="shared" si="2" ref="G19:G24">IF(F19="","",IF(G18="","",(F19+G18)))</f>
      </c>
      <c r="H19" s="100"/>
      <c r="I19" s="107">
        <f aca="true" t="shared" si="3" ref="I19:I33">IF(F19=0,"",(D19)/(F19*8760))</f>
      </c>
      <c r="J19" s="87"/>
      <c r="K19" s="132"/>
      <c r="L19" s="13"/>
    </row>
    <row r="20" spans="1:12" ht="12.75">
      <c r="A20" s="115">
        <f t="shared" si="0"/>
        <v>3</v>
      </c>
      <c r="B20" s="169"/>
      <c r="C20" s="102"/>
      <c r="D20" s="103"/>
      <c r="E20" s="104">
        <f t="shared" si="1"/>
      </c>
      <c r="F20" s="105"/>
      <c r="G20" s="106">
        <f t="shared" si="2"/>
      </c>
      <c r="H20" s="100"/>
      <c r="I20" s="107">
        <f t="shared" si="3"/>
      </c>
      <c r="J20" s="87"/>
      <c r="K20" s="132"/>
      <c r="L20" s="13"/>
    </row>
    <row r="21" spans="1:12" ht="12.75">
      <c r="A21" s="115">
        <f t="shared" si="0"/>
        <v>4</v>
      </c>
      <c r="B21" s="169"/>
      <c r="C21" s="102"/>
      <c r="D21" s="103"/>
      <c r="E21" s="104">
        <f t="shared" si="1"/>
      </c>
      <c r="F21" s="105"/>
      <c r="G21" s="106">
        <f t="shared" si="2"/>
      </c>
      <c r="H21" s="100"/>
      <c r="I21" s="107">
        <f t="shared" si="3"/>
      </c>
      <c r="J21" s="87"/>
      <c r="K21" s="132"/>
      <c r="L21" s="13"/>
    </row>
    <row r="22" spans="1:12" ht="12.75">
      <c r="A22" s="115">
        <f t="shared" si="0"/>
        <v>5</v>
      </c>
      <c r="B22" s="169"/>
      <c r="C22" s="102"/>
      <c r="D22" s="103"/>
      <c r="E22" s="104">
        <f t="shared" si="1"/>
      </c>
      <c r="F22" s="105"/>
      <c r="G22" s="106">
        <f t="shared" si="2"/>
      </c>
      <c r="H22" s="100"/>
      <c r="I22" s="107">
        <f t="shared" si="3"/>
      </c>
      <c r="J22" s="87"/>
      <c r="K22" s="132"/>
      <c r="L22" s="13"/>
    </row>
    <row r="23" spans="1:12" ht="12.75">
      <c r="A23" s="115">
        <f t="shared" si="0"/>
        <v>6</v>
      </c>
      <c r="B23" s="169"/>
      <c r="C23" s="102"/>
      <c r="D23" s="103"/>
      <c r="E23" s="104">
        <f t="shared" si="1"/>
      </c>
      <c r="F23" s="105"/>
      <c r="G23" s="106">
        <f t="shared" si="2"/>
      </c>
      <c r="H23" s="100"/>
      <c r="I23" s="107">
        <f t="shared" si="3"/>
      </c>
      <c r="J23" s="87"/>
      <c r="K23" s="132"/>
      <c r="L23" s="13"/>
    </row>
    <row r="24" spans="1:12" ht="12.75">
      <c r="A24" s="115">
        <f t="shared" si="0"/>
        <v>7</v>
      </c>
      <c r="B24" s="169"/>
      <c r="C24" s="102"/>
      <c r="D24" s="103"/>
      <c r="E24" s="104">
        <f t="shared" si="1"/>
      </c>
      <c r="F24" s="105"/>
      <c r="G24" s="106">
        <f t="shared" si="2"/>
      </c>
      <c r="H24" s="100"/>
      <c r="I24" s="107">
        <f t="shared" si="3"/>
      </c>
      <c r="J24" s="87"/>
      <c r="K24" s="132"/>
      <c r="L24" s="13"/>
    </row>
    <row r="25" spans="1:12" ht="12.75">
      <c r="A25" s="115">
        <f t="shared" si="0"/>
        <v>8</v>
      </c>
      <c r="B25" s="169"/>
      <c r="C25" s="102"/>
      <c r="D25" s="103"/>
      <c r="E25" s="104">
        <f t="shared" si="1"/>
      </c>
      <c r="F25" s="105"/>
      <c r="G25" s="106">
        <f aca="true" t="shared" si="4" ref="G25:G33">IF(F25="","",IF(G24="","",(F25+G24)))</f>
      </c>
      <c r="H25" s="100"/>
      <c r="I25" s="107">
        <f t="shared" si="3"/>
      </c>
      <c r="J25" s="87"/>
      <c r="K25" s="132"/>
      <c r="L25" s="13"/>
    </row>
    <row r="26" spans="1:12" ht="12.75">
      <c r="A26" s="115">
        <f t="shared" si="0"/>
        <v>9</v>
      </c>
      <c r="B26" s="169"/>
      <c r="C26" s="102"/>
      <c r="D26" s="103"/>
      <c r="E26" s="104">
        <f t="shared" si="1"/>
      </c>
      <c r="F26" s="105"/>
      <c r="G26" s="106">
        <f t="shared" si="4"/>
      </c>
      <c r="H26" s="100"/>
      <c r="I26" s="107">
        <f t="shared" si="3"/>
      </c>
      <c r="J26" s="87"/>
      <c r="K26" s="132"/>
      <c r="L26" s="13"/>
    </row>
    <row r="27" spans="1:12" ht="12.75">
      <c r="A27" s="115">
        <f t="shared" si="0"/>
        <v>10</v>
      </c>
      <c r="B27" s="169"/>
      <c r="C27" s="102"/>
      <c r="D27" s="103"/>
      <c r="E27" s="104">
        <f t="shared" si="1"/>
      </c>
      <c r="F27" s="105"/>
      <c r="G27" s="106">
        <f t="shared" si="4"/>
      </c>
      <c r="H27" s="100"/>
      <c r="I27" s="107">
        <f t="shared" si="3"/>
      </c>
      <c r="J27" s="87"/>
      <c r="K27" s="132"/>
      <c r="L27" s="13"/>
    </row>
    <row r="28" spans="1:12" ht="12.75">
      <c r="A28" s="115">
        <f t="shared" si="0"/>
        <v>11</v>
      </c>
      <c r="B28" s="169"/>
      <c r="C28" s="102"/>
      <c r="D28" s="103"/>
      <c r="E28" s="104">
        <f t="shared" si="1"/>
      </c>
      <c r="F28" s="105"/>
      <c r="G28" s="106">
        <f t="shared" si="4"/>
      </c>
      <c r="H28" s="100"/>
      <c r="I28" s="107">
        <f t="shared" si="3"/>
      </c>
      <c r="J28" s="87"/>
      <c r="K28" s="132"/>
      <c r="L28" s="13"/>
    </row>
    <row r="29" spans="1:12" ht="12.75">
      <c r="A29" s="115">
        <f t="shared" si="0"/>
        <v>12</v>
      </c>
      <c r="B29" s="169"/>
      <c r="C29" s="102"/>
      <c r="D29" s="103"/>
      <c r="E29" s="104">
        <f t="shared" si="1"/>
      </c>
      <c r="F29" s="105"/>
      <c r="G29" s="106">
        <f t="shared" si="4"/>
      </c>
      <c r="H29" s="100"/>
      <c r="I29" s="107">
        <f t="shared" si="3"/>
      </c>
      <c r="J29" s="87"/>
      <c r="K29" s="132"/>
      <c r="L29" s="13"/>
    </row>
    <row r="30" spans="1:12" ht="12.75">
      <c r="A30" s="115">
        <f t="shared" si="0"/>
        <v>13</v>
      </c>
      <c r="B30" s="169"/>
      <c r="C30" s="102"/>
      <c r="D30" s="103"/>
      <c r="E30" s="104">
        <f t="shared" si="1"/>
      </c>
      <c r="F30" s="105"/>
      <c r="G30" s="106">
        <f t="shared" si="4"/>
      </c>
      <c r="H30" s="100"/>
      <c r="I30" s="107">
        <f t="shared" si="3"/>
      </c>
      <c r="J30" s="87"/>
      <c r="K30" s="132"/>
      <c r="L30" s="13"/>
    </row>
    <row r="31" spans="1:12" ht="12.75">
      <c r="A31" s="115">
        <f t="shared" si="0"/>
        <v>14</v>
      </c>
      <c r="B31" s="169"/>
      <c r="C31" s="102"/>
      <c r="D31" s="101"/>
      <c r="E31" s="104">
        <f t="shared" si="1"/>
      </c>
      <c r="F31" s="87"/>
      <c r="G31" s="106">
        <f t="shared" si="4"/>
      </c>
      <c r="H31" s="100"/>
      <c r="I31" s="107">
        <f t="shared" si="3"/>
      </c>
      <c r="J31" s="87"/>
      <c r="K31" s="132"/>
      <c r="L31" s="13"/>
    </row>
    <row r="32" spans="1:12" ht="12.75">
      <c r="A32" s="115">
        <f t="shared" si="0"/>
        <v>15</v>
      </c>
      <c r="B32" s="169"/>
      <c r="C32" s="102"/>
      <c r="D32" s="103"/>
      <c r="E32" s="104">
        <f t="shared" si="1"/>
      </c>
      <c r="F32" s="105"/>
      <c r="G32" s="106">
        <f t="shared" si="4"/>
      </c>
      <c r="H32" s="100"/>
      <c r="I32" s="107">
        <f t="shared" si="3"/>
      </c>
      <c r="J32" s="87"/>
      <c r="K32" s="132"/>
      <c r="L32" s="13"/>
    </row>
    <row r="33" spans="1:12" ht="12.75">
      <c r="A33" s="115">
        <f t="shared" si="0"/>
        <v>16</v>
      </c>
      <c r="B33" s="169"/>
      <c r="C33" s="102"/>
      <c r="D33" s="103"/>
      <c r="E33" s="104">
        <f t="shared" si="1"/>
      </c>
      <c r="F33" s="105"/>
      <c r="G33" s="106">
        <f t="shared" si="4"/>
      </c>
      <c r="H33" s="100"/>
      <c r="I33" s="107">
        <f t="shared" si="3"/>
      </c>
      <c r="J33" s="87"/>
      <c r="K33" s="132"/>
      <c r="L33" s="13"/>
    </row>
    <row r="34" spans="1:12" ht="12.75">
      <c r="A34" s="115">
        <f aca="true" t="shared" si="5" ref="A34:A57">+A33+1</f>
        <v>17</v>
      </c>
      <c r="B34" s="169"/>
      <c r="C34" s="102"/>
      <c r="D34" s="103"/>
      <c r="E34" s="104">
        <f aca="true" t="shared" si="6" ref="E34:E57">IF(D34=0,"",(C34/D34))</f>
      </c>
      <c r="F34" s="105"/>
      <c r="G34" s="106">
        <f aca="true" t="shared" si="7" ref="G34:G57">IF(F34="","",IF(G33="","",(F34+G33)))</f>
      </c>
      <c r="H34" s="100"/>
      <c r="I34" s="107">
        <f aca="true" t="shared" si="8" ref="I34:I57">IF(F34=0,"",(D34)/(F34*8760))</f>
      </c>
      <c r="J34" s="87"/>
      <c r="K34" s="132"/>
      <c r="L34" s="13"/>
    </row>
    <row r="35" spans="1:12" ht="12.75">
      <c r="A35" s="115">
        <f t="shared" si="5"/>
        <v>18</v>
      </c>
      <c r="B35" s="169"/>
      <c r="C35" s="102"/>
      <c r="D35" s="103"/>
      <c r="E35" s="104">
        <f t="shared" si="6"/>
      </c>
      <c r="F35" s="105"/>
      <c r="G35" s="106">
        <f t="shared" si="7"/>
      </c>
      <c r="H35" s="100"/>
      <c r="I35" s="107">
        <f t="shared" si="8"/>
      </c>
      <c r="J35" s="87"/>
      <c r="K35" s="132"/>
      <c r="L35" s="13"/>
    </row>
    <row r="36" spans="1:12" ht="12.75">
      <c r="A36" s="115">
        <f t="shared" si="5"/>
        <v>19</v>
      </c>
      <c r="B36" s="169"/>
      <c r="C36" s="102"/>
      <c r="D36" s="103"/>
      <c r="E36" s="104">
        <f t="shared" si="6"/>
      </c>
      <c r="F36" s="105"/>
      <c r="G36" s="106">
        <f t="shared" si="7"/>
      </c>
      <c r="H36" s="100"/>
      <c r="I36" s="107">
        <f t="shared" si="8"/>
      </c>
      <c r="J36" s="87"/>
      <c r="K36" s="132"/>
      <c r="L36" s="13"/>
    </row>
    <row r="37" spans="1:12" ht="12.75">
      <c r="A37" s="115">
        <f t="shared" si="5"/>
        <v>20</v>
      </c>
      <c r="B37" s="169"/>
      <c r="C37" s="102"/>
      <c r="D37" s="103"/>
      <c r="E37" s="104">
        <f t="shared" si="6"/>
      </c>
      <c r="F37" s="105"/>
      <c r="G37" s="106">
        <f t="shared" si="7"/>
      </c>
      <c r="H37" s="100"/>
      <c r="I37" s="107">
        <f t="shared" si="8"/>
      </c>
      <c r="J37" s="87"/>
      <c r="K37" s="132"/>
      <c r="L37" s="13"/>
    </row>
    <row r="38" spans="1:12" ht="12.75">
      <c r="A38" s="115">
        <f t="shared" si="5"/>
        <v>21</v>
      </c>
      <c r="B38" s="169"/>
      <c r="C38" s="102"/>
      <c r="D38" s="103"/>
      <c r="E38" s="104">
        <f t="shared" si="6"/>
      </c>
      <c r="F38" s="105"/>
      <c r="G38" s="106">
        <f t="shared" si="7"/>
      </c>
      <c r="H38" s="100"/>
      <c r="I38" s="107">
        <f t="shared" si="8"/>
      </c>
      <c r="J38" s="87"/>
      <c r="K38" s="132"/>
      <c r="L38" s="13"/>
    </row>
    <row r="39" spans="1:12" ht="12.75">
      <c r="A39" s="115">
        <f t="shared" si="5"/>
        <v>22</v>
      </c>
      <c r="B39" s="169"/>
      <c r="C39" s="102"/>
      <c r="D39" s="103"/>
      <c r="E39" s="104">
        <f t="shared" si="6"/>
      </c>
      <c r="F39" s="105"/>
      <c r="G39" s="106">
        <f t="shared" si="7"/>
      </c>
      <c r="H39" s="100"/>
      <c r="I39" s="107">
        <f t="shared" si="8"/>
      </c>
      <c r="J39" s="87"/>
      <c r="K39" s="132"/>
      <c r="L39" s="13"/>
    </row>
    <row r="40" spans="1:12" ht="12.75">
      <c r="A40" s="115">
        <f t="shared" si="5"/>
        <v>23</v>
      </c>
      <c r="B40" s="169"/>
      <c r="C40" s="102"/>
      <c r="D40" s="103"/>
      <c r="E40" s="104">
        <f t="shared" si="6"/>
      </c>
      <c r="F40" s="105"/>
      <c r="G40" s="106">
        <f t="shared" si="7"/>
      </c>
      <c r="H40" s="100"/>
      <c r="I40" s="107">
        <f t="shared" si="8"/>
      </c>
      <c r="J40" s="87"/>
      <c r="K40" s="132"/>
      <c r="L40" s="13"/>
    </row>
    <row r="41" spans="1:12" ht="12.75">
      <c r="A41" s="115">
        <f t="shared" si="5"/>
        <v>24</v>
      </c>
      <c r="B41" s="169"/>
      <c r="C41" s="102"/>
      <c r="D41" s="103"/>
      <c r="E41" s="104">
        <f t="shared" si="6"/>
      </c>
      <c r="F41" s="105"/>
      <c r="G41" s="106">
        <f t="shared" si="7"/>
      </c>
      <c r="H41" s="100"/>
      <c r="I41" s="107">
        <f t="shared" si="8"/>
      </c>
      <c r="J41" s="87"/>
      <c r="K41" s="132"/>
      <c r="L41" s="13"/>
    </row>
    <row r="42" spans="1:12" ht="12.75">
      <c r="A42" s="115">
        <f t="shared" si="5"/>
        <v>25</v>
      </c>
      <c r="B42" s="169"/>
      <c r="C42" s="102"/>
      <c r="D42" s="103"/>
      <c r="E42" s="104">
        <f t="shared" si="6"/>
      </c>
      <c r="F42" s="105"/>
      <c r="G42" s="106">
        <f t="shared" si="7"/>
      </c>
      <c r="H42" s="100"/>
      <c r="I42" s="107">
        <f t="shared" si="8"/>
      </c>
      <c r="J42" s="87"/>
      <c r="K42" s="132"/>
      <c r="L42" s="13"/>
    </row>
    <row r="43" spans="1:12" ht="12.75">
      <c r="A43" s="115">
        <f t="shared" si="5"/>
        <v>26</v>
      </c>
      <c r="B43" s="169"/>
      <c r="C43" s="102"/>
      <c r="D43" s="103"/>
      <c r="E43" s="104">
        <f t="shared" si="6"/>
      </c>
      <c r="F43" s="105"/>
      <c r="G43" s="106">
        <f t="shared" si="7"/>
      </c>
      <c r="H43" s="100"/>
      <c r="I43" s="107">
        <f t="shared" si="8"/>
      </c>
      <c r="J43" s="87"/>
      <c r="K43" s="132"/>
      <c r="L43" s="13"/>
    </row>
    <row r="44" spans="1:12" ht="12.75">
      <c r="A44" s="115">
        <f t="shared" si="5"/>
        <v>27</v>
      </c>
      <c r="B44" s="169"/>
      <c r="C44" s="102"/>
      <c r="D44" s="103"/>
      <c r="E44" s="104">
        <f t="shared" si="6"/>
      </c>
      <c r="F44" s="105"/>
      <c r="G44" s="106">
        <f t="shared" si="7"/>
      </c>
      <c r="H44" s="100"/>
      <c r="I44" s="107">
        <f t="shared" si="8"/>
      </c>
      <c r="J44" s="87"/>
      <c r="K44" s="132"/>
      <c r="L44" s="13"/>
    </row>
    <row r="45" spans="1:12" ht="12.75">
      <c r="A45" s="115">
        <f t="shared" si="5"/>
        <v>28</v>
      </c>
      <c r="B45" s="169"/>
      <c r="C45" s="102"/>
      <c r="D45" s="103"/>
      <c r="E45" s="104">
        <f t="shared" si="6"/>
      </c>
      <c r="F45" s="105"/>
      <c r="G45" s="106">
        <f t="shared" si="7"/>
      </c>
      <c r="H45" s="100"/>
      <c r="I45" s="107">
        <f t="shared" si="8"/>
      </c>
      <c r="J45" s="87"/>
      <c r="K45" s="132"/>
      <c r="L45" s="13"/>
    </row>
    <row r="46" spans="1:12" ht="12.75">
      <c r="A46" s="115">
        <f t="shared" si="5"/>
        <v>29</v>
      </c>
      <c r="B46" s="169"/>
      <c r="C46" s="102"/>
      <c r="D46" s="103"/>
      <c r="E46" s="104">
        <f t="shared" si="6"/>
      </c>
      <c r="F46" s="105"/>
      <c r="G46" s="106">
        <f t="shared" si="7"/>
      </c>
      <c r="H46" s="100"/>
      <c r="I46" s="107">
        <f t="shared" si="8"/>
      </c>
      <c r="J46" s="87"/>
      <c r="K46" s="132"/>
      <c r="L46" s="13"/>
    </row>
    <row r="47" spans="1:12" ht="12.75">
      <c r="A47" s="115">
        <f t="shared" si="5"/>
        <v>30</v>
      </c>
      <c r="B47" s="169"/>
      <c r="C47" s="102"/>
      <c r="D47" s="103"/>
      <c r="E47" s="104">
        <f t="shared" si="6"/>
      </c>
      <c r="F47" s="105"/>
      <c r="G47" s="106">
        <f t="shared" si="7"/>
      </c>
      <c r="H47" s="100"/>
      <c r="I47" s="107">
        <f t="shared" si="8"/>
      </c>
      <c r="J47" s="87"/>
      <c r="K47" s="132"/>
      <c r="L47" s="13"/>
    </row>
    <row r="48" spans="1:12" ht="12.75">
      <c r="A48" s="115">
        <f t="shared" si="5"/>
        <v>31</v>
      </c>
      <c r="B48" s="169"/>
      <c r="C48" s="102"/>
      <c r="D48" s="103"/>
      <c r="E48" s="104">
        <f t="shared" si="6"/>
      </c>
      <c r="F48" s="105"/>
      <c r="G48" s="106">
        <f t="shared" si="7"/>
      </c>
      <c r="H48" s="100"/>
      <c r="I48" s="107">
        <f t="shared" si="8"/>
      </c>
      <c r="J48" s="87"/>
      <c r="K48" s="132"/>
      <c r="L48" s="13"/>
    </row>
    <row r="49" spans="1:12" ht="12.75">
      <c r="A49" s="115">
        <f t="shared" si="5"/>
        <v>32</v>
      </c>
      <c r="B49" s="169"/>
      <c r="C49" s="102"/>
      <c r="D49" s="103"/>
      <c r="E49" s="104">
        <f t="shared" si="6"/>
      </c>
      <c r="F49" s="105"/>
      <c r="G49" s="106">
        <f t="shared" si="7"/>
      </c>
      <c r="H49" s="100"/>
      <c r="I49" s="107">
        <f t="shared" si="8"/>
      </c>
      <c r="J49" s="87"/>
      <c r="K49" s="132"/>
      <c r="L49" s="13"/>
    </row>
    <row r="50" spans="1:12" ht="12.75">
      <c r="A50" s="115">
        <f t="shared" si="5"/>
        <v>33</v>
      </c>
      <c r="B50" s="169"/>
      <c r="C50" s="102"/>
      <c r="D50" s="103"/>
      <c r="E50" s="104">
        <f t="shared" si="6"/>
      </c>
      <c r="F50" s="105"/>
      <c r="G50" s="106">
        <f t="shared" si="7"/>
      </c>
      <c r="H50" s="100"/>
      <c r="I50" s="107">
        <f t="shared" si="8"/>
      </c>
      <c r="J50" s="87"/>
      <c r="K50" s="132"/>
      <c r="L50" s="13"/>
    </row>
    <row r="51" spans="1:12" ht="12.75">
      <c r="A51" s="115">
        <f t="shared" si="5"/>
        <v>34</v>
      </c>
      <c r="B51" s="169"/>
      <c r="C51" s="102"/>
      <c r="D51" s="103"/>
      <c r="E51" s="104">
        <f t="shared" si="6"/>
      </c>
      <c r="F51" s="105"/>
      <c r="G51" s="106">
        <f t="shared" si="7"/>
      </c>
      <c r="H51" s="100"/>
      <c r="I51" s="107">
        <f t="shared" si="8"/>
      </c>
      <c r="J51" s="87"/>
      <c r="K51" s="132"/>
      <c r="L51" s="13"/>
    </row>
    <row r="52" spans="1:12" ht="12.75">
      <c r="A52" s="115">
        <f t="shared" si="5"/>
        <v>35</v>
      </c>
      <c r="B52" s="169"/>
      <c r="C52" s="102"/>
      <c r="D52" s="103"/>
      <c r="E52" s="104">
        <f t="shared" si="6"/>
      </c>
      <c r="F52" s="105"/>
      <c r="G52" s="106">
        <f t="shared" si="7"/>
      </c>
      <c r="H52" s="100"/>
      <c r="I52" s="107">
        <f t="shared" si="8"/>
      </c>
      <c r="J52" s="87"/>
      <c r="K52" s="132"/>
      <c r="L52" s="13"/>
    </row>
    <row r="53" spans="1:12" ht="12.75">
      <c r="A53" s="115">
        <f t="shared" si="5"/>
        <v>36</v>
      </c>
      <c r="B53" s="169"/>
      <c r="C53" s="102"/>
      <c r="D53" s="103"/>
      <c r="E53" s="104">
        <f t="shared" si="6"/>
      </c>
      <c r="F53" s="105"/>
      <c r="G53" s="106">
        <f t="shared" si="7"/>
      </c>
      <c r="H53" s="100"/>
      <c r="I53" s="107">
        <f t="shared" si="8"/>
      </c>
      <c r="J53" s="87"/>
      <c r="K53" s="132"/>
      <c r="L53" s="13"/>
    </row>
    <row r="54" spans="1:12" ht="12.75">
      <c r="A54" s="115">
        <f t="shared" si="5"/>
        <v>37</v>
      </c>
      <c r="B54" s="169"/>
      <c r="C54" s="102"/>
      <c r="D54" s="103"/>
      <c r="E54" s="104">
        <f t="shared" si="6"/>
      </c>
      <c r="F54" s="105"/>
      <c r="G54" s="106">
        <f t="shared" si="7"/>
      </c>
      <c r="H54" s="100"/>
      <c r="I54" s="107">
        <f t="shared" si="8"/>
      </c>
      <c r="J54" s="87"/>
      <c r="K54" s="132"/>
      <c r="L54" s="13"/>
    </row>
    <row r="55" spans="1:12" ht="12.75">
      <c r="A55" s="115">
        <f t="shared" si="5"/>
        <v>38</v>
      </c>
      <c r="B55" s="169"/>
      <c r="C55" s="102"/>
      <c r="D55" s="103"/>
      <c r="E55" s="104">
        <f t="shared" si="6"/>
      </c>
      <c r="F55" s="105"/>
      <c r="G55" s="106">
        <f t="shared" si="7"/>
      </c>
      <c r="H55" s="100"/>
      <c r="I55" s="107">
        <f t="shared" si="8"/>
      </c>
      <c r="J55" s="87"/>
      <c r="K55" s="132"/>
      <c r="L55" s="13"/>
    </row>
    <row r="56" spans="1:12" ht="12.75">
      <c r="A56" s="173">
        <f t="shared" si="5"/>
        <v>39</v>
      </c>
      <c r="B56" s="174"/>
      <c r="C56" s="102"/>
      <c r="D56" s="103"/>
      <c r="E56" s="175">
        <f t="shared" si="6"/>
      </c>
      <c r="F56" s="105"/>
      <c r="G56" s="177">
        <f t="shared" si="7"/>
      </c>
      <c r="H56" s="178"/>
      <c r="I56" s="179">
        <f t="shared" si="8"/>
      </c>
      <c r="J56" s="176"/>
      <c r="K56" s="180"/>
      <c r="L56" s="13"/>
    </row>
    <row r="57" spans="1:12" ht="12.75">
      <c r="A57" s="170">
        <f t="shared" si="5"/>
        <v>40</v>
      </c>
      <c r="B57" s="189"/>
      <c r="C57" s="190"/>
      <c r="D57" s="191"/>
      <c r="E57" s="192">
        <f t="shared" si="6"/>
      </c>
      <c r="F57" s="193"/>
      <c r="G57" s="194">
        <f t="shared" si="7"/>
      </c>
      <c r="H57" s="195"/>
      <c r="I57" s="196">
        <f t="shared" si="8"/>
      </c>
      <c r="J57" s="171"/>
      <c r="K57" s="172"/>
      <c r="L57" s="13"/>
    </row>
    <row r="58" spans="1:11" ht="12.75">
      <c r="A58" s="3"/>
      <c r="B58" s="7"/>
      <c r="C58" s="18"/>
      <c r="D58" s="7"/>
      <c r="E58" s="19"/>
      <c r="F58" s="7"/>
      <c r="G58" s="20"/>
      <c r="H58" s="18"/>
      <c r="I58" s="21"/>
      <c r="J58" s="7"/>
      <c r="K58" s="7"/>
    </row>
    <row r="59" spans="1:9" ht="12.75">
      <c r="A59" t="s">
        <v>73</v>
      </c>
      <c r="C59" s="1"/>
      <c r="D59" s="4"/>
      <c r="E59" s="2"/>
      <c r="F59" s="4"/>
      <c r="G59" s="4"/>
      <c r="H59" s="1"/>
      <c r="I59" s="2"/>
    </row>
    <row r="60" spans="1:9" ht="14.25">
      <c r="A60" s="12" t="s">
        <v>46</v>
      </c>
      <c r="C60" s="1"/>
      <c r="D60" s="4"/>
      <c r="E60" s="2"/>
      <c r="F60" s="4"/>
      <c r="G60" s="4"/>
      <c r="H60" s="1"/>
      <c r="I60" s="2"/>
    </row>
    <row r="61" spans="1:9" ht="14.25">
      <c r="A61" s="12" t="s">
        <v>69</v>
      </c>
      <c r="C61" s="1"/>
      <c r="D61" s="4"/>
      <c r="E61" s="2"/>
      <c r="F61" s="4"/>
      <c r="G61" s="4"/>
      <c r="H61" s="1"/>
      <c r="I61" s="2"/>
    </row>
    <row r="62" spans="1:9" ht="12.75">
      <c r="A62" t="s">
        <v>63</v>
      </c>
      <c r="C62" s="1"/>
      <c r="D62" s="4"/>
      <c r="E62" s="2"/>
      <c r="F62" s="4"/>
      <c r="G62" s="4"/>
      <c r="H62" s="1"/>
      <c r="I62" s="2"/>
    </row>
    <row r="63" ht="14.25">
      <c r="A63" s="12" t="s">
        <v>68</v>
      </c>
    </row>
    <row r="64" ht="12.75">
      <c r="A64" t="s">
        <v>67</v>
      </c>
    </row>
    <row r="65" ht="14.25">
      <c r="A65" s="12" t="s">
        <v>70</v>
      </c>
    </row>
    <row r="66" ht="14.25">
      <c r="A66" s="12" t="s">
        <v>123</v>
      </c>
    </row>
    <row r="67" ht="12.75">
      <c r="A67" t="s">
        <v>124</v>
      </c>
    </row>
    <row r="68" ht="14.25">
      <c r="A68" s="12" t="s">
        <v>125</v>
      </c>
    </row>
    <row r="69" ht="12.75">
      <c r="A69" s="16" t="s">
        <v>126</v>
      </c>
    </row>
    <row r="70" ht="14.25">
      <c r="A70" s="12"/>
    </row>
    <row r="71" ht="14.25">
      <c r="A71" s="12"/>
    </row>
    <row r="73" spans="1:10" ht="12.75">
      <c r="A73" s="14"/>
      <c r="B73" s="14"/>
      <c r="C73" s="14"/>
      <c r="D73" s="14"/>
      <c r="E73" s="14"/>
      <c r="F73" s="14"/>
      <c r="G73" s="14"/>
      <c r="H73" s="14"/>
      <c r="I73" s="14"/>
      <c r="J73" s="14"/>
    </row>
    <row r="74" spans="1:11" ht="12.75">
      <c r="A74" s="200" t="s">
        <v>21</v>
      </c>
      <c r="B74" s="201"/>
      <c r="C74" s="201"/>
      <c r="D74" s="201"/>
      <c r="E74" s="201"/>
      <c r="F74" s="201"/>
      <c r="G74" s="201"/>
      <c r="H74" s="201"/>
      <c r="I74" s="201"/>
      <c r="J74" s="202"/>
      <c r="K74" s="13"/>
    </row>
    <row r="75" spans="1:10" ht="12.75">
      <c r="A75" s="46"/>
      <c r="B75" s="46"/>
      <c r="C75" s="46"/>
      <c r="D75" s="46"/>
      <c r="E75" s="46"/>
      <c r="F75" s="46"/>
      <c r="G75" s="46"/>
      <c r="H75" s="46"/>
      <c r="I75" s="46"/>
      <c r="J75" s="46"/>
    </row>
    <row r="76" spans="1:11" ht="12.75">
      <c r="A76" s="63" t="s">
        <v>83</v>
      </c>
      <c r="B76" s="58"/>
      <c r="C76" s="127">
        <v>1</v>
      </c>
      <c r="D76" s="128">
        <v>2</v>
      </c>
      <c r="E76" s="127">
        <v>3</v>
      </c>
      <c r="F76" s="128">
        <v>4</v>
      </c>
      <c r="G76" s="127">
        <v>5</v>
      </c>
      <c r="H76" s="128">
        <v>6</v>
      </c>
      <c r="I76" s="127">
        <v>7</v>
      </c>
      <c r="J76" s="129">
        <v>8</v>
      </c>
      <c r="K76" s="13"/>
    </row>
    <row r="77" spans="1:11" ht="12.75" customHeight="1">
      <c r="A77" s="57" t="s">
        <v>137</v>
      </c>
      <c r="B77" s="60"/>
      <c r="C77" s="166">
        <f>LEFT($B$18,20)</f>
      </c>
      <c r="D77" s="166">
        <f>LEFT($B$19,20)</f>
      </c>
      <c r="E77" s="166">
        <f>LEFT($B$20,20)</f>
      </c>
      <c r="F77" s="167">
        <f>LEFT($B$21,20)</f>
      </c>
      <c r="G77" s="166">
        <f>LEFT($B$22,20)</f>
      </c>
      <c r="H77" s="166">
        <f>LEFT($B$23,20)</f>
      </c>
      <c r="I77" s="166">
        <f>LEFT($B$24,20)</f>
      </c>
      <c r="J77" s="166">
        <f>LEFT($B$25,20)</f>
      </c>
      <c r="K77" s="13"/>
    </row>
    <row r="78" spans="1:11" ht="12.75">
      <c r="A78" s="51" t="s">
        <v>138</v>
      </c>
      <c r="B78" s="62"/>
      <c r="C78" s="168">
        <f>IF(F18=0,"",F18)</f>
      </c>
      <c r="D78" s="168">
        <f>IF(F19=0,"",F19)</f>
      </c>
      <c r="E78" s="168">
        <f>IF(F20=0,"",F20)</f>
      </c>
      <c r="F78" s="168">
        <f>IF(F21=0,"",F21)</f>
      </c>
      <c r="G78" s="93">
        <f>IF(F22=0,"",F22)</f>
      </c>
      <c r="H78" s="93">
        <f>IF(F23=0,"",F23)</f>
      </c>
      <c r="I78" s="93">
        <f>IF(F24=0,"",F24)</f>
      </c>
      <c r="J78" s="93">
        <f>IF(F25=0,"",F25)</f>
      </c>
      <c r="K78" s="13"/>
    </row>
    <row r="79" spans="1:11" ht="12.75">
      <c r="A79" s="97"/>
      <c r="B79" s="35"/>
      <c r="C79" s="35"/>
      <c r="D79" s="35"/>
      <c r="E79" s="35"/>
      <c r="F79" s="35"/>
      <c r="G79" s="35"/>
      <c r="H79" s="35"/>
      <c r="I79" s="35"/>
      <c r="J79" s="94"/>
      <c r="K79" s="13"/>
    </row>
    <row r="80" spans="1:11" ht="12.75">
      <c r="A80" s="130" t="s">
        <v>141</v>
      </c>
      <c r="B80" s="87" t="s">
        <v>82</v>
      </c>
      <c r="C80" s="100"/>
      <c r="D80" s="100"/>
      <c r="E80" s="100"/>
      <c r="F80" s="100"/>
      <c r="G80" s="100"/>
      <c r="H80" s="100"/>
      <c r="I80" s="100"/>
      <c r="J80" s="131"/>
      <c r="K80" s="13"/>
    </row>
    <row r="81" spans="1:11" ht="12.75">
      <c r="A81" s="130" t="s">
        <v>142</v>
      </c>
      <c r="B81" s="87" t="s">
        <v>74</v>
      </c>
      <c r="C81" s="100"/>
      <c r="D81" s="100"/>
      <c r="E81" s="100"/>
      <c r="F81" s="100"/>
      <c r="G81" s="100"/>
      <c r="H81" s="100"/>
      <c r="I81" s="100"/>
      <c r="J81" s="131"/>
      <c r="K81" s="13"/>
    </row>
    <row r="82" spans="1:11" ht="12.75">
      <c r="A82" s="130" t="s">
        <v>2</v>
      </c>
      <c r="B82" s="87" t="s">
        <v>80</v>
      </c>
      <c r="C82" s="100"/>
      <c r="D82" s="100"/>
      <c r="E82" s="100"/>
      <c r="F82" s="100"/>
      <c r="G82" s="100"/>
      <c r="H82" s="100"/>
      <c r="I82" s="100"/>
      <c r="J82" s="131"/>
      <c r="K82" s="13"/>
    </row>
    <row r="83" spans="1:11" ht="12.75">
      <c r="A83" s="130" t="s">
        <v>143</v>
      </c>
      <c r="B83" s="87" t="s">
        <v>81</v>
      </c>
      <c r="C83" s="100"/>
      <c r="D83" s="100"/>
      <c r="E83" s="100"/>
      <c r="F83" s="100"/>
      <c r="G83" s="100"/>
      <c r="H83" s="100"/>
      <c r="I83" s="100"/>
      <c r="J83" s="131"/>
      <c r="K83" s="13"/>
    </row>
    <row r="84" spans="1:11" ht="12.75">
      <c r="A84" s="130" t="s">
        <v>3</v>
      </c>
      <c r="B84" s="87" t="s">
        <v>79</v>
      </c>
      <c r="C84" s="100"/>
      <c r="D84" s="100"/>
      <c r="E84" s="100"/>
      <c r="F84" s="100"/>
      <c r="G84" s="100"/>
      <c r="H84" s="100"/>
      <c r="I84" s="100"/>
      <c r="J84" s="131"/>
      <c r="K84" s="13"/>
    </row>
    <row r="85" spans="1:11" ht="12.75">
      <c r="A85" s="130" t="s">
        <v>4</v>
      </c>
      <c r="B85" s="87" t="s">
        <v>75</v>
      </c>
      <c r="C85" s="100"/>
      <c r="D85" s="100"/>
      <c r="E85" s="100"/>
      <c r="F85" s="100"/>
      <c r="G85" s="100"/>
      <c r="H85" s="100"/>
      <c r="I85" s="100"/>
      <c r="J85" s="131"/>
      <c r="K85" s="13"/>
    </row>
    <row r="86" spans="1:11" ht="12.75">
      <c r="A86" s="130" t="s">
        <v>5</v>
      </c>
      <c r="B86" s="87" t="s">
        <v>78</v>
      </c>
      <c r="C86" s="100"/>
      <c r="D86" s="100"/>
      <c r="E86" s="100"/>
      <c r="F86" s="100"/>
      <c r="G86" s="100"/>
      <c r="H86" s="100"/>
      <c r="I86" s="100"/>
      <c r="J86" s="131"/>
      <c r="K86" s="13"/>
    </row>
    <row r="87" spans="1:11" ht="12.75">
      <c r="A87" s="130" t="s">
        <v>6</v>
      </c>
      <c r="B87" s="87" t="s">
        <v>76</v>
      </c>
      <c r="C87" s="100"/>
      <c r="D87" s="100"/>
      <c r="E87" s="100"/>
      <c r="F87" s="100"/>
      <c r="G87" s="100"/>
      <c r="H87" s="100"/>
      <c r="I87" s="100"/>
      <c r="J87" s="131"/>
      <c r="K87" s="13"/>
    </row>
    <row r="88" spans="1:11" ht="12.75">
      <c r="A88" s="140"/>
      <c r="B88" s="138"/>
      <c r="C88" s="138"/>
      <c r="D88" s="139"/>
      <c r="E88" s="138"/>
      <c r="F88" s="138"/>
      <c r="G88" s="138"/>
      <c r="H88" s="139"/>
      <c r="I88" s="138"/>
      <c r="J88" s="137"/>
      <c r="K88" s="13"/>
    </row>
    <row r="89" spans="1:11" ht="12.75">
      <c r="A89" s="48" t="s">
        <v>84</v>
      </c>
      <c r="B89" s="49"/>
      <c r="C89" s="133">
        <f aca="true" t="shared" si="9" ref="C89:J89">SUM(C80:C87)</f>
        <v>0</v>
      </c>
      <c r="D89" s="134">
        <f t="shared" si="9"/>
        <v>0</v>
      </c>
      <c r="E89" s="135">
        <f t="shared" si="9"/>
        <v>0</v>
      </c>
      <c r="F89" s="134">
        <f t="shared" si="9"/>
        <v>0</v>
      </c>
      <c r="G89" s="135">
        <f t="shared" si="9"/>
        <v>0</v>
      </c>
      <c r="H89" s="134">
        <f t="shared" si="9"/>
        <v>0</v>
      </c>
      <c r="I89" s="134">
        <f t="shared" si="9"/>
        <v>0</v>
      </c>
      <c r="J89" s="136">
        <f t="shared" si="9"/>
        <v>0</v>
      </c>
      <c r="K89" s="13"/>
    </row>
    <row r="90" spans="1:11" ht="12.75">
      <c r="A90" s="50"/>
      <c r="B90" s="29"/>
      <c r="C90" s="80"/>
      <c r="D90" s="74"/>
      <c r="E90" s="78"/>
      <c r="F90" s="74"/>
      <c r="G90" s="78"/>
      <c r="H90" s="74"/>
      <c r="I90" s="74"/>
      <c r="J90" s="79"/>
      <c r="K90" s="13"/>
    </row>
    <row r="91" spans="1:11" ht="12.75">
      <c r="A91" s="50"/>
      <c r="B91" s="29"/>
      <c r="C91" s="80"/>
      <c r="D91" s="74"/>
      <c r="E91" s="78"/>
      <c r="F91" s="74"/>
      <c r="G91" s="78"/>
      <c r="H91" s="74"/>
      <c r="I91" s="74"/>
      <c r="J91" s="79"/>
      <c r="K91" s="13"/>
    </row>
    <row r="92" spans="1:11" ht="12.75">
      <c r="A92" s="51" t="s">
        <v>77</v>
      </c>
      <c r="B92" s="30"/>
      <c r="C92" s="77">
        <f aca="true" t="shared" si="10" ref="C92:J92">IF(C78="","",(C89/C78))</f>
      </c>
      <c r="D92" s="76">
        <f t="shared" si="10"/>
      </c>
      <c r="E92" s="75">
        <f t="shared" si="10"/>
      </c>
      <c r="F92" s="76">
        <f t="shared" si="10"/>
      </c>
      <c r="G92" s="75">
        <f t="shared" si="10"/>
      </c>
      <c r="H92" s="76">
        <f t="shared" si="10"/>
      </c>
      <c r="I92" s="76">
        <f t="shared" si="10"/>
      </c>
      <c r="J92" s="81">
        <f t="shared" si="10"/>
      </c>
      <c r="K92" s="13"/>
    </row>
    <row r="93" spans="1:10" ht="12.75">
      <c r="A93" s="47"/>
      <c r="B93" s="7"/>
      <c r="C93" s="7"/>
      <c r="D93" s="7"/>
      <c r="E93" s="7"/>
      <c r="F93" s="7"/>
      <c r="G93" s="7"/>
      <c r="H93" s="7"/>
      <c r="I93" s="7"/>
      <c r="J93" s="7"/>
    </row>
    <row r="97" spans="1:11" ht="12.75">
      <c r="A97" s="63" t="s">
        <v>83</v>
      </c>
      <c r="B97" s="58"/>
      <c r="C97" s="127">
        <v>9</v>
      </c>
      <c r="D97" s="128">
        <v>10</v>
      </c>
      <c r="E97" s="127">
        <v>11</v>
      </c>
      <c r="F97" s="128">
        <v>12</v>
      </c>
      <c r="G97" s="127">
        <v>13</v>
      </c>
      <c r="H97" s="128">
        <v>14</v>
      </c>
      <c r="I97" s="127">
        <v>15</v>
      </c>
      <c r="J97" s="129">
        <v>16</v>
      </c>
      <c r="K97" s="13"/>
    </row>
    <row r="98" spans="1:11" ht="12.75">
      <c r="A98" s="57" t="s">
        <v>137</v>
      </c>
      <c r="B98" s="60"/>
      <c r="C98" s="164">
        <f>LEFT($B$26,20)</f>
      </c>
      <c r="D98" s="164">
        <f>LEFT($B$27,20)</f>
      </c>
      <c r="E98" s="164">
        <f>LEFT($B$28,20)</f>
      </c>
      <c r="F98" s="186">
        <f>LEFT($B$29,20)</f>
      </c>
      <c r="G98" s="164">
        <f>LEFT($B$30,20)</f>
      </c>
      <c r="H98" s="186">
        <f>LEFT($B$31,20)</f>
      </c>
      <c r="I98" s="164">
        <f>LEFT($B$32,20)</f>
      </c>
      <c r="J98" s="187">
        <f>LEFT($B$33,20)</f>
      </c>
      <c r="K98" s="13"/>
    </row>
    <row r="99" spans="1:11" ht="12.75">
      <c r="A99" s="51" t="s">
        <v>138</v>
      </c>
      <c r="B99" s="62"/>
      <c r="C99" s="93">
        <f>IF($F$26=0,"",$F$26)</f>
      </c>
      <c r="D99" s="93">
        <f>IF($F$27=0,"",$F$27)</f>
      </c>
      <c r="E99" s="93">
        <f>IF($F$28=0,"",$F$28)</f>
      </c>
      <c r="F99" s="93">
        <f>IF($F$29=0,"",$F$29)</f>
      </c>
      <c r="G99" s="93">
        <f>IF($F$30=0,"",$F$30)</f>
      </c>
      <c r="H99" s="93">
        <f>IF($F$31=0,"",$F$31)</f>
      </c>
      <c r="I99" s="93">
        <f>IF($F$32=0,"",$F$32)</f>
      </c>
      <c r="J99" s="93">
        <f>IF($F$33=0,"",$F$33)</f>
      </c>
      <c r="K99" s="13"/>
    </row>
    <row r="100" spans="1:11" ht="12.75">
      <c r="A100" s="95"/>
      <c r="B100" s="56"/>
      <c r="C100" s="35"/>
      <c r="D100" s="35"/>
      <c r="E100" s="35"/>
      <c r="F100" s="35"/>
      <c r="G100" s="35"/>
      <c r="H100" s="35"/>
      <c r="I100" s="35"/>
      <c r="J100" s="94"/>
      <c r="K100" s="13"/>
    </row>
    <row r="101" spans="1:11" ht="12.75">
      <c r="A101" s="130" t="s">
        <v>141</v>
      </c>
      <c r="B101" s="87" t="s">
        <v>82</v>
      </c>
      <c r="C101" s="100"/>
      <c r="D101" s="100"/>
      <c r="E101" s="100"/>
      <c r="F101" s="100"/>
      <c r="G101" s="100"/>
      <c r="H101" s="100"/>
      <c r="I101" s="100"/>
      <c r="J101" s="131"/>
      <c r="K101" s="13"/>
    </row>
    <row r="102" spans="1:11" ht="12.75">
      <c r="A102" s="130" t="s">
        <v>142</v>
      </c>
      <c r="B102" s="87" t="s">
        <v>74</v>
      </c>
      <c r="C102" s="100"/>
      <c r="D102" s="100"/>
      <c r="E102" s="100"/>
      <c r="F102" s="100"/>
      <c r="G102" s="100"/>
      <c r="H102" s="100"/>
      <c r="I102" s="100"/>
      <c r="J102" s="131"/>
      <c r="K102" s="13"/>
    </row>
    <row r="103" spans="1:11" ht="12.75">
      <c r="A103" s="130" t="s">
        <v>2</v>
      </c>
      <c r="B103" s="87" t="s">
        <v>80</v>
      </c>
      <c r="C103" s="100"/>
      <c r="D103" s="100"/>
      <c r="E103" s="100"/>
      <c r="F103" s="100"/>
      <c r="G103" s="100"/>
      <c r="H103" s="100"/>
      <c r="I103" s="100"/>
      <c r="J103" s="131"/>
      <c r="K103" s="13"/>
    </row>
    <row r="104" spans="1:11" ht="12.75">
      <c r="A104" s="130" t="s">
        <v>143</v>
      </c>
      <c r="B104" s="87" t="s">
        <v>81</v>
      </c>
      <c r="C104" s="100"/>
      <c r="D104" s="100"/>
      <c r="E104" s="100"/>
      <c r="F104" s="100"/>
      <c r="G104" s="100"/>
      <c r="H104" s="100"/>
      <c r="I104" s="100"/>
      <c r="J104" s="131"/>
      <c r="K104" s="13"/>
    </row>
    <row r="105" spans="1:11" ht="12.75">
      <c r="A105" s="130" t="s">
        <v>3</v>
      </c>
      <c r="B105" s="87" t="s">
        <v>79</v>
      </c>
      <c r="C105" s="100"/>
      <c r="D105" s="100"/>
      <c r="E105" s="100"/>
      <c r="F105" s="100"/>
      <c r="G105" s="100"/>
      <c r="H105" s="100"/>
      <c r="I105" s="100"/>
      <c r="J105" s="131"/>
      <c r="K105" s="13"/>
    </row>
    <row r="106" spans="1:11" ht="12.75">
      <c r="A106" s="130" t="s">
        <v>4</v>
      </c>
      <c r="B106" s="87" t="s">
        <v>75</v>
      </c>
      <c r="C106" s="100"/>
      <c r="D106" s="100"/>
      <c r="E106" s="100"/>
      <c r="F106" s="100"/>
      <c r="G106" s="100"/>
      <c r="H106" s="100"/>
      <c r="I106" s="100"/>
      <c r="J106" s="131"/>
      <c r="K106" s="13"/>
    </row>
    <row r="107" spans="1:11" ht="12.75">
      <c r="A107" s="130" t="s">
        <v>5</v>
      </c>
      <c r="B107" s="87" t="s">
        <v>78</v>
      </c>
      <c r="C107" s="100"/>
      <c r="D107" s="100"/>
      <c r="E107" s="100"/>
      <c r="F107" s="100"/>
      <c r="G107" s="100"/>
      <c r="H107" s="100"/>
      <c r="I107" s="100"/>
      <c r="J107" s="131"/>
      <c r="K107" s="13"/>
    </row>
    <row r="108" spans="1:11" ht="12.75">
      <c r="A108" s="130" t="s">
        <v>6</v>
      </c>
      <c r="B108" s="87" t="s">
        <v>76</v>
      </c>
      <c r="C108" s="100"/>
      <c r="D108" s="100"/>
      <c r="E108" s="100"/>
      <c r="F108" s="100"/>
      <c r="G108" s="100"/>
      <c r="H108" s="100"/>
      <c r="I108" s="100"/>
      <c r="J108" s="131"/>
      <c r="K108" s="13"/>
    </row>
    <row r="109" spans="1:11" ht="12.75">
      <c r="A109" s="140"/>
      <c r="B109" s="139"/>
      <c r="C109" s="139"/>
      <c r="D109" s="139"/>
      <c r="E109" s="139"/>
      <c r="F109" s="139"/>
      <c r="G109" s="139"/>
      <c r="H109" s="139"/>
      <c r="I109" s="139"/>
      <c r="J109" s="141"/>
      <c r="K109" s="13"/>
    </row>
    <row r="110" spans="1:11" ht="12.75">
      <c r="A110" s="48" t="s">
        <v>84</v>
      </c>
      <c r="B110" s="49"/>
      <c r="C110" s="133">
        <f aca="true" t="shared" si="11" ref="C110:J110">SUM(C101:C108)</f>
        <v>0</v>
      </c>
      <c r="D110" s="134">
        <f t="shared" si="11"/>
        <v>0</v>
      </c>
      <c r="E110" s="135">
        <f t="shared" si="11"/>
        <v>0</v>
      </c>
      <c r="F110" s="134">
        <f t="shared" si="11"/>
        <v>0</v>
      </c>
      <c r="G110" s="135">
        <f t="shared" si="11"/>
        <v>0</v>
      </c>
      <c r="H110" s="134">
        <f t="shared" si="11"/>
        <v>0</v>
      </c>
      <c r="I110" s="134">
        <f t="shared" si="11"/>
        <v>0</v>
      </c>
      <c r="J110" s="136">
        <f t="shared" si="11"/>
        <v>0</v>
      </c>
      <c r="K110" s="13"/>
    </row>
    <row r="111" spans="1:11" ht="12.75">
      <c r="A111" s="50"/>
      <c r="B111" s="29"/>
      <c r="C111" s="80"/>
      <c r="D111" s="74"/>
      <c r="E111" s="78"/>
      <c r="F111" s="74"/>
      <c r="G111" s="78"/>
      <c r="H111" s="74"/>
      <c r="I111" s="74"/>
      <c r="J111" s="79"/>
      <c r="K111" s="13"/>
    </row>
    <row r="112" spans="1:11" ht="12.75">
      <c r="A112" s="50"/>
      <c r="B112" s="29"/>
      <c r="C112" s="80"/>
      <c r="D112" s="74"/>
      <c r="E112" s="78"/>
      <c r="F112" s="74"/>
      <c r="G112" s="78"/>
      <c r="H112" s="74"/>
      <c r="I112" s="74"/>
      <c r="J112" s="79"/>
      <c r="K112" s="13"/>
    </row>
    <row r="113" spans="1:11" ht="12.75">
      <c r="A113" s="51" t="s">
        <v>77</v>
      </c>
      <c r="B113" s="30"/>
      <c r="C113" s="77">
        <f>IF(C99="","",(C110/C99))</f>
      </c>
      <c r="D113" s="77">
        <f aca="true" t="shared" si="12" ref="D113:J113">IF(D99="","",(D110/D99))</f>
      </c>
      <c r="E113" s="77">
        <f t="shared" si="12"/>
      </c>
      <c r="F113" s="77">
        <f t="shared" si="12"/>
      </c>
      <c r="G113" s="77">
        <f t="shared" si="12"/>
      </c>
      <c r="H113" s="77">
        <f t="shared" si="12"/>
      </c>
      <c r="I113" s="77">
        <f t="shared" si="12"/>
      </c>
      <c r="J113" s="76">
        <f t="shared" si="12"/>
      </c>
      <c r="K113" s="13"/>
    </row>
    <row r="114" spans="1:10" ht="12.75">
      <c r="A114" s="66"/>
      <c r="B114" s="67"/>
      <c r="C114" s="68"/>
      <c r="D114" s="68"/>
      <c r="E114" s="68"/>
      <c r="F114" s="68"/>
      <c r="G114" s="68"/>
      <c r="H114" s="68"/>
      <c r="I114" s="68"/>
      <c r="J114" s="68"/>
    </row>
    <row r="115" spans="1:10" ht="12.75">
      <c r="A115" s="210" t="s">
        <v>21</v>
      </c>
      <c r="B115" s="211"/>
      <c r="C115" s="211"/>
      <c r="D115" s="211"/>
      <c r="E115" s="211"/>
      <c r="F115" s="211"/>
      <c r="G115" s="211"/>
      <c r="H115" s="211"/>
      <c r="I115" s="211"/>
      <c r="J115" s="212"/>
    </row>
    <row r="116" spans="1:10" ht="12.75">
      <c r="A116" s="46"/>
      <c r="B116" s="46"/>
      <c r="C116" s="46"/>
      <c r="D116" s="46"/>
      <c r="E116" s="46"/>
      <c r="F116" s="46"/>
      <c r="G116" s="46"/>
      <c r="H116" s="46"/>
      <c r="I116" s="46"/>
      <c r="J116" s="46"/>
    </row>
    <row r="117" spans="1:10" ht="12.75">
      <c r="A117" s="63" t="s">
        <v>83</v>
      </c>
      <c r="B117" s="58"/>
      <c r="C117" s="127">
        <v>17</v>
      </c>
      <c r="D117" s="128">
        <v>18</v>
      </c>
      <c r="E117" s="127">
        <v>19</v>
      </c>
      <c r="F117" s="128">
        <v>20</v>
      </c>
      <c r="G117" s="127">
        <v>21</v>
      </c>
      <c r="H117" s="128">
        <v>22</v>
      </c>
      <c r="I117" s="127">
        <v>23</v>
      </c>
      <c r="J117" s="129">
        <v>24</v>
      </c>
    </row>
    <row r="118" spans="1:10" ht="12.75">
      <c r="A118" s="57" t="s">
        <v>137</v>
      </c>
      <c r="B118" s="60"/>
      <c r="C118" s="166">
        <f>LEFT($B34,20)</f>
      </c>
      <c r="D118" s="166">
        <f>LEFT($B35,20)</f>
      </c>
      <c r="E118" s="166">
        <f>LEFT($B36,20)</f>
      </c>
      <c r="F118" s="166">
        <f>LEFT($B37,20)</f>
      </c>
      <c r="G118" s="166">
        <f>LEFT($B38,20)</f>
      </c>
      <c r="H118" s="166">
        <f>LEFT($B39,20)</f>
      </c>
      <c r="I118" s="166">
        <f>LEFT($B40,20)</f>
      </c>
      <c r="J118" s="166">
        <f>LEFT($B41,20)</f>
      </c>
    </row>
    <row r="119" spans="1:10" ht="12.75">
      <c r="A119" s="51" t="s">
        <v>138</v>
      </c>
      <c r="B119" s="62"/>
      <c r="C119" s="168">
        <f>IF($F34=0,"",$F34)</f>
      </c>
      <c r="D119" s="168">
        <f>IF($F35=0,"",$F35)</f>
      </c>
      <c r="E119" s="168">
        <f>IF($F36=0,"",$F36)</f>
      </c>
      <c r="F119" s="168">
        <f>IF($F37=0,"",$F37)</f>
      </c>
      <c r="G119" s="93">
        <f>IF(F38=0,"",F38)</f>
      </c>
      <c r="H119" s="93">
        <f>IF(F39=0,"",F39)</f>
      </c>
      <c r="I119" s="93">
        <f>IF(F40=0,"",F40)</f>
      </c>
      <c r="J119" s="93">
        <f>IF(F41=0,"",F41)</f>
      </c>
    </row>
    <row r="120" spans="1:10" ht="12.75">
      <c r="A120" s="97"/>
      <c r="B120" s="35"/>
      <c r="C120" s="35"/>
      <c r="D120" s="35"/>
      <c r="E120" s="35"/>
      <c r="F120" s="35"/>
      <c r="G120" s="35"/>
      <c r="H120" s="35"/>
      <c r="I120" s="35"/>
      <c r="J120" s="94"/>
    </row>
    <row r="121" spans="1:11" ht="12.75">
      <c r="A121" s="130" t="s">
        <v>141</v>
      </c>
      <c r="B121" s="87" t="s">
        <v>82</v>
      </c>
      <c r="C121" s="100"/>
      <c r="D121" s="100"/>
      <c r="E121" s="100"/>
      <c r="F121" s="100"/>
      <c r="G121" s="100"/>
      <c r="H121" s="100"/>
      <c r="I121" s="100"/>
      <c r="J121" s="131"/>
      <c r="K121" s="13"/>
    </row>
    <row r="122" spans="1:11" ht="12.75">
      <c r="A122" s="130" t="s">
        <v>142</v>
      </c>
      <c r="B122" s="87" t="s">
        <v>74</v>
      </c>
      <c r="C122" s="100"/>
      <c r="D122" s="100"/>
      <c r="E122" s="100"/>
      <c r="F122" s="100"/>
      <c r="G122" s="100"/>
      <c r="H122" s="100"/>
      <c r="I122" s="100"/>
      <c r="J122" s="131"/>
      <c r="K122" s="13"/>
    </row>
    <row r="123" spans="1:11" ht="12.75">
      <c r="A123" s="130" t="s">
        <v>2</v>
      </c>
      <c r="B123" s="87" t="s">
        <v>80</v>
      </c>
      <c r="C123" s="100"/>
      <c r="D123" s="100"/>
      <c r="E123" s="100"/>
      <c r="F123" s="100"/>
      <c r="G123" s="100"/>
      <c r="H123" s="100"/>
      <c r="I123" s="100"/>
      <c r="J123" s="131"/>
      <c r="K123" s="13"/>
    </row>
    <row r="124" spans="1:10" ht="12.75">
      <c r="A124" s="130" t="s">
        <v>143</v>
      </c>
      <c r="B124" s="87" t="s">
        <v>81</v>
      </c>
      <c r="C124" s="100"/>
      <c r="D124" s="100"/>
      <c r="E124" s="100"/>
      <c r="F124" s="100"/>
      <c r="G124" s="100"/>
      <c r="H124" s="100"/>
      <c r="I124" s="100"/>
      <c r="J124" s="131"/>
    </row>
    <row r="125" spans="1:11" ht="12.75">
      <c r="A125" s="130" t="s">
        <v>3</v>
      </c>
      <c r="B125" s="87" t="s">
        <v>79</v>
      </c>
      <c r="C125" s="100"/>
      <c r="D125" s="100"/>
      <c r="E125" s="100"/>
      <c r="F125" s="100"/>
      <c r="G125" s="100"/>
      <c r="H125" s="100"/>
      <c r="I125" s="100"/>
      <c r="J125" s="131"/>
      <c r="K125" s="13"/>
    </row>
    <row r="126" spans="1:11" ht="12.75">
      <c r="A126" s="130" t="s">
        <v>4</v>
      </c>
      <c r="B126" s="87" t="s">
        <v>75</v>
      </c>
      <c r="C126" s="100"/>
      <c r="D126" s="100"/>
      <c r="E126" s="100"/>
      <c r="F126" s="100"/>
      <c r="G126" s="100"/>
      <c r="H126" s="100"/>
      <c r="I126" s="100"/>
      <c r="J126" s="131"/>
      <c r="K126" s="13"/>
    </row>
    <row r="127" spans="1:11" ht="12.75">
      <c r="A127" s="130" t="s">
        <v>5</v>
      </c>
      <c r="B127" s="87" t="s">
        <v>78</v>
      </c>
      <c r="C127" s="100"/>
      <c r="D127" s="100"/>
      <c r="E127" s="100"/>
      <c r="F127" s="100"/>
      <c r="G127" s="100"/>
      <c r="H127" s="100"/>
      <c r="I127" s="100"/>
      <c r="J127" s="131"/>
      <c r="K127" s="13"/>
    </row>
    <row r="128" spans="1:11" ht="12.75">
      <c r="A128" s="130" t="s">
        <v>6</v>
      </c>
      <c r="B128" s="87" t="s">
        <v>76</v>
      </c>
      <c r="C128" s="100"/>
      <c r="D128" s="100"/>
      <c r="E128" s="100"/>
      <c r="F128" s="100"/>
      <c r="G128" s="100"/>
      <c r="H128" s="100"/>
      <c r="I128" s="100"/>
      <c r="J128" s="131"/>
      <c r="K128" s="13"/>
    </row>
    <row r="129" spans="1:11" ht="12.75">
      <c r="A129" s="140"/>
      <c r="B129" s="138"/>
      <c r="C129" s="138"/>
      <c r="D129" s="139"/>
      <c r="E129" s="138"/>
      <c r="F129" s="138"/>
      <c r="G129" s="138"/>
      <c r="H129" s="139"/>
      <c r="I129" s="138"/>
      <c r="J129" s="137"/>
      <c r="K129" s="13"/>
    </row>
    <row r="130" spans="1:11" ht="12.75">
      <c r="A130" s="48" t="s">
        <v>84</v>
      </c>
      <c r="B130" s="49"/>
      <c r="C130" s="133">
        <f aca="true" t="shared" si="13" ref="C130:J130">SUM(C121:C128)</f>
        <v>0</v>
      </c>
      <c r="D130" s="134">
        <f t="shared" si="13"/>
        <v>0</v>
      </c>
      <c r="E130" s="135">
        <f t="shared" si="13"/>
        <v>0</v>
      </c>
      <c r="F130" s="134">
        <f t="shared" si="13"/>
        <v>0</v>
      </c>
      <c r="G130" s="135">
        <f t="shared" si="13"/>
        <v>0</v>
      </c>
      <c r="H130" s="134">
        <f t="shared" si="13"/>
        <v>0</v>
      </c>
      <c r="I130" s="134">
        <f t="shared" si="13"/>
        <v>0</v>
      </c>
      <c r="J130" s="136">
        <f t="shared" si="13"/>
        <v>0</v>
      </c>
      <c r="K130" s="13"/>
    </row>
    <row r="131" spans="1:11" ht="12.75">
      <c r="A131" s="50"/>
      <c r="B131" s="29"/>
      <c r="C131" s="80"/>
      <c r="D131" s="74"/>
      <c r="E131" s="78"/>
      <c r="F131" s="74"/>
      <c r="G131" s="78"/>
      <c r="H131" s="74"/>
      <c r="I131" s="74"/>
      <c r="J131" s="79"/>
      <c r="K131" s="13"/>
    </row>
    <row r="132" spans="1:11" ht="12.75">
      <c r="A132" s="50"/>
      <c r="B132" s="29"/>
      <c r="C132" s="80"/>
      <c r="D132" s="74"/>
      <c r="E132" s="78"/>
      <c r="F132" s="74"/>
      <c r="G132" s="78"/>
      <c r="H132" s="74"/>
      <c r="I132" s="74"/>
      <c r="J132" s="79"/>
      <c r="K132" s="13"/>
    </row>
    <row r="133" spans="1:11" ht="12.75">
      <c r="A133" s="51" t="s">
        <v>77</v>
      </c>
      <c r="B133" s="30"/>
      <c r="C133" s="77">
        <f aca="true" t="shared" si="14" ref="C133:J133">IF(C119="","",(C130/C119))</f>
      </c>
      <c r="D133" s="76">
        <f t="shared" si="14"/>
      </c>
      <c r="E133" s="75">
        <f t="shared" si="14"/>
      </c>
      <c r="F133" s="76">
        <f t="shared" si="14"/>
      </c>
      <c r="G133" s="75">
        <f t="shared" si="14"/>
      </c>
      <c r="H133" s="76">
        <f t="shared" si="14"/>
      </c>
      <c r="I133" s="76">
        <f t="shared" si="14"/>
      </c>
      <c r="J133" s="81">
        <f t="shared" si="14"/>
      </c>
      <c r="K133" s="13"/>
    </row>
    <row r="134" spans="1:11" ht="12.75">
      <c r="A134" s="47"/>
      <c r="B134" s="7"/>
      <c r="C134" s="7"/>
      <c r="D134" s="7"/>
      <c r="E134" s="7"/>
      <c r="F134" s="7"/>
      <c r="G134" s="7"/>
      <c r="H134" s="7"/>
      <c r="I134" s="7"/>
      <c r="J134" s="7"/>
      <c r="K134" s="13"/>
    </row>
    <row r="135" ht="12.75">
      <c r="K135" s="13"/>
    </row>
    <row r="136" ht="12.75">
      <c r="K136" s="13"/>
    </row>
    <row r="137" ht="12.75">
      <c r="K137" s="13"/>
    </row>
    <row r="138" spans="1:11" ht="12.75">
      <c r="A138" s="63" t="s">
        <v>83</v>
      </c>
      <c r="B138" s="58"/>
      <c r="C138" s="127">
        <v>25</v>
      </c>
      <c r="D138" s="128">
        <v>26</v>
      </c>
      <c r="E138" s="127">
        <v>27</v>
      </c>
      <c r="F138" s="128">
        <v>28</v>
      </c>
      <c r="G138" s="127">
        <v>29</v>
      </c>
      <c r="H138" s="128">
        <v>30</v>
      </c>
      <c r="I138" s="127">
        <v>31</v>
      </c>
      <c r="J138" s="129">
        <v>32</v>
      </c>
      <c r="K138" s="13"/>
    </row>
    <row r="139" spans="1:11" ht="12.75">
      <c r="A139" s="57" t="s">
        <v>137</v>
      </c>
      <c r="B139" s="60"/>
      <c r="C139" s="164">
        <f>LEFT($B42,20)</f>
      </c>
      <c r="D139" s="164">
        <f>LEFT($B43,20)</f>
      </c>
      <c r="E139" s="164">
        <f>LEFT($B$44,20)</f>
      </c>
      <c r="F139" s="186">
        <f>LEFT($B$45,20)</f>
      </c>
      <c r="G139" s="164">
        <f>LEFT($B$46,20)</f>
      </c>
      <c r="H139" s="186">
        <f>LEFT($B$47,20)</f>
      </c>
      <c r="I139" s="164">
        <f>LEFT($B$48,20)</f>
      </c>
      <c r="J139" s="187">
        <f>LEFT($B$49,20)</f>
      </c>
      <c r="K139" s="13"/>
    </row>
    <row r="140" spans="1:11" ht="12.75">
      <c r="A140" s="51" t="s">
        <v>138</v>
      </c>
      <c r="B140" s="62"/>
      <c r="C140" s="93">
        <f>IF($F$42=0,"",$F$42)</f>
      </c>
      <c r="D140" s="93">
        <f>IF($F$43=0,"",$F$43)</f>
      </c>
      <c r="E140" s="93">
        <f>IF($F$44=0,"",$F$44)</f>
      </c>
      <c r="F140" s="93">
        <f>IF($F$45=0,"",$F$45)</f>
      </c>
      <c r="G140" s="93">
        <f>IF($F$46=0,"",$F$46)</f>
      </c>
      <c r="H140" s="93">
        <f>IF($F$47=0,"",$F$47)</f>
      </c>
      <c r="I140" s="93">
        <f>IF($F$48=0,"",$F$48)</f>
      </c>
      <c r="J140" s="93">
        <f>IF($F$49=0,"",$F$49)</f>
      </c>
      <c r="K140" s="13"/>
    </row>
    <row r="141" spans="1:11" ht="12.75">
      <c r="A141" s="95"/>
      <c r="B141" s="56"/>
      <c r="C141" s="35"/>
      <c r="D141" s="35"/>
      <c r="E141" s="35"/>
      <c r="F141" s="35"/>
      <c r="G141" s="35"/>
      <c r="H141" s="35"/>
      <c r="I141" s="35"/>
      <c r="J141" s="94"/>
      <c r="K141" s="13"/>
    </row>
    <row r="142" spans="1:11" ht="12.75">
      <c r="A142" s="130" t="s">
        <v>141</v>
      </c>
      <c r="B142" s="87" t="s">
        <v>82</v>
      </c>
      <c r="C142" s="100"/>
      <c r="D142" s="100"/>
      <c r="E142" s="100"/>
      <c r="F142" s="100"/>
      <c r="G142" s="100"/>
      <c r="H142" s="100"/>
      <c r="I142" s="100"/>
      <c r="J142" s="131"/>
      <c r="K142" s="13"/>
    </row>
    <row r="143" spans="1:11" ht="12.75">
      <c r="A143" s="130" t="s">
        <v>142</v>
      </c>
      <c r="B143" s="87" t="s">
        <v>74</v>
      </c>
      <c r="C143" s="100"/>
      <c r="D143" s="100"/>
      <c r="E143" s="100"/>
      <c r="F143" s="100"/>
      <c r="G143" s="100"/>
      <c r="H143" s="100"/>
      <c r="I143" s="100"/>
      <c r="J143" s="131"/>
      <c r="K143" s="13"/>
    </row>
    <row r="144" spans="1:11" ht="12.75">
      <c r="A144" s="130" t="s">
        <v>2</v>
      </c>
      <c r="B144" s="87" t="s">
        <v>80</v>
      </c>
      <c r="C144" s="100"/>
      <c r="D144" s="100"/>
      <c r="E144" s="100"/>
      <c r="F144" s="100"/>
      <c r="G144" s="100"/>
      <c r="H144" s="100"/>
      <c r="I144" s="100"/>
      <c r="J144" s="131"/>
      <c r="K144" s="13"/>
    </row>
    <row r="145" spans="1:11" ht="12.75">
      <c r="A145" s="130" t="s">
        <v>143</v>
      </c>
      <c r="B145" s="87" t="s">
        <v>81</v>
      </c>
      <c r="C145" s="100"/>
      <c r="D145" s="100"/>
      <c r="E145" s="100"/>
      <c r="F145" s="100"/>
      <c r="G145" s="100"/>
      <c r="H145" s="100"/>
      <c r="I145" s="100"/>
      <c r="J145" s="131"/>
      <c r="K145" s="13"/>
    </row>
    <row r="146" spans="1:11" ht="12.75">
      <c r="A146" s="130" t="s">
        <v>3</v>
      </c>
      <c r="B146" s="87" t="s">
        <v>79</v>
      </c>
      <c r="C146" s="100"/>
      <c r="D146" s="100"/>
      <c r="E146" s="100"/>
      <c r="F146" s="100"/>
      <c r="G146" s="100"/>
      <c r="H146" s="100"/>
      <c r="I146" s="100"/>
      <c r="J146" s="131"/>
      <c r="K146" s="13"/>
    </row>
    <row r="147" spans="1:11" ht="12.75">
      <c r="A147" s="130" t="s">
        <v>4</v>
      </c>
      <c r="B147" s="87" t="s">
        <v>75</v>
      </c>
      <c r="C147" s="100"/>
      <c r="D147" s="100"/>
      <c r="E147" s="100"/>
      <c r="F147" s="100"/>
      <c r="G147" s="100"/>
      <c r="H147" s="100"/>
      <c r="I147" s="100"/>
      <c r="J147" s="131"/>
      <c r="K147" s="13"/>
    </row>
    <row r="148" spans="1:11" ht="12.75">
      <c r="A148" s="130" t="s">
        <v>5</v>
      </c>
      <c r="B148" s="87" t="s">
        <v>78</v>
      </c>
      <c r="C148" s="100"/>
      <c r="D148" s="100"/>
      <c r="E148" s="100"/>
      <c r="F148" s="100"/>
      <c r="G148" s="100"/>
      <c r="H148" s="100"/>
      <c r="I148" s="100"/>
      <c r="J148" s="131"/>
      <c r="K148" s="13"/>
    </row>
    <row r="149" spans="1:11" ht="12.75">
      <c r="A149" s="130" t="s">
        <v>6</v>
      </c>
      <c r="B149" s="87" t="s">
        <v>76</v>
      </c>
      <c r="C149" s="100"/>
      <c r="D149" s="100"/>
      <c r="E149" s="100"/>
      <c r="F149" s="100"/>
      <c r="G149" s="100"/>
      <c r="H149" s="100"/>
      <c r="I149" s="100"/>
      <c r="J149" s="131"/>
      <c r="K149" s="13"/>
    </row>
    <row r="150" spans="1:11" ht="12.75">
      <c r="A150" s="140"/>
      <c r="B150" s="139"/>
      <c r="C150" s="139"/>
      <c r="D150" s="139"/>
      <c r="E150" s="139"/>
      <c r="F150" s="139"/>
      <c r="G150" s="139"/>
      <c r="H150" s="139"/>
      <c r="I150" s="139"/>
      <c r="J150" s="141"/>
      <c r="K150" s="13"/>
    </row>
    <row r="151" spans="1:11" ht="12.75">
      <c r="A151" s="48" t="s">
        <v>84</v>
      </c>
      <c r="B151" s="49"/>
      <c r="C151" s="133">
        <f aca="true" t="shared" si="15" ref="C151:J151">SUM(C142:C149)</f>
        <v>0</v>
      </c>
      <c r="D151" s="134">
        <f t="shared" si="15"/>
        <v>0</v>
      </c>
      <c r="E151" s="135">
        <f t="shared" si="15"/>
        <v>0</v>
      </c>
      <c r="F151" s="134">
        <f t="shared" si="15"/>
        <v>0</v>
      </c>
      <c r="G151" s="135">
        <f t="shared" si="15"/>
        <v>0</v>
      </c>
      <c r="H151" s="134">
        <f t="shared" si="15"/>
        <v>0</v>
      </c>
      <c r="I151" s="134">
        <f t="shared" si="15"/>
        <v>0</v>
      </c>
      <c r="J151" s="136">
        <f t="shared" si="15"/>
        <v>0</v>
      </c>
      <c r="K151" s="13"/>
    </row>
    <row r="152" spans="1:11" ht="12.75">
      <c r="A152" s="50"/>
      <c r="B152" s="29"/>
      <c r="C152" s="80"/>
      <c r="D152" s="74"/>
      <c r="E152" s="78"/>
      <c r="F152" s="74"/>
      <c r="G152" s="78"/>
      <c r="H152" s="74"/>
      <c r="I152" s="74"/>
      <c r="J152" s="79"/>
      <c r="K152" s="13"/>
    </row>
    <row r="153" spans="1:11" ht="12.75">
      <c r="A153" s="50"/>
      <c r="B153" s="29"/>
      <c r="C153" s="80"/>
      <c r="D153" s="74"/>
      <c r="E153" s="78"/>
      <c r="F153" s="74"/>
      <c r="G153" s="78"/>
      <c r="H153" s="74"/>
      <c r="I153" s="74"/>
      <c r="J153" s="79"/>
      <c r="K153" s="13"/>
    </row>
    <row r="154" spans="1:11" ht="12.75">
      <c r="A154" s="51" t="s">
        <v>77</v>
      </c>
      <c r="B154" s="30"/>
      <c r="C154" s="77">
        <f>IF(C140="","",(C151/C140))</f>
      </c>
      <c r="D154" s="77">
        <f aca="true" t="shared" si="16" ref="D154:J154">IF(D140="","",(D151/D140))</f>
      </c>
      <c r="E154" s="77">
        <f t="shared" si="16"/>
      </c>
      <c r="F154" s="77">
        <f t="shared" si="16"/>
      </c>
      <c r="G154" s="77">
        <f t="shared" si="16"/>
      </c>
      <c r="H154" s="77">
        <f t="shared" si="16"/>
      </c>
      <c r="I154" s="77">
        <f t="shared" si="16"/>
      </c>
      <c r="J154" s="76">
        <f t="shared" si="16"/>
      </c>
      <c r="K154" s="13"/>
    </row>
    <row r="155" spans="1:11" ht="12.75">
      <c r="A155" s="66"/>
      <c r="B155" s="67"/>
      <c r="C155" s="68"/>
      <c r="D155" s="68"/>
      <c r="E155" s="68"/>
      <c r="F155" s="68"/>
      <c r="G155" s="68"/>
      <c r="H155" s="68"/>
      <c r="I155" s="68"/>
      <c r="J155" s="68"/>
      <c r="K155" s="13"/>
    </row>
    <row r="156" spans="1:11" ht="12.75">
      <c r="A156" s="63" t="s">
        <v>83</v>
      </c>
      <c r="B156" s="58"/>
      <c r="C156" s="127">
        <v>33</v>
      </c>
      <c r="D156" s="128">
        <v>34</v>
      </c>
      <c r="E156" s="127">
        <v>35</v>
      </c>
      <c r="F156" s="128">
        <v>36</v>
      </c>
      <c r="G156" s="127">
        <v>37</v>
      </c>
      <c r="H156" s="128">
        <v>38</v>
      </c>
      <c r="I156" s="127">
        <v>39</v>
      </c>
      <c r="J156" s="129">
        <v>40</v>
      </c>
      <c r="K156" s="13"/>
    </row>
    <row r="157" spans="1:11" ht="12.75">
      <c r="A157" s="57" t="s">
        <v>137</v>
      </c>
      <c r="B157" s="60"/>
      <c r="C157" s="164">
        <f>LEFT($B50,20)</f>
      </c>
      <c r="D157" s="164">
        <f>LEFT($B51,20)</f>
      </c>
      <c r="E157" s="164">
        <f>LEFT($B$52,20)</f>
      </c>
      <c r="F157" s="186">
        <f>LEFT($B$53,20)</f>
      </c>
      <c r="G157" s="164">
        <f>LEFT($B$54,20)</f>
      </c>
      <c r="H157" s="186">
        <f>LEFT($B$55,20)</f>
      </c>
      <c r="I157" s="164">
        <f>LEFT($B$56,20)</f>
      </c>
      <c r="J157" s="187">
        <f>LEFT($B$57,20)</f>
      </c>
      <c r="K157" s="13"/>
    </row>
    <row r="158" spans="1:11" ht="12.75">
      <c r="A158" s="51" t="s">
        <v>138</v>
      </c>
      <c r="B158" s="62"/>
      <c r="C158" s="93">
        <f>IF($F$50=0,"",$F$50)</f>
      </c>
      <c r="D158" s="93">
        <f>IF($F$51=0,"",$F$51)</f>
      </c>
      <c r="E158" s="93">
        <f>IF($F$52=0,"",$F$52)</f>
      </c>
      <c r="F158" s="93">
        <f>IF($F$53=0,"",$F$53)</f>
      </c>
      <c r="G158" s="93">
        <f>IF($F$54=0,"",$F$54)</f>
      </c>
      <c r="H158" s="93">
        <f>IF($F$55=0,"",$F$55)</f>
      </c>
      <c r="I158" s="93">
        <f>IF($F$56=0,"",$F$56)</f>
      </c>
      <c r="J158" s="93">
        <f>IF($F$57=0,"",$F$57)</f>
      </c>
      <c r="K158" s="13"/>
    </row>
    <row r="159" spans="1:11" ht="12.75">
      <c r="A159" s="95"/>
      <c r="B159" s="56"/>
      <c r="C159" s="35"/>
      <c r="D159" s="35"/>
      <c r="E159" s="35"/>
      <c r="F159" s="35"/>
      <c r="G159" s="35"/>
      <c r="H159" s="35"/>
      <c r="I159" s="35"/>
      <c r="J159" s="94"/>
      <c r="K159" s="13"/>
    </row>
    <row r="160" spans="1:11" ht="12.75">
      <c r="A160" s="130" t="s">
        <v>141</v>
      </c>
      <c r="B160" s="87" t="s">
        <v>82</v>
      </c>
      <c r="C160" s="100"/>
      <c r="D160" s="100"/>
      <c r="E160" s="100"/>
      <c r="F160" s="100"/>
      <c r="G160" s="100"/>
      <c r="H160" s="100"/>
      <c r="I160" s="100"/>
      <c r="J160" s="131"/>
      <c r="K160" s="13"/>
    </row>
    <row r="161" spans="1:11" ht="12.75">
      <c r="A161" s="130" t="s">
        <v>142</v>
      </c>
      <c r="B161" s="87" t="s">
        <v>74</v>
      </c>
      <c r="C161" s="100"/>
      <c r="D161" s="100"/>
      <c r="E161" s="100"/>
      <c r="F161" s="100"/>
      <c r="G161" s="100"/>
      <c r="H161" s="100"/>
      <c r="I161" s="100"/>
      <c r="J161" s="131"/>
      <c r="K161" s="13"/>
    </row>
    <row r="162" spans="1:11" ht="12.75">
      <c r="A162" s="130" t="s">
        <v>2</v>
      </c>
      <c r="B162" s="87" t="s">
        <v>80</v>
      </c>
      <c r="C162" s="100"/>
      <c r="D162" s="100"/>
      <c r="E162" s="100"/>
      <c r="F162" s="100"/>
      <c r="G162" s="100"/>
      <c r="H162" s="100"/>
      <c r="I162" s="100"/>
      <c r="J162" s="131"/>
      <c r="K162" s="13"/>
    </row>
    <row r="163" spans="1:11" ht="12.75">
      <c r="A163" s="130" t="s">
        <v>143</v>
      </c>
      <c r="B163" s="87" t="s">
        <v>81</v>
      </c>
      <c r="C163" s="100"/>
      <c r="D163" s="100"/>
      <c r="E163" s="100"/>
      <c r="F163" s="100"/>
      <c r="G163" s="100"/>
      <c r="H163" s="100"/>
      <c r="I163" s="100"/>
      <c r="J163" s="131"/>
      <c r="K163" s="13"/>
    </row>
    <row r="164" spans="1:11" ht="12.75">
      <c r="A164" s="130" t="s">
        <v>3</v>
      </c>
      <c r="B164" s="87" t="s">
        <v>79</v>
      </c>
      <c r="C164" s="100"/>
      <c r="D164" s="100"/>
      <c r="E164" s="100"/>
      <c r="F164" s="100"/>
      <c r="G164" s="100"/>
      <c r="H164" s="100"/>
      <c r="I164" s="100"/>
      <c r="J164" s="131"/>
      <c r="K164" s="13"/>
    </row>
    <row r="165" spans="1:11" ht="12.75">
      <c r="A165" s="130" t="s">
        <v>4</v>
      </c>
      <c r="B165" s="87" t="s">
        <v>75</v>
      </c>
      <c r="C165" s="100"/>
      <c r="D165" s="100"/>
      <c r="E165" s="100"/>
      <c r="F165" s="100"/>
      <c r="G165" s="100"/>
      <c r="H165" s="100"/>
      <c r="I165" s="100"/>
      <c r="J165" s="131"/>
      <c r="K165" s="13"/>
    </row>
    <row r="166" spans="1:11" ht="12.75">
      <c r="A166" s="130" t="s">
        <v>5</v>
      </c>
      <c r="B166" s="87" t="s">
        <v>78</v>
      </c>
      <c r="C166" s="100"/>
      <c r="D166" s="100"/>
      <c r="E166" s="100"/>
      <c r="F166" s="100"/>
      <c r="G166" s="100"/>
      <c r="H166" s="100"/>
      <c r="I166" s="100"/>
      <c r="J166" s="131"/>
      <c r="K166" s="13"/>
    </row>
    <row r="167" spans="1:11" ht="12.75">
      <c r="A167" s="130" t="s">
        <v>6</v>
      </c>
      <c r="B167" s="87" t="s">
        <v>76</v>
      </c>
      <c r="C167" s="100"/>
      <c r="D167" s="100"/>
      <c r="E167" s="100"/>
      <c r="F167" s="100"/>
      <c r="G167" s="100"/>
      <c r="H167" s="100"/>
      <c r="I167" s="100"/>
      <c r="J167" s="131"/>
      <c r="K167" s="13"/>
    </row>
    <row r="168" spans="1:11" ht="12.75">
      <c r="A168" s="140"/>
      <c r="B168" s="139"/>
      <c r="C168" s="139"/>
      <c r="D168" s="139"/>
      <c r="E168" s="139"/>
      <c r="F168" s="139"/>
      <c r="G168" s="139"/>
      <c r="H168" s="139"/>
      <c r="I168" s="139"/>
      <c r="J168" s="141"/>
      <c r="K168" s="13"/>
    </row>
    <row r="169" spans="1:11" ht="12.75">
      <c r="A169" s="48" t="s">
        <v>84</v>
      </c>
      <c r="B169" s="49"/>
      <c r="C169" s="133">
        <f aca="true" t="shared" si="17" ref="C169:J169">SUM(C160:C167)</f>
        <v>0</v>
      </c>
      <c r="D169" s="134">
        <f t="shared" si="17"/>
        <v>0</v>
      </c>
      <c r="E169" s="135">
        <f t="shared" si="17"/>
        <v>0</v>
      </c>
      <c r="F169" s="134">
        <f t="shared" si="17"/>
        <v>0</v>
      </c>
      <c r="G169" s="135">
        <f t="shared" si="17"/>
        <v>0</v>
      </c>
      <c r="H169" s="134">
        <f t="shared" si="17"/>
        <v>0</v>
      </c>
      <c r="I169" s="134">
        <f t="shared" si="17"/>
        <v>0</v>
      </c>
      <c r="J169" s="136">
        <f t="shared" si="17"/>
        <v>0</v>
      </c>
      <c r="K169" s="13"/>
    </row>
    <row r="170" spans="1:10" ht="12.75">
      <c r="A170" s="50"/>
      <c r="B170" s="29"/>
      <c r="C170" s="80"/>
      <c r="D170" s="74"/>
      <c r="E170" s="78"/>
      <c r="F170" s="74"/>
      <c r="G170" s="78"/>
      <c r="H170" s="74"/>
      <c r="I170" s="74"/>
      <c r="J170" s="79"/>
    </row>
    <row r="171" spans="1:10" ht="12.75">
      <c r="A171" s="50"/>
      <c r="B171" s="29"/>
      <c r="C171" s="80"/>
      <c r="D171" s="74"/>
      <c r="E171" s="78"/>
      <c r="F171" s="74"/>
      <c r="G171" s="78"/>
      <c r="H171" s="74"/>
      <c r="I171" s="74"/>
      <c r="J171" s="79"/>
    </row>
    <row r="172" spans="1:10" ht="12.75">
      <c r="A172" s="51" t="s">
        <v>77</v>
      </c>
      <c r="B172" s="30"/>
      <c r="C172" s="77">
        <f>IF(C158="","",(C169/C158))</f>
      </c>
      <c r="D172" s="77">
        <f aca="true" t="shared" si="18" ref="D172:J172">IF(D158="","",(D169/D158))</f>
      </c>
      <c r="E172" s="77">
        <f t="shared" si="18"/>
      </c>
      <c r="F172" s="77">
        <f t="shared" si="18"/>
      </c>
      <c r="G172" s="77">
        <f t="shared" si="18"/>
      </c>
      <c r="H172" s="77">
        <f t="shared" si="18"/>
      </c>
      <c r="I172" s="77">
        <f t="shared" si="18"/>
      </c>
      <c r="J172" s="76">
        <f t="shared" si="18"/>
      </c>
    </row>
    <row r="173" spans="1:10" ht="12.75">
      <c r="A173" s="66"/>
      <c r="B173" s="67"/>
      <c r="C173" s="68"/>
      <c r="D173" s="68"/>
      <c r="E173" s="68"/>
      <c r="F173" s="68"/>
      <c r="G173" s="68"/>
      <c r="H173" s="68"/>
      <c r="I173" s="68"/>
      <c r="J173" s="68"/>
    </row>
    <row r="174" spans="1:10" ht="12.75">
      <c r="A174" s="66"/>
      <c r="B174" s="67"/>
      <c r="C174" s="68"/>
      <c r="D174" s="68"/>
      <c r="E174" s="68"/>
      <c r="F174" s="68"/>
      <c r="G174" s="68"/>
      <c r="H174" s="68"/>
      <c r="I174" s="68"/>
      <c r="J174" s="68"/>
    </row>
    <row r="175" ht="12.75">
      <c r="A175" s="11"/>
    </row>
    <row r="177" spans="1:10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</row>
    <row r="178" spans="1:10" ht="12.75">
      <c r="A178" s="200" t="s">
        <v>89</v>
      </c>
      <c r="B178" s="201"/>
      <c r="C178" s="201"/>
      <c r="D178" s="201"/>
      <c r="E178" s="201"/>
      <c r="F178" s="201"/>
      <c r="G178" s="201"/>
      <c r="H178" s="201"/>
      <c r="I178" s="201"/>
      <c r="J178" s="202"/>
    </row>
    <row r="179" spans="1:10" ht="12.75">
      <c r="A179" s="36"/>
      <c r="B179" s="36"/>
      <c r="C179" s="36"/>
      <c r="D179" s="36"/>
      <c r="E179" s="36"/>
      <c r="F179" s="36"/>
      <c r="G179" s="36"/>
      <c r="H179" s="36"/>
      <c r="I179" s="36"/>
      <c r="J179" s="36"/>
    </row>
    <row r="180" spans="1:10" ht="12.75">
      <c r="A180" s="36" t="s">
        <v>50</v>
      </c>
      <c r="B180" s="36" t="s">
        <v>51</v>
      </c>
      <c r="C180" s="36" t="s">
        <v>52</v>
      </c>
      <c r="D180" s="36" t="s">
        <v>53</v>
      </c>
      <c r="E180" s="36" t="s">
        <v>54</v>
      </c>
      <c r="F180" s="36" t="s">
        <v>55</v>
      </c>
      <c r="G180" s="36" t="s">
        <v>56</v>
      </c>
      <c r="H180" s="36" t="s">
        <v>57</v>
      </c>
      <c r="I180" s="36" t="s">
        <v>58</v>
      </c>
      <c r="J180" s="36" t="s">
        <v>59</v>
      </c>
    </row>
    <row r="181" spans="1:10" ht="12.75">
      <c r="A181" s="14"/>
      <c r="B181" s="14"/>
      <c r="C181" s="14"/>
      <c r="D181" s="14"/>
      <c r="E181" s="14"/>
      <c r="F181" s="14"/>
      <c r="G181" s="14"/>
      <c r="H181" s="14"/>
      <c r="I181" s="14"/>
      <c r="J181" s="46"/>
    </row>
    <row r="182" spans="1:10" ht="12.75">
      <c r="A182" s="110"/>
      <c r="B182" s="64"/>
      <c r="C182" s="65" t="s">
        <v>85</v>
      </c>
      <c r="D182" s="64"/>
      <c r="E182" s="64" t="s">
        <v>19</v>
      </c>
      <c r="F182" s="64"/>
      <c r="G182" s="65" t="s">
        <v>36</v>
      </c>
      <c r="H182" s="64"/>
      <c r="I182" s="65" t="s">
        <v>25</v>
      </c>
      <c r="J182" s="64" t="s">
        <v>44</v>
      </c>
    </row>
    <row r="183" spans="1:10" ht="12.75">
      <c r="A183" s="96" t="s">
        <v>35</v>
      </c>
      <c r="B183" s="124" t="s">
        <v>137</v>
      </c>
      <c r="C183" s="37" t="s">
        <v>86</v>
      </c>
      <c r="D183" s="124" t="s">
        <v>14</v>
      </c>
      <c r="E183" s="124" t="s">
        <v>86</v>
      </c>
      <c r="F183" s="124" t="s">
        <v>22</v>
      </c>
      <c r="G183" s="37" t="s">
        <v>108</v>
      </c>
      <c r="H183" s="124" t="s">
        <v>97</v>
      </c>
      <c r="I183" s="37" t="s">
        <v>16</v>
      </c>
      <c r="J183" s="124" t="s">
        <v>12</v>
      </c>
    </row>
    <row r="184" spans="1:10" ht="14.25">
      <c r="A184" s="98" t="s">
        <v>60</v>
      </c>
      <c r="B184" s="31"/>
      <c r="C184" s="99" t="s">
        <v>90</v>
      </c>
      <c r="D184" s="31" t="s">
        <v>15</v>
      </c>
      <c r="E184" s="31" t="s">
        <v>15</v>
      </c>
      <c r="F184" s="31" t="s">
        <v>87</v>
      </c>
      <c r="G184" s="99" t="s">
        <v>88</v>
      </c>
      <c r="H184" s="31" t="s">
        <v>98</v>
      </c>
      <c r="I184" s="99" t="s">
        <v>99</v>
      </c>
      <c r="J184" s="31" t="s">
        <v>18</v>
      </c>
    </row>
    <row r="185" spans="1:10" ht="12.75">
      <c r="A185" s="97"/>
      <c r="B185" s="35"/>
      <c r="C185" s="35"/>
      <c r="D185" s="35"/>
      <c r="E185" s="35"/>
      <c r="F185" s="35"/>
      <c r="G185" s="35"/>
      <c r="H185" s="35"/>
      <c r="I185" s="35"/>
      <c r="J185" s="94"/>
    </row>
    <row r="186" spans="1:10" ht="12.75">
      <c r="A186" s="115">
        <f>+A18</f>
        <v>1</v>
      </c>
      <c r="B186" s="88">
        <f>IF($J18=1,LEFT($B18,20),"")</f>
      </c>
      <c r="C186" s="89"/>
      <c r="D186" s="90" t="str">
        <f>IF($J$18=1,(($C186-$I18)*$F18),"0")</f>
        <v>0</v>
      </c>
      <c r="E186" s="90" t="str">
        <f>+D186</f>
        <v>0</v>
      </c>
      <c r="F186" s="91">
        <f>IF((MAX($E$186:$E$225)=0),"",(D186)/MAX($E$186:$E$225))</f>
      </c>
      <c r="G186" s="92">
        <f>IF(J18=1,SUM(H18),"")</f>
      </c>
      <c r="H186" s="92">
        <f>IF(J18=1,SUM(C92),"")</f>
      </c>
      <c r="I186" s="89"/>
      <c r="J186" s="116">
        <f aca="true" t="shared" si="19" ref="J186:J225">IF(J18=1,IF(C186=0,"",((((I186*G186)+H186)*F186)/C186)),"")</f>
      </c>
    </row>
    <row r="187" spans="1:10" ht="12.75">
      <c r="A187" s="115">
        <f aca="true" t="shared" si="20" ref="A187:A225">+A19</f>
        <v>2</v>
      </c>
      <c r="B187" s="88">
        <f aca="true" t="shared" si="21" ref="B187:B225">IF($J19=1,LEFT($B19,20),"")</f>
      </c>
      <c r="C187" s="89"/>
      <c r="D187" s="90" t="str">
        <f aca="true" t="shared" si="22" ref="D187:D225">IF($J19=1,(($C187-$I19)*$F19),"0")</f>
        <v>0</v>
      </c>
      <c r="E187" s="90">
        <f aca="true" t="shared" si="23" ref="E187:E201">(D187+E186)</f>
        <v>0</v>
      </c>
      <c r="F187" s="91">
        <f>IF((MAX($E$186:$E$225)=0),"",(D187)/MAX($E$186:$E$225))</f>
      </c>
      <c r="G187" s="92">
        <f aca="true" t="shared" si="24" ref="G187:G201">IF(J19=1,SUM(H19),"")</f>
      </c>
      <c r="H187" s="92">
        <f>IF(J19=1,SUM(D92),"")</f>
      </c>
      <c r="I187" s="89"/>
      <c r="J187" s="116">
        <f t="shared" si="19"/>
      </c>
    </row>
    <row r="188" spans="1:10" ht="12.75">
      <c r="A188" s="115">
        <f t="shared" si="20"/>
        <v>3</v>
      </c>
      <c r="B188" s="88">
        <f t="shared" si="21"/>
      </c>
      <c r="C188" s="89"/>
      <c r="D188" s="90" t="str">
        <f t="shared" si="22"/>
        <v>0</v>
      </c>
      <c r="E188" s="90">
        <f t="shared" si="23"/>
        <v>0</v>
      </c>
      <c r="F188" s="91">
        <f aca="true" t="shared" si="25" ref="F188:F225">IF((MAX($E$186:$E$225)=0),"",(D188)/MAX($E$186:$E$225))</f>
      </c>
      <c r="G188" s="92">
        <f t="shared" si="24"/>
      </c>
      <c r="H188" s="92">
        <f>IF(J20=1,SUM(E92),"")</f>
      </c>
      <c r="I188" s="89"/>
      <c r="J188" s="116">
        <f t="shared" si="19"/>
      </c>
    </row>
    <row r="189" spans="1:10" ht="12.75">
      <c r="A189" s="115">
        <f t="shared" si="20"/>
        <v>4</v>
      </c>
      <c r="B189" s="88">
        <f t="shared" si="21"/>
      </c>
      <c r="C189" s="89"/>
      <c r="D189" s="90" t="str">
        <f t="shared" si="22"/>
        <v>0</v>
      </c>
      <c r="E189" s="90">
        <f t="shared" si="23"/>
        <v>0</v>
      </c>
      <c r="F189" s="91">
        <f t="shared" si="25"/>
      </c>
      <c r="G189" s="92">
        <f t="shared" si="24"/>
      </c>
      <c r="H189" s="92">
        <f>IF(J21=1,SUM(F92),"")</f>
      </c>
      <c r="I189" s="89"/>
      <c r="J189" s="116">
        <f t="shared" si="19"/>
      </c>
    </row>
    <row r="190" spans="1:10" ht="12.75">
      <c r="A190" s="115">
        <f t="shared" si="20"/>
        <v>5</v>
      </c>
      <c r="B190" s="88">
        <f t="shared" si="21"/>
      </c>
      <c r="C190" s="89"/>
      <c r="D190" s="90" t="str">
        <f t="shared" si="22"/>
        <v>0</v>
      </c>
      <c r="E190" s="90">
        <f t="shared" si="23"/>
        <v>0</v>
      </c>
      <c r="F190" s="91">
        <f t="shared" si="25"/>
      </c>
      <c r="G190" s="92">
        <f t="shared" si="24"/>
      </c>
      <c r="H190" s="92">
        <f>IF(J22=1,SUM(G92),"")</f>
      </c>
      <c r="I190" s="89"/>
      <c r="J190" s="116">
        <f t="shared" si="19"/>
      </c>
    </row>
    <row r="191" spans="1:10" ht="12.75">
      <c r="A191" s="115">
        <f t="shared" si="20"/>
        <v>6</v>
      </c>
      <c r="B191" s="88">
        <f t="shared" si="21"/>
      </c>
      <c r="C191" s="89"/>
      <c r="D191" s="90" t="str">
        <f t="shared" si="22"/>
        <v>0</v>
      </c>
      <c r="E191" s="90">
        <f t="shared" si="23"/>
        <v>0</v>
      </c>
      <c r="F191" s="91">
        <f t="shared" si="25"/>
      </c>
      <c r="G191" s="92">
        <f t="shared" si="24"/>
      </c>
      <c r="H191" s="92">
        <f>IF(J23=1,SUM(H92),"")</f>
      </c>
      <c r="I191" s="89"/>
      <c r="J191" s="116">
        <f t="shared" si="19"/>
      </c>
    </row>
    <row r="192" spans="1:10" ht="12.75">
      <c r="A192" s="115">
        <f t="shared" si="20"/>
        <v>7</v>
      </c>
      <c r="B192" s="88">
        <f t="shared" si="21"/>
      </c>
      <c r="C192" s="89"/>
      <c r="D192" s="90" t="str">
        <f t="shared" si="22"/>
        <v>0</v>
      </c>
      <c r="E192" s="90">
        <f t="shared" si="23"/>
        <v>0</v>
      </c>
      <c r="F192" s="91">
        <f t="shared" si="25"/>
      </c>
      <c r="G192" s="92">
        <f t="shared" si="24"/>
      </c>
      <c r="H192" s="92">
        <f>IF(J24=1,SUM(I92),"")</f>
      </c>
      <c r="I192" s="89"/>
      <c r="J192" s="116">
        <f t="shared" si="19"/>
      </c>
    </row>
    <row r="193" spans="1:10" ht="12.75">
      <c r="A193" s="115">
        <f t="shared" si="20"/>
        <v>8</v>
      </c>
      <c r="B193" s="88">
        <f t="shared" si="21"/>
      </c>
      <c r="C193" s="89"/>
      <c r="D193" s="90" t="str">
        <f t="shared" si="22"/>
        <v>0</v>
      </c>
      <c r="E193" s="90">
        <f t="shared" si="23"/>
        <v>0</v>
      </c>
      <c r="F193" s="91">
        <f t="shared" si="25"/>
      </c>
      <c r="G193" s="92">
        <f t="shared" si="24"/>
      </c>
      <c r="H193" s="92">
        <f>IF(J25=1,SUM(J92),"")</f>
      </c>
      <c r="I193" s="89"/>
      <c r="J193" s="116">
        <f t="shared" si="19"/>
      </c>
    </row>
    <row r="194" spans="1:10" ht="12.75">
      <c r="A194" s="115">
        <f t="shared" si="20"/>
        <v>9</v>
      </c>
      <c r="B194" s="88">
        <f t="shared" si="21"/>
      </c>
      <c r="C194" s="89"/>
      <c r="D194" s="90" t="str">
        <f t="shared" si="22"/>
        <v>0</v>
      </c>
      <c r="E194" s="90">
        <f t="shared" si="23"/>
        <v>0</v>
      </c>
      <c r="F194" s="91">
        <f t="shared" si="25"/>
      </c>
      <c r="G194" s="92">
        <f t="shared" si="24"/>
      </c>
      <c r="H194" s="92">
        <f>IF(J26=1,SUM(C113),"")</f>
      </c>
      <c r="I194" s="89"/>
      <c r="J194" s="116">
        <f t="shared" si="19"/>
      </c>
    </row>
    <row r="195" spans="1:10" ht="12.75">
      <c r="A195" s="115">
        <f t="shared" si="20"/>
        <v>10</v>
      </c>
      <c r="B195" s="88">
        <f t="shared" si="21"/>
      </c>
      <c r="C195" s="89"/>
      <c r="D195" s="90" t="str">
        <f t="shared" si="22"/>
        <v>0</v>
      </c>
      <c r="E195" s="90">
        <f t="shared" si="23"/>
        <v>0</v>
      </c>
      <c r="F195" s="91">
        <f t="shared" si="25"/>
      </c>
      <c r="G195" s="92">
        <f t="shared" si="24"/>
      </c>
      <c r="H195" s="92">
        <f>IF(J27=1,SUM(D113),"")</f>
      </c>
      <c r="I195" s="89"/>
      <c r="J195" s="116">
        <f t="shared" si="19"/>
      </c>
    </row>
    <row r="196" spans="1:10" ht="12.75">
      <c r="A196" s="115">
        <f t="shared" si="20"/>
        <v>11</v>
      </c>
      <c r="B196" s="88">
        <f t="shared" si="21"/>
      </c>
      <c r="C196" s="89"/>
      <c r="D196" s="90" t="str">
        <f t="shared" si="22"/>
        <v>0</v>
      </c>
      <c r="E196" s="90">
        <f t="shared" si="23"/>
        <v>0</v>
      </c>
      <c r="F196" s="91">
        <f t="shared" si="25"/>
      </c>
      <c r="G196" s="92">
        <f t="shared" si="24"/>
      </c>
      <c r="H196" s="92">
        <f>IF(J28=1,SUM(E113),"")</f>
      </c>
      <c r="I196" s="89"/>
      <c r="J196" s="116">
        <f t="shared" si="19"/>
      </c>
    </row>
    <row r="197" spans="1:10" ht="12.75">
      <c r="A197" s="115">
        <f t="shared" si="20"/>
        <v>12</v>
      </c>
      <c r="B197" s="88">
        <f t="shared" si="21"/>
      </c>
      <c r="C197" s="89"/>
      <c r="D197" s="90" t="str">
        <f t="shared" si="22"/>
        <v>0</v>
      </c>
      <c r="E197" s="90">
        <f t="shared" si="23"/>
        <v>0</v>
      </c>
      <c r="F197" s="91">
        <f t="shared" si="25"/>
      </c>
      <c r="G197" s="92">
        <f t="shared" si="24"/>
      </c>
      <c r="H197" s="92">
        <f>IF(J29=1,SUM(F113),"")</f>
      </c>
      <c r="I197" s="89"/>
      <c r="J197" s="116">
        <f t="shared" si="19"/>
      </c>
    </row>
    <row r="198" spans="1:10" ht="12.75">
      <c r="A198" s="115">
        <f t="shared" si="20"/>
        <v>13</v>
      </c>
      <c r="B198" s="88">
        <f t="shared" si="21"/>
      </c>
      <c r="C198" s="89"/>
      <c r="D198" s="90" t="str">
        <f t="shared" si="22"/>
        <v>0</v>
      </c>
      <c r="E198" s="90">
        <f t="shared" si="23"/>
        <v>0</v>
      </c>
      <c r="F198" s="91">
        <f t="shared" si="25"/>
      </c>
      <c r="G198" s="92">
        <f t="shared" si="24"/>
      </c>
      <c r="H198" s="92">
        <f>IF(J30=1,SUM(G113),"")</f>
      </c>
      <c r="I198" s="89"/>
      <c r="J198" s="116">
        <f t="shared" si="19"/>
      </c>
    </row>
    <row r="199" spans="1:10" ht="12.75">
      <c r="A199" s="115">
        <f t="shared" si="20"/>
        <v>14</v>
      </c>
      <c r="B199" s="88">
        <f t="shared" si="21"/>
      </c>
      <c r="C199" s="89"/>
      <c r="D199" s="90" t="str">
        <f t="shared" si="22"/>
        <v>0</v>
      </c>
      <c r="E199" s="90">
        <f t="shared" si="23"/>
        <v>0</v>
      </c>
      <c r="F199" s="91">
        <f t="shared" si="25"/>
      </c>
      <c r="G199" s="92">
        <f t="shared" si="24"/>
      </c>
      <c r="H199" s="92">
        <f>IF(J31=1,SUM(H113),"")</f>
      </c>
      <c r="I199" s="89"/>
      <c r="J199" s="116">
        <f t="shared" si="19"/>
      </c>
    </row>
    <row r="200" spans="1:10" ht="12.75">
      <c r="A200" s="115">
        <f t="shared" si="20"/>
        <v>15</v>
      </c>
      <c r="B200" s="88">
        <f t="shared" si="21"/>
      </c>
      <c r="C200" s="89"/>
      <c r="D200" s="90" t="str">
        <f t="shared" si="22"/>
        <v>0</v>
      </c>
      <c r="E200" s="90">
        <f t="shared" si="23"/>
        <v>0</v>
      </c>
      <c r="F200" s="91">
        <f t="shared" si="25"/>
      </c>
      <c r="G200" s="92">
        <f t="shared" si="24"/>
      </c>
      <c r="H200" s="92">
        <f>IF(J32=1,SUM(I113),"")</f>
      </c>
      <c r="I200" s="89"/>
      <c r="J200" s="116">
        <f t="shared" si="19"/>
      </c>
    </row>
    <row r="201" spans="1:11" ht="12.75">
      <c r="A201" s="115">
        <f t="shared" si="20"/>
        <v>16</v>
      </c>
      <c r="B201" s="88">
        <f t="shared" si="21"/>
      </c>
      <c r="C201" s="89"/>
      <c r="D201" s="90" t="str">
        <f t="shared" si="22"/>
        <v>0</v>
      </c>
      <c r="E201" s="90">
        <f t="shared" si="23"/>
        <v>0</v>
      </c>
      <c r="F201" s="91">
        <f t="shared" si="25"/>
      </c>
      <c r="G201" s="92">
        <f t="shared" si="24"/>
      </c>
      <c r="H201" s="92">
        <f>IF(J33=1,SUM(J113),"")</f>
      </c>
      <c r="I201" s="89"/>
      <c r="J201" s="116">
        <f t="shared" si="19"/>
      </c>
      <c r="K201" s="13"/>
    </row>
    <row r="202" spans="1:10" ht="12.75">
      <c r="A202" s="115">
        <f t="shared" si="20"/>
        <v>17</v>
      </c>
      <c r="B202" s="88">
        <f t="shared" si="21"/>
      </c>
      <c r="C202" s="89"/>
      <c r="D202" s="90" t="str">
        <f t="shared" si="22"/>
        <v>0</v>
      </c>
      <c r="E202" s="90">
        <f aca="true" t="shared" si="26" ref="E202:E225">(D202+E201)</f>
        <v>0</v>
      </c>
      <c r="F202" s="91">
        <f t="shared" si="25"/>
      </c>
      <c r="G202" s="92">
        <f aca="true" t="shared" si="27" ref="G202:G225">IF(J34=1,SUM(H34),"")</f>
      </c>
      <c r="H202" s="92">
        <f>IF(J34=1,SUM(C133),"")</f>
      </c>
      <c r="I202" s="89"/>
      <c r="J202" s="116">
        <f t="shared" si="19"/>
      </c>
    </row>
    <row r="203" spans="1:10" ht="12.75">
      <c r="A203" s="115">
        <f t="shared" si="20"/>
        <v>18</v>
      </c>
      <c r="B203" s="88">
        <f t="shared" si="21"/>
      </c>
      <c r="C203" s="89"/>
      <c r="D203" s="90" t="str">
        <f t="shared" si="22"/>
        <v>0</v>
      </c>
      <c r="E203" s="90">
        <f t="shared" si="26"/>
        <v>0</v>
      </c>
      <c r="F203" s="91">
        <f t="shared" si="25"/>
      </c>
      <c r="G203" s="92">
        <f t="shared" si="27"/>
      </c>
      <c r="H203" s="92">
        <f>IF(J35=1,SUM(D133),"")</f>
      </c>
      <c r="I203" s="89"/>
      <c r="J203" s="116">
        <f t="shared" si="19"/>
      </c>
    </row>
    <row r="204" spans="1:10" ht="12.75">
      <c r="A204" s="115">
        <f t="shared" si="20"/>
        <v>19</v>
      </c>
      <c r="B204" s="88">
        <f t="shared" si="21"/>
      </c>
      <c r="C204" s="89"/>
      <c r="D204" s="90" t="str">
        <f t="shared" si="22"/>
        <v>0</v>
      </c>
      <c r="E204" s="90">
        <f t="shared" si="26"/>
        <v>0</v>
      </c>
      <c r="F204" s="91">
        <f t="shared" si="25"/>
      </c>
      <c r="G204" s="92">
        <f t="shared" si="27"/>
      </c>
      <c r="H204" s="92">
        <f>IF(J36=1,SUM(E133),"")</f>
      </c>
      <c r="I204" s="89"/>
      <c r="J204" s="116">
        <f t="shared" si="19"/>
      </c>
    </row>
    <row r="205" spans="1:10" ht="12.75">
      <c r="A205" s="115">
        <f t="shared" si="20"/>
        <v>20</v>
      </c>
      <c r="B205" s="88">
        <f t="shared" si="21"/>
      </c>
      <c r="C205" s="89"/>
      <c r="D205" s="90" t="str">
        <f t="shared" si="22"/>
        <v>0</v>
      </c>
      <c r="E205" s="90">
        <f t="shared" si="26"/>
        <v>0</v>
      </c>
      <c r="F205" s="91">
        <f t="shared" si="25"/>
      </c>
      <c r="G205" s="92">
        <f t="shared" si="27"/>
      </c>
      <c r="H205" s="92">
        <f>IF(J37=1,SUM(F133),"")</f>
      </c>
      <c r="I205" s="89"/>
      <c r="J205" s="116">
        <f t="shared" si="19"/>
      </c>
    </row>
    <row r="206" spans="1:10" ht="12.75">
      <c r="A206" s="115">
        <f t="shared" si="20"/>
        <v>21</v>
      </c>
      <c r="B206" s="88">
        <f t="shared" si="21"/>
      </c>
      <c r="C206" s="89"/>
      <c r="D206" s="90" t="str">
        <f t="shared" si="22"/>
        <v>0</v>
      </c>
      <c r="E206" s="90">
        <f t="shared" si="26"/>
        <v>0</v>
      </c>
      <c r="F206" s="91">
        <f t="shared" si="25"/>
      </c>
      <c r="G206" s="92">
        <f t="shared" si="27"/>
      </c>
      <c r="H206" s="92">
        <f>IF(J38=1,SUM(G133),"")</f>
      </c>
      <c r="I206" s="89"/>
      <c r="J206" s="116">
        <f t="shared" si="19"/>
      </c>
    </row>
    <row r="207" spans="1:10" ht="12.75">
      <c r="A207" s="115">
        <f t="shared" si="20"/>
        <v>22</v>
      </c>
      <c r="B207" s="88">
        <f t="shared" si="21"/>
      </c>
      <c r="C207" s="89"/>
      <c r="D207" s="90" t="str">
        <f t="shared" si="22"/>
        <v>0</v>
      </c>
      <c r="E207" s="90">
        <f t="shared" si="26"/>
        <v>0</v>
      </c>
      <c r="F207" s="91">
        <f t="shared" si="25"/>
      </c>
      <c r="G207" s="92">
        <f t="shared" si="27"/>
      </c>
      <c r="H207" s="92">
        <f>IF(J39=1,SUM(H133),"")</f>
      </c>
      <c r="I207" s="89"/>
      <c r="J207" s="116">
        <f t="shared" si="19"/>
      </c>
    </row>
    <row r="208" spans="1:10" ht="12.75">
      <c r="A208" s="115">
        <f t="shared" si="20"/>
        <v>23</v>
      </c>
      <c r="B208" s="88">
        <f t="shared" si="21"/>
      </c>
      <c r="C208" s="89"/>
      <c r="D208" s="90" t="str">
        <f t="shared" si="22"/>
        <v>0</v>
      </c>
      <c r="E208" s="90">
        <f t="shared" si="26"/>
        <v>0</v>
      </c>
      <c r="F208" s="91">
        <f t="shared" si="25"/>
      </c>
      <c r="G208" s="92">
        <f t="shared" si="27"/>
      </c>
      <c r="H208" s="92">
        <f>IF(J40=1,SUM(I133),"")</f>
      </c>
      <c r="I208" s="89"/>
      <c r="J208" s="116">
        <f t="shared" si="19"/>
      </c>
    </row>
    <row r="209" spans="1:10" ht="12.75">
      <c r="A209" s="115">
        <f t="shared" si="20"/>
        <v>24</v>
      </c>
      <c r="B209" s="88">
        <f t="shared" si="21"/>
      </c>
      <c r="C209" s="89"/>
      <c r="D209" s="90" t="str">
        <f t="shared" si="22"/>
        <v>0</v>
      </c>
      <c r="E209" s="90">
        <f t="shared" si="26"/>
        <v>0</v>
      </c>
      <c r="F209" s="91">
        <f t="shared" si="25"/>
      </c>
      <c r="G209" s="92">
        <f t="shared" si="27"/>
      </c>
      <c r="H209" s="92">
        <f>IF(J41=1,SUM(J133),"")</f>
      </c>
      <c r="I209" s="89"/>
      <c r="J209" s="116">
        <f t="shared" si="19"/>
      </c>
    </row>
    <row r="210" spans="1:10" ht="12.75">
      <c r="A210" s="115">
        <f t="shared" si="20"/>
        <v>25</v>
      </c>
      <c r="B210" s="88">
        <f t="shared" si="21"/>
      </c>
      <c r="C210" s="89"/>
      <c r="D210" s="90" t="str">
        <f t="shared" si="22"/>
        <v>0</v>
      </c>
      <c r="E210" s="90">
        <f t="shared" si="26"/>
        <v>0</v>
      </c>
      <c r="F210" s="91">
        <f t="shared" si="25"/>
      </c>
      <c r="G210" s="92">
        <f t="shared" si="27"/>
      </c>
      <c r="H210" s="92">
        <f>IF(J42=1,SUM(C154),"")</f>
      </c>
      <c r="I210" s="89"/>
      <c r="J210" s="116">
        <f t="shared" si="19"/>
      </c>
    </row>
    <row r="211" spans="1:10" ht="12.75">
      <c r="A211" s="115">
        <f t="shared" si="20"/>
        <v>26</v>
      </c>
      <c r="B211" s="88">
        <f t="shared" si="21"/>
      </c>
      <c r="C211" s="89"/>
      <c r="D211" s="90" t="str">
        <f t="shared" si="22"/>
        <v>0</v>
      </c>
      <c r="E211" s="90">
        <f t="shared" si="26"/>
        <v>0</v>
      </c>
      <c r="F211" s="91">
        <f t="shared" si="25"/>
      </c>
      <c r="G211" s="92">
        <f t="shared" si="27"/>
      </c>
      <c r="H211" s="92">
        <f>IF(J43=1,SUM(D154),"")</f>
      </c>
      <c r="I211" s="89"/>
      <c r="J211" s="116">
        <f t="shared" si="19"/>
      </c>
    </row>
    <row r="212" spans="1:10" ht="12.75">
      <c r="A212" s="115">
        <f t="shared" si="20"/>
        <v>27</v>
      </c>
      <c r="B212" s="88">
        <f t="shared" si="21"/>
      </c>
      <c r="C212" s="89"/>
      <c r="D212" s="90" t="str">
        <f t="shared" si="22"/>
        <v>0</v>
      </c>
      <c r="E212" s="90">
        <f t="shared" si="26"/>
        <v>0</v>
      </c>
      <c r="F212" s="91">
        <f t="shared" si="25"/>
      </c>
      <c r="G212" s="92">
        <f t="shared" si="27"/>
      </c>
      <c r="H212" s="92">
        <f>IF(J44=1,SUM(E154),"")</f>
      </c>
      <c r="I212" s="89"/>
      <c r="J212" s="116">
        <f t="shared" si="19"/>
      </c>
    </row>
    <row r="213" spans="1:10" ht="12.75">
      <c r="A213" s="115">
        <f t="shared" si="20"/>
        <v>28</v>
      </c>
      <c r="B213" s="88">
        <f t="shared" si="21"/>
      </c>
      <c r="C213" s="89"/>
      <c r="D213" s="90" t="str">
        <f t="shared" si="22"/>
        <v>0</v>
      </c>
      <c r="E213" s="90">
        <f t="shared" si="26"/>
        <v>0</v>
      </c>
      <c r="F213" s="91">
        <f t="shared" si="25"/>
      </c>
      <c r="G213" s="92">
        <f t="shared" si="27"/>
      </c>
      <c r="H213" s="92">
        <f>IF(J45=1,SUM(F154),"")</f>
      </c>
      <c r="I213" s="89"/>
      <c r="J213" s="116">
        <f t="shared" si="19"/>
      </c>
    </row>
    <row r="214" spans="1:10" ht="12.75">
      <c r="A214" s="115">
        <f t="shared" si="20"/>
        <v>29</v>
      </c>
      <c r="B214" s="88">
        <f t="shared" si="21"/>
      </c>
      <c r="C214" s="89"/>
      <c r="D214" s="90" t="str">
        <f t="shared" si="22"/>
        <v>0</v>
      </c>
      <c r="E214" s="90">
        <f t="shared" si="26"/>
        <v>0</v>
      </c>
      <c r="F214" s="91">
        <f t="shared" si="25"/>
      </c>
      <c r="G214" s="92">
        <f t="shared" si="27"/>
      </c>
      <c r="H214" s="92">
        <f>IF(J46=1,SUM(G154),"")</f>
      </c>
      <c r="I214" s="89"/>
      <c r="J214" s="116">
        <f t="shared" si="19"/>
      </c>
    </row>
    <row r="215" spans="1:10" ht="12.75">
      <c r="A215" s="115">
        <f t="shared" si="20"/>
        <v>30</v>
      </c>
      <c r="B215" s="88">
        <f t="shared" si="21"/>
      </c>
      <c r="C215" s="89"/>
      <c r="D215" s="90" t="str">
        <f t="shared" si="22"/>
        <v>0</v>
      </c>
      <c r="E215" s="90">
        <f t="shared" si="26"/>
        <v>0</v>
      </c>
      <c r="F215" s="91">
        <f t="shared" si="25"/>
      </c>
      <c r="G215" s="92">
        <f t="shared" si="27"/>
      </c>
      <c r="H215" s="92">
        <f>IF(J47=1,SUM(H154),"")</f>
      </c>
      <c r="I215" s="89"/>
      <c r="J215" s="116">
        <f t="shared" si="19"/>
      </c>
    </row>
    <row r="216" spans="1:10" ht="12.75">
      <c r="A216" s="115">
        <f t="shared" si="20"/>
        <v>31</v>
      </c>
      <c r="B216" s="88">
        <f t="shared" si="21"/>
      </c>
      <c r="C216" s="89"/>
      <c r="D216" s="90" t="str">
        <f t="shared" si="22"/>
        <v>0</v>
      </c>
      <c r="E216" s="90">
        <f t="shared" si="26"/>
        <v>0</v>
      </c>
      <c r="F216" s="91">
        <f t="shared" si="25"/>
      </c>
      <c r="G216" s="92">
        <f t="shared" si="27"/>
      </c>
      <c r="H216" s="92">
        <f>IF(J48=1,SUM(I154),"")</f>
      </c>
      <c r="I216" s="89"/>
      <c r="J216" s="116">
        <f t="shared" si="19"/>
      </c>
    </row>
    <row r="217" spans="1:10" ht="12.75">
      <c r="A217" s="115">
        <f t="shared" si="20"/>
        <v>32</v>
      </c>
      <c r="B217" s="88">
        <f t="shared" si="21"/>
      </c>
      <c r="C217" s="89"/>
      <c r="D217" s="90" t="str">
        <f t="shared" si="22"/>
        <v>0</v>
      </c>
      <c r="E217" s="90">
        <f t="shared" si="26"/>
        <v>0</v>
      </c>
      <c r="F217" s="91">
        <f t="shared" si="25"/>
      </c>
      <c r="G217" s="92">
        <f t="shared" si="27"/>
      </c>
      <c r="H217" s="92">
        <f>IF(J49=1,SUM(J154),"")</f>
      </c>
      <c r="I217" s="89"/>
      <c r="J217" s="116">
        <f t="shared" si="19"/>
      </c>
    </row>
    <row r="218" spans="1:10" ht="12.75">
      <c r="A218" s="115">
        <f t="shared" si="20"/>
        <v>33</v>
      </c>
      <c r="B218" s="88">
        <f t="shared" si="21"/>
      </c>
      <c r="C218" s="89"/>
      <c r="D218" s="90" t="str">
        <f t="shared" si="22"/>
        <v>0</v>
      </c>
      <c r="E218" s="90">
        <f t="shared" si="26"/>
        <v>0</v>
      </c>
      <c r="F218" s="91">
        <f t="shared" si="25"/>
      </c>
      <c r="G218" s="92">
        <f t="shared" si="27"/>
      </c>
      <c r="H218" s="92">
        <f>IF(J50=1,SUM(C172),"")</f>
      </c>
      <c r="I218" s="89"/>
      <c r="J218" s="116">
        <f t="shared" si="19"/>
      </c>
    </row>
    <row r="219" spans="1:10" ht="12.75">
      <c r="A219" s="115">
        <f t="shared" si="20"/>
        <v>34</v>
      </c>
      <c r="B219" s="88">
        <f t="shared" si="21"/>
      </c>
      <c r="C219" s="89"/>
      <c r="D219" s="90" t="str">
        <f t="shared" si="22"/>
        <v>0</v>
      </c>
      <c r="E219" s="90">
        <f t="shared" si="26"/>
        <v>0</v>
      </c>
      <c r="F219" s="91">
        <f t="shared" si="25"/>
      </c>
      <c r="G219" s="92">
        <f t="shared" si="27"/>
      </c>
      <c r="H219" s="92">
        <f>IF(J51=1,SUM(D172),"")</f>
      </c>
      <c r="I219" s="89"/>
      <c r="J219" s="116">
        <f t="shared" si="19"/>
      </c>
    </row>
    <row r="220" spans="1:10" ht="12.75">
      <c r="A220" s="115">
        <f t="shared" si="20"/>
        <v>35</v>
      </c>
      <c r="B220" s="88">
        <f t="shared" si="21"/>
      </c>
      <c r="C220" s="89"/>
      <c r="D220" s="90" t="str">
        <f t="shared" si="22"/>
        <v>0</v>
      </c>
      <c r="E220" s="90">
        <f t="shared" si="26"/>
        <v>0</v>
      </c>
      <c r="F220" s="91">
        <f t="shared" si="25"/>
      </c>
      <c r="G220" s="92">
        <f t="shared" si="27"/>
      </c>
      <c r="H220" s="92">
        <f>IF(J52=1,SUM(E172),"")</f>
      </c>
      <c r="I220" s="89"/>
      <c r="J220" s="116">
        <f t="shared" si="19"/>
      </c>
    </row>
    <row r="221" spans="1:10" ht="12.75">
      <c r="A221" s="115">
        <f t="shared" si="20"/>
        <v>36</v>
      </c>
      <c r="B221" s="88">
        <f t="shared" si="21"/>
      </c>
      <c r="C221" s="89"/>
      <c r="D221" s="90" t="str">
        <f t="shared" si="22"/>
        <v>0</v>
      </c>
      <c r="E221" s="90">
        <f t="shared" si="26"/>
        <v>0</v>
      </c>
      <c r="F221" s="91">
        <f t="shared" si="25"/>
      </c>
      <c r="G221" s="92">
        <f t="shared" si="27"/>
      </c>
      <c r="H221" s="92">
        <f>IF(J53=1,SUM(F172),"")</f>
      </c>
      <c r="I221" s="89"/>
      <c r="J221" s="116">
        <f t="shared" si="19"/>
      </c>
    </row>
    <row r="222" spans="1:10" ht="12.75">
      <c r="A222" s="115">
        <f t="shared" si="20"/>
        <v>37</v>
      </c>
      <c r="B222" s="88">
        <f t="shared" si="21"/>
      </c>
      <c r="C222" s="89"/>
      <c r="D222" s="90" t="str">
        <f t="shared" si="22"/>
        <v>0</v>
      </c>
      <c r="E222" s="90">
        <f t="shared" si="26"/>
        <v>0</v>
      </c>
      <c r="F222" s="91">
        <f t="shared" si="25"/>
      </c>
      <c r="G222" s="92">
        <f t="shared" si="27"/>
      </c>
      <c r="H222" s="92">
        <f>IF(J54=1,SUM(G172),"")</f>
      </c>
      <c r="I222" s="89"/>
      <c r="J222" s="116">
        <f t="shared" si="19"/>
      </c>
    </row>
    <row r="223" spans="1:10" ht="12.75">
      <c r="A223" s="115">
        <f t="shared" si="20"/>
        <v>38</v>
      </c>
      <c r="B223" s="88">
        <f t="shared" si="21"/>
      </c>
      <c r="C223" s="89"/>
      <c r="D223" s="90" t="str">
        <f t="shared" si="22"/>
        <v>0</v>
      </c>
      <c r="E223" s="90">
        <f t="shared" si="26"/>
        <v>0</v>
      </c>
      <c r="F223" s="91">
        <f t="shared" si="25"/>
      </c>
      <c r="G223" s="92">
        <f t="shared" si="27"/>
      </c>
      <c r="H223" s="92">
        <f>IF(J55=1,SUM(H172),"")</f>
      </c>
      <c r="I223" s="89"/>
      <c r="J223" s="116">
        <f t="shared" si="19"/>
      </c>
    </row>
    <row r="224" spans="1:10" ht="12.75">
      <c r="A224" s="115">
        <f t="shared" si="20"/>
        <v>39</v>
      </c>
      <c r="B224" s="88">
        <f t="shared" si="21"/>
      </c>
      <c r="C224" s="89"/>
      <c r="D224" s="90" t="str">
        <f t="shared" si="22"/>
        <v>0</v>
      </c>
      <c r="E224" s="90">
        <f t="shared" si="26"/>
        <v>0</v>
      </c>
      <c r="F224" s="91">
        <f t="shared" si="25"/>
      </c>
      <c r="G224" s="92">
        <f t="shared" si="27"/>
      </c>
      <c r="H224" s="92">
        <f>IF(J56=1,SUM(I172),"")</f>
      </c>
      <c r="I224" s="89"/>
      <c r="J224" s="116">
        <f t="shared" si="19"/>
      </c>
    </row>
    <row r="225" spans="1:10" ht="12.75">
      <c r="A225" s="117">
        <f t="shared" si="20"/>
        <v>40</v>
      </c>
      <c r="B225" s="118">
        <f t="shared" si="21"/>
      </c>
      <c r="C225" s="120"/>
      <c r="D225" s="122" t="str">
        <f t="shared" si="22"/>
        <v>0</v>
      </c>
      <c r="E225" s="122">
        <f t="shared" si="26"/>
        <v>0</v>
      </c>
      <c r="F225" s="123">
        <f t="shared" si="25"/>
      </c>
      <c r="G225" s="119">
        <f t="shared" si="27"/>
      </c>
      <c r="H225" s="119">
        <f>IF(J57=1,SUM(J172),"")</f>
      </c>
      <c r="I225" s="120"/>
      <c r="J225" s="121">
        <f t="shared" si="19"/>
      </c>
    </row>
    <row r="226" spans="1:10" ht="12.75">
      <c r="A226" s="35"/>
      <c r="B226" s="35"/>
      <c r="C226" s="35"/>
      <c r="D226" s="35"/>
      <c r="E226" s="35"/>
      <c r="F226" s="35"/>
      <c r="G226" s="35"/>
      <c r="H226" s="35"/>
      <c r="I226" s="35"/>
      <c r="J226" s="35"/>
    </row>
    <row r="227" spans="1:10" ht="12.75">
      <c r="A227" s="7"/>
      <c r="B227" s="46"/>
      <c r="C227" s="46"/>
      <c r="D227" s="46"/>
      <c r="E227" s="7"/>
      <c r="F227" s="46"/>
      <c r="G227" s="46"/>
      <c r="H227" s="46"/>
      <c r="I227" s="7"/>
      <c r="J227" s="7"/>
    </row>
    <row r="228" spans="1:9" ht="13.5" thickBot="1">
      <c r="A228" s="61"/>
      <c r="B228" s="213" t="s">
        <v>34</v>
      </c>
      <c r="C228" s="214"/>
      <c r="D228" s="215"/>
      <c r="E228" s="54"/>
      <c r="F228" s="213" t="s">
        <v>11</v>
      </c>
      <c r="G228" s="214"/>
      <c r="H228" s="215"/>
      <c r="I228" s="13"/>
    </row>
    <row r="229" spans="1:9" ht="13.5" thickTop="1">
      <c r="A229" s="61"/>
      <c r="B229" s="52"/>
      <c r="C229" s="7"/>
      <c r="D229" s="28"/>
      <c r="E229" s="54"/>
      <c r="F229" s="52"/>
      <c r="G229" s="7"/>
      <c r="H229" s="28"/>
      <c r="I229" s="13"/>
    </row>
    <row r="230" spans="1:9" ht="12.75">
      <c r="A230" s="61"/>
      <c r="B230" s="50" t="s">
        <v>91</v>
      </c>
      <c r="C230" s="26"/>
      <c r="D230" s="69">
        <f>SUM(J186:J225)</f>
        <v>0</v>
      </c>
      <c r="E230" s="53"/>
      <c r="F230" s="50" t="s">
        <v>96</v>
      </c>
      <c r="G230" s="26"/>
      <c r="H230" s="69">
        <f>SUM(J186:J225)</f>
        <v>0</v>
      </c>
      <c r="I230" s="13"/>
    </row>
    <row r="231" spans="1:9" ht="12.75">
      <c r="A231" s="61"/>
      <c r="B231" s="50" t="s">
        <v>30</v>
      </c>
      <c r="C231" s="26"/>
      <c r="D231" s="71">
        <v>0.03</v>
      </c>
      <c r="E231" s="53"/>
      <c r="F231" s="50" t="s">
        <v>30</v>
      </c>
      <c r="G231" s="26"/>
      <c r="H231" s="71">
        <v>0.03</v>
      </c>
      <c r="I231" s="13"/>
    </row>
    <row r="232" spans="1:9" ht="12.75">
      <c r="A232" s="61"/>
      <c r="B232" s="50" t="s">
        <v>39</v>
      </c>
      <c r="C232" s="26"/>
      <c r="D232" s="70"/>
      <c r="E232" s="53"/>
      <c r="F232" s="50" t="s">
        <v>39</v>
      </c>
      <c r="G232" s="26"/>
      <c r="H232" s="70"/>
      <c r="I232" s="13"/>
    </row>
    <row r="233" spans="1:9" ht="12.75">
      <c r="A233" s="61"/>
      <c r="B233" s="50"/>
      <c r="C233" s="26"/>
      <c r="D233" s="70"/>
      <c r="E233" s="53"/>
      <c r="F233" s="50"/>
      <c r="G233" s="26"/>
      <c r="H233" s="70"/>
      <c r="I233" s="13"/>
    </row>
    <row r="234" spans="1:9" ht="12.75">
      <c r="A234" s="61"/>
      <c r="B234" s="50" t="s">
        <v>13</v>
      </c>
      <c r="C234" s="26"/>
      <c r="D234" s="69">
        <f>((H230*(1+H231))+H232)</f>
        <v>0</v>
      </c>
      <c r="E234" s="53"/>
      <c r="F234" s="50" t="s">
        <v>13</v>
      </c>
      <c r="G234" s="26"/>
      <c r="H234" s="69">
        <f>((H230*(1+H231))+H232)</f>
        <v>0</v>
      </c>
      <c r="I234" s="13"/>
    </row>
    <row r="235" spans="1:9" ht="12.75">
      <c r="A235" s="61"/>
      <c r="B235" s="50" t="s">
        <v>32</v>
      </c>
      <c r="C235" s="26"/>
      <c r="D235" s="69">
        <f>(H234/12)</f>
        <v>0</v>
      </c>
      <c r="E235" s="53"/>
      <c r="F235" s="50" t="s">
        <v>32</v>
      </c>
      <c r="G235" s="26"/>
      <c r="H235" s="69">
        <f>(H234/12)</f>
        <v>0</v>
      </c>
      <c r="I235" s="13"/>
    </row>
    <row r="236" spans="1:9" ht="12.75">
      <c r="A236" s="61"/>
      <c r="B236" s="50" t="s">
        <v>43</v>
      </c>
      <c r="C236" s="26"/>
      <c r="D236" s="69">
        <f>(H234/52)</f>
        <v>0</v>
      </c>
      <c r="E236" s="53"/>
      <c r="F236" s="50" t="s">
        <v>43</v>
      </c>
      <c r="G236" s="26"/>
      <c r="H236" s="69">
        <f>(H234/52)</f>
        <v>0</v>
      </c>
      <c r="I236" s="13"/>
    </row>
    <row r="237" spans="1:9" ht="12.75">
      <c r="A237" s="61"/>
      <c r="B237" s="50" t="s">
        <v>92</v>
      </c>
      <c r="C237" s="26"/>
      <c r="D237" s="69">
        <f>(H236/7)</f>
        <v>0</v>
      </c>
      <c r="E237" s="53"/>
      <c r="F237" s="50" t="s">
        <v>94</v>
      </c>
      <c r="G237" s="26"/>
      <c r="H237" s="69">
        <f>(H236/5)</f>
        <v>0</v>
      </c>
      <c r="I237" s="13"/>
    </row>
    <row r="238" spans="1:9" ht="12.75">
      <c r="A238" s="61"/>
      <c r="B238" s="50" t="s">
        <v>8</v>
      </c>
      <c r="C238" s="26"/>
      <c r="D238" s="82"/>
      <c r="E238" s="53"/>
      <c r="F238" s="50" t="s">
        <v>10</v>
      </c>
      <c r="G238" s="26"/>
      <c r="H238" s="82"/>
      <c r="I238" s="13"/>
    </row>
    <row r="239" spans="1:9" ht="12.75">
      <c r="A239" s="61"/>
      <c r="B239" s="50"/>
      <c r="C239" s="26"/>
      <c r="D239" s="82"/>
      <c r="E239" s="53"/>
      <c r="F239" s="50"/>
      <c r="G239" s="26"/>
      <c r="H239" s="82"/>
      <c r="I239" s="13"/>
    </row>
    <row r="240" spans="1:9" ht="12.75">
      <c r="A240" s="61"/>
      <c r="B240" s="50" t="s">
        <v>93</v>
      </c>
      <c r="C240" s="26"/>
      <c r="D240" s="83">
        <f>(H234/8760)</f>
        <v>0</v>
      </c>
      <c r="E240" s="53"/>
      <c r="F240" s="50" t="s">
        <v>95</v>
      </c>
      <c r="G240" s="26"/>
      <c r="H240" s="83">
        <f>((H236/5)/16)</f>
        <v>0</v>
      </c>
      <c r="I240" s="13"/>
    </row>
    <row r="241" spans="1:9" ht="12.75">
      <c r="A241" s="61"/>
      <c r="B241" s="50" t="s">
        <v>7</v>
      </c>
      <c r="C241" s="26"/>
      <c r="D241" s="82"/>
      <c r="E241" s="53"/>
      <c r="F241" s="50" t="s">
        <v>9</v>
      </c>
      <c r="G241" s="26"/>
      <c r="H241" s="82"/>
      <c r="I241" s="13"/>
    </row>
    <row r="242" spans="1:9" ht="12.75">
      <c r="A242" s="61"/>
      <c r="B242" s="59" t="s">
        <v>20</v>
      </c>
      <c r="C242" s="8"/>
      <c r="D242" s="84"/>
      <c r="E242" s="53"/>
      <c r="F242" s="59" t="s">
        <v>20</v>
      </c>
      <c r="G242" s="8"/>
      <c r="H242" s="84"/>
      <c r="I242" s="72"/>
    </row>
    <row r="243" spans="2:8" ht="12.75">
      <c r="B243" s="7"/>
      <c r="C243" s="7"/>
      <c r="D243" s="7"/>
      <c r="F243" s="7"/>
      <c r="G243" s="7"/>
      <c r="H243" s="7"/>
    </row>
    <row r="245" ht="14.25">
      <c r="A245" s="12" t="s">
        <v>110</v>
      </c>
    </row>
    <row r="246" ht="12.75">
      <c r="A246" s="16" t="s">
        <v>111</v>
      </c>
    </row>
    <row r="247" ht="12.75">
      <c r="A247" s="73" t="s">
        <v>112</v>
      </c>
    </row>
    <row r="248" ht="14.25">
      <c r="A248" s="12" t="s">
        <v>101</v>
      </c>
    </row>
    <row r="250" spans="1:10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</row>
    <row r="251" spans="1:10" ht="12.75">
      <c r="A251" s="200" t="s">
        <v>41</v>
      </c>
      <c r="B251" s="201"/>
      <c r="C251" s="201"/>
      <c r="D251" s="201"/>
      <c r="E251" s="201"/>
      <c r="F251" s="201"/>
      <c r="G251" s="201"/>
      <c r="H251" s="201"/>
      <c r="I251" s="202"/>
      <c r="J251" s="108"/>
    </row>
    <row r="252" spans="1:10" ht="12.75">
      <c r="A252" s="7"/>
      <c r="B252" s="7"/>
      <c r="C252" s="7"/>
      <c r="D252" s="7"/>
      <c r="E252" s="7"/>
      <c r="F252" s="7"/>
      <c r="G252" s="85"/>
      <c r="H252" s="7"/>
      <c r="I252" s="7"/>
      <c r="J252" s="7"/>
    </row>
    <row r="253" spans="1:10" ht="12.75">
      <c r="A253" s="9" t="s">
        <v>50</v>
      </c>
      <c r="B253" s="9" t="s">
        <v>51</v>
      </c>
      <c r="C253" s="9" t="s">
        <v>52</v>
      </c>
      <c r="D253" s="9" t="s">
        <v>53</v>
      </c>
      <c r="E253" s="9" t="s">
        <v>54</v>
      </c>
      <c r="F253" s="9" t="s">
        <v>55</v>
      </c>
      <c r="G253" s="9" t="s">
        <v>56</v>
      </c>
      <c r="H253" s="9" t="s">
        <v>57</v>
      </c>
      <c r="I253" s="9" t="s">
        <v>58</v>
      </c>
      <c r="J253" s="10"/>
    </row>
    <row r="254" spans="1:9" ht="12.75">
      <c r="A254" s="14"/>
      <c r="B254" s="14"/>
      <c r="C254" s="14"/>
      <c r="D254" s="14"/>
      <c r="E254" s="14"/>
      <c r="F254" s="14"/>
      <c r="G254" s="86"/>
      <c r="H254" s="14"/>
      <c r="I254" s="14"/>
    </row>
    <row r="255" spans="1:10" ht="12.75">
      <c r="A255" s="110"/>
      <c r="B255" s="64"/>
      <c r="C255" s="65"/>
      <c r="D255" s="64" t="s">
        <v>36</v>
      </c>
      <c r="E255" s="65"/>
      <c r="F255" s="64" t="s">
        <v>25</v>
      </c>
      <c r="G255" s="208" t="s">
        <v>103</v>
      </c>
      <c r="H255" s="208"/>
      <c r="I255" s="209"/>
      <c r="J255" s="13"/>
    </row>
    <row r="256" spans="1:10" ht="12.75">
      <c r="A256" s="96" t="s">
        <v>35</v>
      </c>
      <c r="B256" s="124" t="s">
        <v>137</v>
      </c>
      <c r="C256" s="37" t="s">
        <v>22</v>
      </c>
      <c r="D256" s="124" t="s">
        <v>108</v>
      </c>
      <c r="E256" s="37" t="s">
        <v>97</v>
      </c>
      <c r="F256" s="124" t="s">
        <v>17</v>
      </c>
      <c r="G256" s="37" t="s">
        <v>12</v>
      </c>
      <c r="H256" s="125" t="s">
        <v>31</v>
      </c>
      <c r="I256" s="111" t="s">
        <v>42</v>
      </c>
      <c r="J256" s="13"/>
    </row>
    <row r="257" spans="1:10" ht="14.25">
      <c r="A257" s="98" t="s">
        <v>100</v>
      </c>
      <c r="B257" s="31"/>
      <c r="C257" s="99" t="s">
        <v>87</v>
      </c>
      <c r="D257" s="31" t="s">
        <v>109</v>
      </c>
      <c r="E257" s="41" t="s">
        <v>45</v>
      </c>
      <c r="F257" s="31" t="s">
        <v>102</v>
      </c>
      <c r="G257" s="112" t="s">
        <v>105</v>
      </c>
      <c r="H257" s="126" t="s">
        <v>106</v>
      </c>
      <c r="I257" s="113" t="s">
        <v>107</v>
      </c>
      <c r="J257" s="13"/>
    </row>
    <row r="258" spans="1:10" ht="12.75">
      <c r="A258" s="97"/>
      <c r="B258" s="35"/>
      <c r="C258" s="35"/>
      <c r="D258" s="35"/>
      <c r="E258" s="35"/>
      <c r="F258" s="35"/>
      <c r="G258" s="35"/>
      <c r="H258" s="109"/>
      <c r="I258" s="94"/>
      <c r="J258" s="13"/>
    </row>
    <row r="259" spans="1:10" ht="12.75">
      <c r="A259" s="115">
        <v>1</v>
      </c>
      <c r="B259" s="88">
        <f>LEFT($B18,20)</f>
      </c>
      <c r="C259" s="114">
        <v>1</v>
      </c>
      <c r="D259" s="92">
        <f>IF($H18=0,"",$H18)</f>
      </c>
      <c r="E259" s="92">
        <f>IF($C92=0,"",$C92)</f>
      </c>
      <c r="F259" s="89"/>
      <c r="G259" s="92">
        <f>IF(D259="","",IF(F259="","",IF(E259="","",((C259*D259*F259)+E259))))</f>
      </c>
      <c r="H259" s="92">
        <f>IF(G259="","",(G259/12))</f>
      </c>
      <c r="I259" s="116">
        <f>IF(G259="","",(G259/52))</f>
      </c>
      <c r="J259" s="13"/>
    </row>
    <row r="260" spans="1:10" ht="12.75">
      <c r="A260" s="115">
        <f>+A259+1</f>
        <v>2</v>
      </c>
      <c r="B260" s="88">
        <f aca="true" t="shared" si="28" ref="B260:B298">LEFT($B19,20)</f>
      </c>
      <c r="C260" s="114">
        <f aca="true" t="shared" si="29" ref="C260:C298">$C$259</f>
        <v>1</v>
      </c>
      <c r="D260" s="92">
        <f aca="true" t="shared" si="30" ref="D260:D298">IF($H19=0,"",$H19)</f>
      </c>
      <c r="E260" s="92">
        <f>IF($D92=0,"",$D92)</f>
      </c>
      <c r="F260" s="89"/>
      <c r="G260" s="92">
        <f aca="true" t="shared" si="31" ref="G260:G274">IF(D260="","",IF(F260="","",IF(E260="","",((C260*D260*F260)+E260))))</f>
      </c>
      <c r="H260" s="92">
        <f aca="true" t="shared" si="32" ref="H260:H298">IF(G260="","",(G260/12))</f>
      </c>
      <c r="I260" s="116">
        <f aca="true" t="shared" si="33" ref="I260:I274">IF(G260="","",(G260/52))</f>
      </c>
      <c r="J260" s="13"/>
    </row>
    <row r="261" spans="1:10" ht="12.75">
      <c r="A261" s="115">
        <f aca="true" t="shared" si="34" ref="A261:A274">+A260+1</f>
        <v>3</v>
      </c>
      <c r="B261" s="88">
        <f t="shared" si="28"/>
      </c>
      <c r="C261" s="114">
        <f t="shared" si="29"/>
        <v>1</v>
      </c>
      <c r="D261" s="92">
        <f t="shared" si="30"/>
      </c>
      <c r="E261" s="92">
        <f>IF($E92=0,"",$E92)</f>
      </c>
      <c r="F261" s="89"/>
      <c r="G261" s="92">
        <f t="shared" si="31"/>
      </c>
      <c r="H261" s="92">
        <f t="shared" si="32"/>
      </c>
      <c r="I261" s="116">
        <f t="shared" si="33"/>
      </c>
      <c r="J261" s="13"/>
    </row>
    <row r="262" spans="1:10" ht="12.75">
      <c r="A262" s="115">
        <f t="shared" si="34"/>
        <v>4</v>
      </c>
      <c r="B262" s="88">
        <f t="shared" si="28"/>
      </c>
      <c r="C262" s="114">
        <f t="shared" si="29"/>
        <v>1</v>
      </c>
      <c r="D262" s="92">
        <f t="shared" si="30"/>
      </c>
      <c r="E262" s="92">
        <f>IF($F92=0,"",$F92)</f>
      </c>
      <c r="F262" s="89"/>
      <c r="G262" s="92">
        <f t="shared" si="31"/>
      </c>
      <c r="H262" s="92">
        <f t="shared" si="32"/>
      </c>
      <c r="I262" s="116">
        <f t="shared" si="33"/>
      </c>
      <c r="J262" s="13"/>
    </row>
    <row r="263" spans="1:10" ht="12.75">
      <c r="A263" s="115">
        <f t="shared" si="34"/>
        <v>5</v>
      </c>
      <c r="B263" s="88">
        <f t="shared" si="28"/>
      </c>
      <c r="C263" s="114">
        <f t="shared" si="29"/>
        <v>1</v>
      </c>
      <c r="D263" s="92">
        <f t="shared" si="30"/>
      </c>
      <c r="E263" s="92">
        <f>IF($G92=0,"",$G92)</f>
      </c>
      <c r="F263" s="89"/>
      <c r="G263" s="92">
        <f t="shared" si="31"/>
      </c>
      <c r="H263" s="92">
        <f t="shared" si="32"/>
      </c>
      <c r="I263" s="116">
        <f t="shared" si="33"/>
      </c>
      <c r="J263" s="13"/>
    </row>
    <row r="264" spans="1:10" ht="12.75">
      <c r="A264" s="115">
        <f t="shared" si="34"/>
        <v>6</v>
      </c>
      <c r="B264" s="88">
        <f t="shared" si="28"/>
      </c>
      <c r="C264" s="114">
        <f t="shared" si="29"/>
        <v>1</v>
      </c>
      <c r="D264" s="92">
        <f t="shared" si="30"/>
      </c>
      <c r="E264" s="92">
        <f>IF($H92=0,"",$H92)</f>
      </c>
      <c r="F264" s="89"/>
      <c r="G264" s="92">
        <f t="shared" si="31"/>
      </c>
      <c r="H264" s="92">
        <f t="shared" si="32"/>
      </c>
      <c r="I264" s="116">
        <f t="shared" si="33"/>
      </c>
      <c r="J264" s="13"/>
    </row>
    <row r="265" spans="1:10" ht="12.75">
      <c r="A265" s="115">
        <f t="shared" si="34"/>
        <v>7</v>
      </c>
      <c r="B265" s="88">
        <f t="shared" si="28"/>
      </c>
      <c r="C265" s="114">
        <f t="shared" si="29"/>
        <v>1</v>
      </c>
      <c r="D265" s="92">
        <f t="shared" si="30"/>
      </c>
      <c r="E265" s="92">
        <f>IF(I$92=0,"",I$92)</f>
      </c>
      <c r="F265" s="89"/>
      <c r="G265" s="92">
        <f t="shared" si="31"/>
      </c>
      <c r="H265" s="92">
        <f t="shared" si="32"/>
      </c>
      <c r="I265" s="116">
        <f t="shared" si="33"/>
      </c>
      <c r="J265" s="13"/>
    </row>
    <row r="266" spans="1:10" ht="12.75">
      <c r="A266" s="115">
        <f t="shared" si="34"/>
        <v>8</v>
      </c>
      <c r="B266" s="88">
        <f t="shared" si="28"/>
      </c>
      <c r="C266" s="114">
        <f t="shared" si="29"/>
        <v>1</v>
      </c>
      <c r="D266" s="92">
        <f t="shared" si="30"/>
      </c>
      <c r="E266" s="92">
        <f>IF($J92=0,"",$J92)</f>
      </c>
      <c r="F266" s="89"/>
      <c r="G266" s="92">
        <f t="shared" si="31"/>
      </c>
      <c r="H266" s="92">
        <f t="shared" si="32"/>
      </c>
      <c r="I266" s="116">
        <f t="shared" si="33"/>
      </c>
      <c r="J266" s="13"/>
    </row>
    <row r="267" spans="1:10" ht="12.75">
      <c r="A267" s="115">
        <f t="shared" si="34"/>
        <v>9</v>
      </c>
      <c r="B267" s="88">
        <f t="shared" si="28"/>
      </c>
      <c r="C267" s="114">
        <f t="shared" si="29"/>
        <v>1</v>
      </c>
      <c r="D267" s="92">
        <f t="shared" si="30"/>
      </c>
      <c r="E267" s="92">
        <f>IF($C113=0,"",$C113)</f>
      </c>
      <c r="F267" s="89"/>
      <c r="G267" s="92">
        <f t="shared" si="31"/>
      </c>
      <c r="H267" s="92">
        <f t="shared" si="32"/>
      </c>
      <c r="I267" s="116">
        <f t="shared" si="33"/>
      </c>
      <c r="J267" s="13"/>
    </row>
    <row r="268" spans="1:10" ht="12.75">
      <c r="A268" s="115">
        <f t="shared" si="34"/>
        <v>10</v>
      </c>
      <c r="B268" s="88">
        <f t="shared" si="28"/>
      </c>
      <c r="C268" s="114">
        <f t="shared" si="29"/>
        <v>1</v>
      </c>
      <c r="D268" s="92">
        <f t="shared" si="30"/>
      </c>
      <c r="E268" s="92">
        <f>IF($D113=0,"",$D113)</f>
      </c>
      <c r="F268" s="89"/>
      <c r="G268" s="92">
        <f t="shared" si="31"/>
      </c>
      <c r="H268" s="92">
        <f t="shared" si="32"/>
      </c>
      <c r="I268" s="116">
        <f t="shared" si="33"/>
      </c>
      <c r="J268" s="13"/>
    </row>
    <row r="269" spans="1:10" ht="12.75">
      <c r="A269" s="115">
        <f t="shared" si="34"/>
        <v>11</v>
      </c>
      <c r="B269" s="88">
        <f t="shared" si="28"/>
      </c>
      <c r="C269" s="114">
        <f t="shared" si="29"/>
        <v>1</v>
      </c>
      <c r="D269" s="92">
        <f t="shared" si="30"/>
      </c>
      <c r="E269" s="92">
        <f>IF($E113=0,"",$E113)</f>
      </c>
      <c r="F269" s="89"/>
      <c r="G269" s="92">
        <f t="shared" si="31"/>
      </c>
      <c r="H269" s="92">
        <f t="shared" si="32"/>
      </c>
      <c r="I269" s="116">
        <f t="shared" si="33"/>
      </c>
      <c r="J269" s="13"/>
    </row>
    <row r="270" spans="1:10" ht="12.75">
      <c r="A270" s="115">
        <f t="shared" si="34"/>
        <v>12</v>
      </c>
      <c r="B270" s="88">
        <f t="shared" si="28"/>
      </c>
      <c r="C270" s="114">
        <f t="shared" si="29"/>
        <v>1</v>
      </c>
      <c r="D270" s="92">
        <f t="shared" si="30"/>
      </c>
      <c r="E270" s="92">
        <f>IF($F113=0,"",$F113)</f>
      </c>
      <c r="F270" s="89"/>
      <c r="G270" s="92">
        <f t="shared" si="31"/>
      </c>
      <c r="H270" s="92">
        <f t="shared" si="32"/>
      </c>
      <c r="I270" s="116">
        <f t="shared" si="33"/>
      </c>
      <c r="J270" s="13"/>
    </row>
    <row r="271" spans="1:10" ht="12.75">
      <c r="A271" s="115">
        <f t="shared" si="34"/>
        <v>13</v>
      </c>
      <c r="B271" s="88">
        <f t="shared" si="28"/>
      </c>
      <c r="C271" s="114">
        <f t="shared" si="29"/>
        <v>1</v>
      </c>
      <c r="D271" s="92">
        <f t="shared" si="30"/>
      </c>
      <c r="E271" s="92">
        <f>IF($G113=0,"",$G113)</f>
      </c>
      <c r="F271" s="89"/>
      <c r="G271" s="92">
        <f t="shared" si="31"/>
      </c>
      <c r="H271" s="92">
        <f t="shared" si="32"/>
      </c>
      <c r="I271" s="116">
        <f t="shared" si="33"/>
      </c>
      <c r="J271" s="13"/>
    </row>
    <row r="272" spans="1:10" ht="12.75">
      <c r="A272" s="115">
        <f t="shared" si="34"/>
        <v>14</v>
      </c>
      <c r="B272" s="88">
        <f t="shared" si="28"/>
      </c>
      <c r="C272" s="114">
        <f t="shared" si="29"/>
        <v>1</v>
      </c>
      <c r="D272" s="92">
        <f t="shared" si="30"/>
      </c>
      <c r="E272" s="92">
        <f>IF($H113=0,"",$H113)</f>
      </c>
      <c r="F272" s="89"/>
      <c r="G272" s="92">
        <f t="shared" si="31"/>
      </c>
      <c r="H272" s="92">
        <f t="shared" si="32"/>
      </c>
      <c r="I272" s="116">
        <f t="shared" si="33"/>
      </c>
      <c r="J272" s="13"/>
    </row>
    <row r="273" spans="1:10" ht="12.75">
      <c r="A273" s="115">
        <f t="shared" si="34"/>
        <v>15</v>
      </c>
      <c r="B273" s="88">
        <f t="shared" si="28"/>
      </c>
      <c r="C273" s="114">
        <f t="shared" si="29"/>
        <v>1</v>
      </c>
      <c r="D273" s="92">
        <f t="shared" si="30"/>
      </c>
      <c r="E273" s="92">
        <f>IF($I113=0,"",$I113)</f>
      </c>
      <c r="F273" s="89"/>
      <c r="G273" s="92">
        <f t="shared" si="31"/>
      </c>
      <c r="H273" s="92">
        <f t="shared" si="32"/>
      </c>
      <c r="I273" s="116">
        <f t="shared" si="33"/>
      </c>
      <c r="J273" s="13"/>
    </row>
    <row r="274" spans="1:10" ht="12.75">
      <c r="A274" s="115">
        <f t="shared" si="34"/>
        <v>16</v>
      </c>
      <c r="B274" s="88">
        <f t="shared" si="28"/>
      </c>
      <c r="C274" s="114">
        <f t="shared" si="29"/>
        <v>1</v>
      </c>
      <c r="D274" s="92">
        <f t="shared" si="30"/>
      </c>
      <c r="E274" s="92">
        <f>IF($J113=0,"",$J113)</f>
      </c>
      <c r="F274" s="89"/>
      <c r="G274" s="92">
        <f t="shared" si="31"/>
      </c>
      <c r="H274" s="92">
        <f t="shared" si="32"/>
      </c>
      <c r="I274" s="116">
        <f t="shared" si="33"/>
      </c>
      <c r="J274" s="13"/>
    </row>
    <row r="275" spans="1:10" ht="12.75">
      <c r="A275" s="115">
        <f aca="true" t="shared" si="35" ref="A275:A298">+A274+1</f>
        <v>17</v>
      </c>
      <c r="B275" s="88">
        <f t="shared" si="28"/>
      </c>
      <c r="C275" s="114">
        <f t="shared" si="29"/>
        <v>1</v>
      </c>
      <c r="D275" s="92">
        <f t="shared" si="30"/>
      </c>
      <c r="E275" s="92">
        <f>IF($C133=0,"",$C133)</f>
      </c>
      <c r="F275" s="89"/>
      <c r="G275" s="92">
        <f aca="true" t="shared" si="36" ref="G275:G298">IF(D275="","",IF(F275="","",IF(E275="","",((C275*D275*F275)+E275))))</f>
      </c>
      <c r="H275" s="92">
        <f t="shared" si="32"/>
      </c>
      <c r="I275" s="116">
        <f aca="true" t="shared" si="37" ref="I275:I298">IF(G275="","",(G275/52))</f>
      </c>
      <c r="J275" s="13"/>
    </row>
    <row r="276" spans="1:10" ht="12.75">
      <c r="A276" s="115">
        <f t="shared" si="35"/>
        <v>18</v>
      </c>
      <c r="B276" s="88">
        <f t="shared" si="28"/>
      </c>
      <c r="C276" s="114">
        <f t="shared" si="29"/>
        <v>1</v>
      </c>
      <c r="D276" s="92">
        <f t="shared" si="30"/>
      </c>
      <c r="E276" s="92">
        <f>IF($D133=0,"",$D133)</f>
      </c>
      <c r="F276" s="89"/>
      <c r="G276" s="92">
        <f t="shared" si="36"/>
      </c>
      <c r="H276" s="92">
        <f t="shared" si="32"/>
      </c>
      <c r="I276" s="116">
        <f t="shared" si="37"/>
      </c>
      <c r="J276" s="13"/>
    </row>
    <row r="277" spans="1:10" ht="12.75">
      <c r="A277" s="115">
        <f t="shared" si="35"/>
        <v>19</v>
      </c>
      <c r="B277" s="88">
        <f t="shared" si="28"/>
      </c>
      <c r="C277" s="114">
        <f t="shared" si="29"/>
        <v>1</v>
      </c>
      <c r="D277" s="92">
        <f t="shared" si="30"/>
      </c>
      <c r="E277" s="92">
        <f>IF($E133=0,"",$E133)</f>
      </c>
      <c r="F277" s="89"/>
      <c r="G277" s="92">
        <f t="shared" si="36"/>
      </c>
      <c r="H277" s="92">
        <f t="shared" si="32"/>
      </c>
      <c r="I277" s="116">
        <f t="shared" si="37"/>
      </c>
      <c r="J277" s="13"/>
    </row>
    <row r="278" spans="1:10" ht="12.75">
      <c r="A278" s="115">
        <f t="shared" si="35"/>
        <v>20</v>
      </c>
      <c r="B278" s="88">
        <f t="shared" si="28"/>
      </c>
      <c r="C278" s="114">
        <f t="shared" si="29"/>
        <v>1</v>
      </c>
      <c r="D278" s="92">
        <f t="shared" si="30"/>
      </c>
      <c r="E278" s="92">
        <f>IF($F133=0,"",$F133)</f>
      </c>
      <c r="F278" s="89"/>
      <c r="G278" s="92">
        <f t="shared" si="36"/>
      </c>
      <c r="H278" s="92">
        <f t="shared" si="32"/>
      </c>
      <c r="I278" s="116">
        <f t="shared" si="37"/>
      </c>
      <c r="J278" s="13"/>
    </row>
    <row r="279" spans="1:10" ht="12.75">
      <c r="A279" s="115">
        <f t="shared" si="35"/>
        <v>21</v>
      </c>
      <c r="B279" s="88">
        <f t="shared" si="28"/>
      </c>
      <c r="C279" s="114">
        <f t="shared" si="29"/>
        <v>1</v>
      </c>
      <c r="D279" s="92">
        <f t="shared" si="30"/>
      </c>
      <c r="E279" s="92">
        <f>IF($G133=0,"",$G133)</f>
      </c>
      <c r="F279" s="89"/>
      <c r="G279" s="92">
        <f t="shared" si="36"/>
      </c>
      <c r="H279" s="92">
        <f t="shared" si="32"/>
      </c>
      <c r="I279" s="116">
        <f t="shared" si="37"/>
      </c>
      <c r="J279" s="13"/>
    </row>
    <row r="280" spans="1:10" ht="12.75">
      <c r="A280" s="115">
        <f t="shared" si="35"/>
        <v>22</v>
      </c>
      <c r="B280" s="88">
        <f t="shared" si="28"/>
      </c>
      <c r="C280" s="114">
        <f t="shared" si="29"/>
        <v>1</v>
      </c>
      <c r="D280" s="92">
        <f t="shared" si="30"/>
      </c>
      <c r="E280" s="92">
        <f>IF($H133=0,"",$H133)</f>
      </c>
      <c r="F280" s="89"/>
      <c r="G280" s="92">
        <f t="shared" si="36"/>
      </c>
      <c r="H280" s="92">
        <f t="shared" si="32"/>
      </c>
      <c r="I280" s="116">
        <f t="shared" si="37"/>
      </c>
      <c r="J280" s="13"/>
    </row>
    <row r="281" spans="1:10" ht="12.75">
      <c r="A281" s="115">
        <f t="shared" si="35"/>
        <v>23</v>
      </c>
      <c r="B281" s="88">
        <f t="shared" si="28"/>
      </c>
      <c r="C281" s="114">
        <f t="shared" si="29"/>
        <v>1</v>
      </c>
      <c r="D281" s="92">
        <f t="shared" si="30"/>
      </c>
      <c r="E281" s="92">
        <f>IF($I133=0,"",$I133)</f>
      </c>
      <c r="F281" s="89"/>
      <c r="G281" s="92">
        <f t="shared" si="36"/>
      </c>
      <c r="H281" s="92">
        <f t="shared" si="32"/>
      </c>
      <c r="I281" s="116">
        <f t="shared" si="37"/>
      </c>
      <c r="J281" s="13"/>
    </row>
    <row r="282" spans="1:10" ht="12.75">
      <c r="A282" s="115">
        <f t="shared" si="35"/>
        <v>24</v>
      </c>
      <c r="B282" s="88">
        <f t="shared" si="28"/>
      </c>
      <c r="C282" s="114">
        <f t="shared" si="29"/>
        <v>1</v>
      </c>
      <c r="D282" s="92">
        <f t="shared" si="30"/>
      </c>
      <c r="E282" s="92">
        <f>IF($J133=0,"",$J133)</f>
      </c>
      <c r="F282" s="89"/>
      <c r="G282" s="92">
        <f t="shared" si="36"/>
      </c>
      <c r="H282" s="92">
        <f t="shared" si="32"/>
      </c>
      <c r="I282" s="116">
        <f t="shared" si="37"/>
      </c>
      <c r="J282" s="13"/>
    </row>
    <row r="283" spans="1:10" ht="12.75">
      <c r="A283" s="115">
        <f t="shared" si="35"/>
        <v>25</v>
      </c>
      <c r="B283" s="88">
        <f t="shared" si="28"/>
      </c>
      <c r="C283" s="114">
        <f t="shared" si="29"/>
        <v>1</v>
      </c>
      <c r="D283" s="92">
        <f t="shared" si="30"/>
      </c>
      <c r="E283" s="92">
        <f>IF($C154=0,"",$C154)</f>
      </c>
      <c r="F283" s="89"/>
      <c r="G283" s="92">
        <f t="shared" si="36"/>
      </c>
      <c r="H283" s="92">
        <f t="shared" si="32"/>
      </c>
      <c r="I283" s="116">
        <f t="shared" si="37"/>
      </c>
      <c r="J283" s="13"/>
    </row>
    <row r="284" spans="1:10" ht="12.75">
      <c r="A284" s="115">
        <f t="shared" si="35"/>
        <v>26</v>
      </c>
      <c r="B284" s="88">
        <f t="shared" si="28"/>
      </c>
      <c r="C284" s="114">
        <f t="shared" si="29"/>
        <v>1</v>
      </c>
      <c r="D284" s="92">
        <f t="shared" si="30"/>
      </c>
      <c r="E284" s="92">
        <f>IF($D154=0,"",$D154)</f>
      </c>
      <c r="F284" s="89"/>
      <c r="G284" s="92">
        <f t="shared" si="36"/>
      </c>
      <c r="H284" s="92">
        <f t="shared" si="32"/>
      </c>
      <c r="I284" s="116">
        <f t="shared" si="37"/>
      </c>
      <c r="J284" s="13"/>
    </row>
    <row r="285" spans="1:10" ht="12.75">
      <c r="A285" s="115">
        <f t="shared" si="35"/>
        <v>27</v>
      </c>
      <c r="B285" s="88">
        <f t="shared" si="28"/>
      </c>
      <c r="C285" s="114">
        <f t="shared" si="29"/>
        <v>1</v>
      </c>
      <c r="D285" s="92">
        <f t="shared" si="30"/>
      </c>
      <c r="E285" s="92">
        <f>IF($E154=0,"",$E154)</f>
      </c>
      <c r="F285" s="89"/>
      <c r="G285" s="92">
        <f t="shared" si="36"/>
      </c>
      <c r="H285" s="92">
        <f t="shared" si="32"/>
      </c>
      <c r="I285" s="116">
        <f t="shared" si="37"/>
      </c>
      <c r="J285" s="13"/>
    </row>
    <row r="286" spans="1:10" ht="12.75">
      <c r="A286" s="115">
        <f t="shared" si="35"/>
        <v>28</v>
      </c>
      <c r="B286" s="88">
        <f t="shared" si="28"/>
      </c>
      <c r="C286" s="114">
        <f t="shared" si="29"/>
        <v>1</v>
      </c>
      <c r="D286" s="92">
        <f t="shared" si="30"/>
      </c>
      <c r="E286" s="92">
        <f>IF($F154=0,"",$F154)</f>
      </c>
      <c r="F286" s="89"/>
      <c r="G286" s="92">
        <f t="shared" si="36"/>
      </c>
      <c r="H286" s="92">
        <f t="shared" si="32"/>
      </c>
      <c r="I286" s="116">
        <f t="shared" si="37"/>
      </c>
      <c r="J286" s="13"/>
    </row>
    <row r="287" spans="1:10" ht="12.75">
      <c r="A287" s="115">
        <f t="shared" si="35"/>
        <v>29</v>
      </c>
      <c r="B287" s="88">
        <f t="shared" si="28"/>
      </c>
      <c r="C287" s="114">
        <f t="shared" si="29"/>
        <v>1</v>
      </c>
      <c r="D287" s="92">
        <f t="shared" si="30"/>
      </c>
      <c r="E287" s="92">
        <f>IF($G154=0,"",$G154)</f>
      </c>
      <c r="F287" s="89"/>
      <c r="G287" s="92">
        <f t="shared" si="36"/>
      </c>
      <c r="H287" s="92">
        <f t="shared" si="32"/>
      </c>
      <c r="I287" s="116">
        <f t="shared" si="37"/>
      </c>
      <c r="J287" s="13"/>
    </row>
    <row r="288" spans="1:10" ht="12.75">
      <c r="A288" s="115">
        <f t="shared" si="35"/>
        <v>30</v>
      </c>
      <c r="B288" s="88">
        <f t="shared" si="28"/>
      </c>
      <c r="C288" s="114">
        <f t="shared" si="29"/>
        <v>1</v>
      </c>
      <c r="D288" s="92">
        <f t="shared" si="30"/>
      </c>
      <c r="E288" s="92">
        <f>IF($H154=0,"",$H154)</f>
      </c>
      <c r="F288" s="89"/>
      <c r="G288" s="92">
        <f t="shared" si="36"/>
      </c>
      <c r="H288" s="92">
        <f t="shared" si="32"/>
      </c>
      <c r="I288" s="116">
        <f t="shared" si="37"/>
      </c>
      <c r="J288" s="13"/>
    </row>
    <row r="289" spans="1:10" ht="12.75">
      <c r="A289" s="115">
        <f t="shared" si="35"/>
        <v>31</v>
      </c>
      <c r="B289" s="88">
        <f t="shared" si="28"/>
      </c>
      <c r="C289" s="114">
        <f t="shared" si="29"/>
        <v>1</v>
      </c>
      <c r="D289" s="92">
        <f t="shared" si="30"/>
      </c>
      <c r="E289" s="92">
        <f>IF($I154=0,"",$I154)</f>
      </c>
      <c r="F289" s="89"/>
      <c r="G289" s="92">
        <f t="shared" si="36"/>
      </c>
      <c r="H289" s="92">
        <f t="shared" si="32"/>
      </c>
      <c r="I289" s="116">
        <f t="shared" si="37"/>
      </c>
      <c r="J289" s="13"/>
    </row>
    <row r="290" spans="1:10" ht="12.75">
      <c r="A290" s="115">
        <f t="shared" si="35"/>
        <v>32</v>
      </c>
      <c r="B290" s="88">
        <f t="shared" si="28"/>
      </c>
      <c r="C290" s="114">
        <f t="shared" si="29"/>
        <v>1</v>
      </c>
      <c r="D290" s="92">
        <f t="shared" si="30"/>
      </c>
      <c r="E290" s="92">
        <f>IF($J154=0,"",$J154)</f>
      </c>
      <c r="F290" s="89"/>
      <c r="G290" s="92">
        <f t="shared" si="36"/>
      </c>
      <c r="H290" s="92">
        <f t="shared" si="32"/>
      </c>
      <c r="I290" s="116">
        <f t="shared" si="37"/>
      </c>
      <c r="J290" s="13"/>
    </row>
    <row r="291" spans="1:10" ht="12.75">
      <c r="A291" s="115">
        <f t="shared" si="35"/>
        <v>33</v>
      </c>
      <c r="B291" s="88">
        <f t="shared" si="28"/>
      </c>
      <c r="C291" s="114">
        <f t="shared" si="29"/>
        <v>1</v>
      </c>
      <c r="D291" s="92">
        <f t="shared" si="30"/>
      </c>
      <c r="E291" s="92">
        <f>IF($C172=0,"",$C172)</f>
      </c>
      <c r="F291" s="89"/>
      <c r="G291" s="92">
        <f t="shared" si="36"/>
      </c>
      <c r="H291" s="92">
        <f t="shared" si="32"/>
      </c>
      <c r="I291" s="116">
        <f t="shared" si="37"/>
      </c>
      <c r="J291" s="13"/>
    </row>
    <row r="292" spans="1:10" ht="12.75">
      <c r="A292" s="115">
        <f t="shared" si="35"/>
        <v>34</v>
      </c>
      <c r="B292" s="88">
        <f t="shared" si="28"/>
      </c>
      <c r="C292" s="114">
        <f t="shared" si="29"/>
        <v>1</v>
      </c>
      <c r="D292" s="188">
        <f t="shared" si="30"/>
      </c>
      <c r="E292" s="92">
        <f>IF($D172=0,"",$D172)</f>
      </c>
      <c r="F292" s="89"/>
      <c r="G292" s="92">
        <f t="shared" si="36"/>
      </c>
      <c r="H292" s="92">
        <f t="shared" si="32"/>
      </c>
      <c r="I292" s="116">
        <f t="shared" si="37"/>
      </c>
      <c r="J292" s="13"/>
    </row>
    <row r="293" spans="1:10" ht="12.75">
      <c r="A293" s="115">
        <f t="shared" si="35"/>
        <v>35</v>
      </c>
      <c r="B293" s="88">
        <f t="shared" si="28"/>
      </c>
      <c r="C293" s="114">
        <f t="shared" si="29"/>
        <v>1</v>
      </c>
      <c r="D293" s="92">
        <f t="shared" si="30"/>
      </c>
      <c r="E293" s="92">
        <f>IF($E172=0,"",$E172)</f>
      </c>
      <c r="F293" s="89"/>
      <c r="G293" s="92">
        <f t="shared" si="36"/>
      </c>
      <c r="H293" s="92">
        <f t="shared" si="32"/>
      </c>
      <c r="I293" s="116">
        <f t="shared" si="37"/>
      </c>
      <c r="J293" s="13"/>
    </row>
    <row r="294" spans="1:10" ht="12.75">
      <c r="A294" s="115">
        <f t="shared" si="35"/>
        <v>36</v>
      </c>
      <c r="B294" s="88">
        <f t="shared" si="28"/>
      </c>
      <c r="C294" s="114">
        <f t="shared" si="29"/>
        <v>1</v>
      </c>
      <c r="D294" s="92">
        <f t="shared" si="30"/>
      </c>
      <c r="E294" s="92">
        <f>IF($F172=0,"",$F172)</f>
      </c>
      <c r="F294" s="89"/>
      <c r="G294" s="92">
        <f t="shared" si="36"/>
      </c>
      <c r="H294" s="92">
        <f t="shared" si="32"/>
      </c>
      <c r="I294" s="116">
        <f t="shared" si="37"/>
      </c>
      <c r="J294" s="13"/>
    </row>
    <row r="295" spans="1:10" ht="12.75">
      <c r="A295" s="115">
        <f t="shared" si="35"/>
        <v>37</v>
      </c>
      <c r="B295" s="88">
        <f t="shared" si="28"/>
      </c>
      <c r="C295" s="114">
        <f t="shared" si="29"/>
        <v>1</v>
      </c>
      <c r="D295" s="92">
        <f t="shared" si="30"/>
      </c>
      <c r="E295" s="92">
        <f>IF($G172=0,"",$G172)</f>
      </c>
      <c r="F295" s="89"/>
      <c r="G295" s="92">
        <f t="shared" si="36"/>
      </c>
      <c r="H295" s="92">
        <f t="shared" si="32"/>
      </c>
      <c r="I295" s="116">
        <f t="shared" si="37"/>
      </c>
      <c r="J295" s="13"/>
    </row>
    <row r="296" spans="1:10" ht="12.75">
      <c r="A296" s="115">
        <f t="shared" si="35"/>
        <v>38</v>
      </c>
      <c r="B296" s="88">
        <f t="shared" si="28"/>
      </c>
      <c r="C296" s="114">
        <f t="shared" si="29"/>
        <v>1</v>
      </c>
      <c r="D296" s="92">
        <f t="shared" si="30"/>
      </c>
      <c r="E296" s="92">
        <f>IF($H172=0,"",$H172)</f>
      </c>
      <c r="F296" s="89"/>
      <c r="G296" s="92">
        <f t="shared" si="36"/>
      </c>
      <c r="H296" s="92">
        <f t="shared" si="32"/>
      </c>
      <c r="I296" s="116">
        <f t="shared" si="37"/>
      </c>
      <c r="J296" s="13"/>
    </row>
    <row r="297" spans="1:10" ht="12.75">
      <c r="A297" s="115">
        <f t="shared" si="35"/>
        <v>39</v>
      </c>
      <c r="B297" s="88">
        <f t="shared" si="28"/>
      </c>
      <c r="C297" s="114">
        <f t="shared" si="29"/>
        <v>1</v>
      </c>
      <c r="D297" s="92">
        <f t="shared" si="30"/>
      </c>
      <c r="E297" s="92">
        <f>IF($I172=0,"",$I172)</f>
      </c>
      <c r="F297" s="89"/>
      <c r="G297" s="92">
        <f t="shared" si="36"/>
      </c>
      <c r="H297" s="92">
        <f t="shared" si="32"/>
      </c>
      <c r="I297" s="116">
        <f t="shared" si="37"/>
      </c>
      <c r="J297" s="13"/>
    </row>
    <row r="298" spans="1:10" ht="12.75">
      <c r="A298" s="170">
        <f t="shared" si="35"/>
        <v>40</v>
      </c>
      <c r="B298" s="118">
        <f t="shared" si="28"/>
      </c>
      <c r="C298" s="184">
        <f t="shared" si="29"/>
        <v>1</v>
      </c>
      <c r="D298" s="182">
        <f t="shared" si="30"/>
      </c>
      <c r="E298" s="182">
        <f>IF($J172=0,"",$J172)</f>
      </c>
      <c r="F298" s="181"/>
      <c r="G298" s="182">
        <f t="shared" si="36"/>
      </c>
      <c r="H298" s="182">
        <f t="shared" si="32"/>
      </c>
      <c r="I298" s="183">
        <f t="shared" si="37"/>
      </c>
      <c r="J298" s="13"/>
    </row>
    <row r="299" spans="1:9" ht="12.75">
      <c r="A299" s="7"/>
      <c r="B299" s="7"/>
      <c r="C299" s="7"/>
      <c r="D299" s="7"/>
      <c r="E299" s="7"/>
      <c r="F299" s="7"/>
      <c r="G299" s="7"/>
      <c r="H299" s="7"/>
      <c r="I299" s="7"/>
    </row>
    <row r="302" ht="14.25">
      <c r="A302" s="12" t="s">
        <v>104</v>
      </c>
    </row>
    <row r="304" spans="1:8" ht="12.75">
      <c r="A304" s="14"/>
      <c r="B304" s="14"/>
      <c r="C304" s="14"/>
      <c r="D304" s="14"/>
      <c r="E304" s="14"/>
      <c r="F304" s="14"/>
      <c r="G304" s="14"/>
      <c r="H304" s="14"/>
    </row>
    <row r="305" spans="1:9" ht="12.75">
      <c r="A305" s="200" t="s">
        <v>38</v>
      </c>
      <c r="B305" s="201"/>
      <c r="C305" s="201"/>
      <c r="D305" s="201"/>
      <c r="E305" s="201"/>
      <c r="F305" s="201"/>
      <c r="G305" s="201"/>
      <c r="H305" s="202"/>
      <c r="I305" s="13"/>
    </row>
    <row r="306" spans="1:8" ht="12.75">
      <c r="A306" s="7"/>
      <c r="B306" s="7"/>
      <c r="C306" s="7"/>
      <c r="D306" s="7"/>
      <c r="E306" s="7"/>
      <c r="F306" s="7"/>
      <c r="G306" s="7"/>
      <c r="H306" s="7"/>
    </row>
    <row r="307" spans="1:8" ht="12.75">
      <c r="A307" s="159" t="s">
        <v>50</v>
      </c>
      <c r="B307" s="159" t="s">
        <v>51</v>
      </c>
      <c r="C307" s="159" t="s">
        <v>52</v>
      </c>
      <c r="D307" s="159" t="s">
        <v>53</v>
      </c>
      <c r="E307" s="159" t="s">
        <v>54</v>
      </c>
      <c r="F307" s="159" t="s">
        <v>55</v>
      </c>
      <c r="G307" s="159" t="s">
        <v>56</v>
      </c>
      <c r="H307" s="159" t="s">
        <v>57</v>
      </c>
    </row>
    <row r="308" spans="1:8" ht="12.75">
      <c r="A308" s="14"/>
      <c r="B308" s="14"/>
      <c r="C308" s="14"/>
      <c r="D308" s="14"/>
      <c r="E308" s="14"/>
      <c r="F308" s="14"/>
      <c r="G308" s="14"/>
      <c r="H308" s="14"/>
    </row>
    <row r="309" spans="1:9" ht="12.75">
      <c r="A309" s="148" t="s">
        <v>113</v>
      </c>
      <c r="B309" s="22" t="s">
        <v>137</v>
      </c>
      <c r="C309" s="22" t="s">
        <v>22</v>
      </c>
      <c r="D309" s="22" t="s">
        <v>36</v>
      </c>
      <c r="E309" s="22"/>
      <c r="F309" s="22" t="s">
        <v>25</v>
      </c>
      <c r="G309" s="22" t="s">
        <v>85</v>
      </c>
      <c r="H309" s="23" t="s">
        <v>44</v>
      </c>
      <c r="I309" s="13"/>
    </row>
    <row r="310" spans="1:9" ht="12.75">
      <c r="A310" s="24" t="s">
        <v>60</v>
      </c>
      <c r="B310" s="25"/>
      <c r="C310" s="25" t="s">
        <v>87</v>
      </c>
      <c r="D310" s="25" t="s">
        <v>108</v>
      </c>
      <c r="E310" s="25" t="s">
        <v>97</v>
      </c>
      <c r="F310" s="25" t="s">
        <v>16</v>
      </c>
      <c r="G310" s="25" t="s">
        <v>86</v>
      </c>
      <c r="H310" s="27" t="s">
        <v>12</v>
      </c>
      <c r="I310" s="13"/>
    </row>
    <row r="311" spans="1:9" ht="15" thickBot="1">
      <c r="A311" s="149"/>
      <c r="B311" s="150"/>
      <c r="C311" s="151">
        <v>1</v>
      </c>
      <c r="D311" s="150" t="s">
        <v>109</v>
      </c>
      <c r="E311" s="150"/>
      <c r="F311" s="150" t="s">
        <v>116</v>
      </c>
      <c r="G311" s="150" t="s">
        <v>115</v>
      </c>
      <c r="H311" s="152" t="s">
        <v>128</v>
      </c>
      <c r="I311" s="13"/>
    </row>
    <row r="312" spans="1:8" ht="13.5" thickTop="1">
      <c r="A312" s="7"/>
      <c r="B312" s="7"/>
      <c r="C312" s="7"/>
      <c r="D312" s="7"/>
      <c r="E312" s="7"/>
      <c r="F312" s="7"/>
      <c r="G312" s="7"/>
      <c r="H312" s="7"/>
    </row>
    <row r="313" spans="1:8" ht="12.75">
      <c r="A313" s="14"/>
      <c r="B313" s="14"/>
      <c r="C313" s="14"/>
      <c r="D313" s="14"/>
      <c r="E313" s="14"/>
      <c r="F313" s="14"/>
      <c r="G313" s="14"/>
      <c r="H313" s="14"/>
    </row>
    <row r="314" spans="1:9" ht="12.75">
      <c r="A314" s="153">
        <v>1</v>
      </c>
      <c r="B314" s="165">
        <f>IF($K18=1,LEFT($B18,20),"")</f>
      </c>
      <c r="C314" s="154"/>
      <c r="D314" s="155">
        <f>IF($K18=1,SUM($H18),"")</f>
      </c>
      <c r="E314" s="155">
        <f aca="true" t="shared" si="38" ref="E314:E329">IF($K18=1,SUM($C$92),"")</f>
      </c>
      <c r="F314" s="156"/>
      <c r="G314" s="157"/>
      <c r="H314" s="158">
        <f>IF(D314="","",IF(E314="","",IF(G314=0,"",((((F314*D314)+E314)*C314)/G314))))</f>
      </c>
      <c r="I314" s="13"/>
    </row>
    <row r="315" spans="1:9" ht="12.75">
      <c r="A315" s="115">
        <f>+A314+1</f>
        <v>2</v>
      </c>
      <c r="B315" s="88">
        <f aca="true" t="shared" si="39" ref="B315:B353">IF($K19=1,LEFT($B19,20),"")</f>
      </c>
      <c r="C315" s="114"/>
      <c r="D315" s="92">
        <f aca="true" t="shared" si="40" ref="D315:D353">IF($K19=1,SUM($H19),"")</f>
      </c>
      <c r="E315" s="92">
        <f t="shared" si="38"/>
      </c>
      <c r="F315" s="89"/>
      <c r="G315" s="87"/>
      <c r="H315" s="116">
        <f aca="true" t="shared" si="41" ref="H315:H329">IF(D315="","",IF(E315="","",IF(G315=0,"",((((F315*D315)+E315)*C315)/G315))))</f>
      </c>
      <c r="I315" s="13"/>
    </row>
    <row r="316" spans="1:9" ht="12.75">
      <c r="A316" s="115">
        <f aca="true" t="shared" si="42" ref="A316:A329">+A315+1</f>
        <v>3</v>
      </c>
      <c r="B316" s="88">
        <f t="shared" si="39"/>
      </c>
      <c r="C316" s="114"/>
      <c r="D316" s="92">
        <f t="shared" si="40"/>
      </c>
      <c r="E316" s="92">
        <f t="shared" si="38"/>
      </c>
      <c r="F316" s="89"/>
      <c r="G316" s="87"/>
      <c r="H316" s="116">
        <f t="shared" si="41"/>
      </c>
      <c r="I316" s="13"/>
    </row>
    <row r="317" spans="1:9" ht="12.75">
      <c r="A317" s="115">
        <f t="shared" si="42"/>
        <v>4</v>
      </c>
      <c r="B317" s="88">
        <f t="shared" si="39"/>
      </c>
      <c r="C317" s="114"/>
      <c r="D317" s="92">
        <f t="shared" si="40"/>
      </c>
      <c r="E317" s="92">
        <f t="shared" si="38"/>
      </c>
      <c r="F317" s="89"/>
      <c r="G317" s="87"/>
      <c r="H317" s="116">
        <f t="shared" si="41"/>
      </c>
      <c r="I317" s="13"/>
    </row>
    <row r="318" spans="1:9" ht="12.75">
      <c r="A318" s="115">
        <f t="shared" si="42"/>
        <v>5</v>
      </c>
      <c r="B318" s="88">
        <f t="shared" si="39"/>
      </c>
      <c r="C318" s="114"/>
      <c r="D318" s="92">
        <f t="shared" si="40"/>
      </c>
      <c r="E318" s="92">
        <f t="shared" si="38"/>
      </c>
      <c r="F318" s="89"/>
      <c r="G318" s="87"/>
      <c r="H318" s="116">
        <f t="shared" si="41"/>
      </c>
      <c r="I318" s="13"/>
    </row>
    <row r="319" spans="1:9" ht="12.75">
      <c r="A319" s="115">
        <f t="shared" si="42"/>
        <v>6</v>
      </c>
      <c r="B319" s="88">
        <f t="shared" si="39"/>
      </c>
      <c r="C319" s="114"/>
      <c r="D319" s="92">
        <f t="shared" si="40"/>
      </c>
      <c r="E319" s="92">
        <f t="shared" si="38"/>
      </c>
      <c r="F319" s="89"/>
      <c r="G319" s="87"/>
      <c r="H319" s="116">
        <f t="shared" si="41"/>
      </c>
      <c r="I319" s="13"/>
    </row>
    <row r="320" spans="1:9" ht="12.75">
      <c r="A320" s="115">
        <f t="shared" si="42"/>
        <v>7</v>
      </c>
      <c r="B320" s="88">
        <f t="shared" si="39"/>
      </c>
      <c r="C320" s="114"/>
      <c r="D320" s="92">
        <f t="shared" si="40"/>
      </c>
      <c r="E320" s="92">
        <f t="shared" si="38"/>
      </c>
      <c r="F320" s="89"/>
      <c r="G320" s="87"/>
      <c r="H320" s="116">
        <f t="shared" si="41"/>
      </c>
      <c r="I320" s="13"/>
    </row>
    <row r="321" spans="1:9" ht="12.75">
      <c r="A321" s="115">
        <f t="shared" si="42"/>
        <v>8</v>
      </c>
      <c r="B321" s="88">
        <f t="shared" si="39"/>
      </c>
      <c r="C321" s="114"/>
      <c r="D321" s="92">
        <f t="shared" si="40"/>
      </c>
      <c r="E321" s="92">
        <f t="shared" si="38"/>
      </c>
      <c r="F321" s="89"/>
      <c r="G321" s="87"/>
      <c r="H321" s="116">
        <f t="shared" si="41"/>
      </c>
      <c r="I321" s="13"/>
    </row>
    <row r="322" spans="1:9" ht="12.75">
      <c r="A322" s="115">
        <f t="shared" si="42"/>
        <v>9</v>
      </c>
      <c r="B322" s="88">
        <f t="shared" si="39"/>
      </c>
      <c r="C322" s="114"/>
      <c r="D322" s="92">
        <f t="shared" si="40"/>
      </c>
      <c r="E322" s="92">
        <f t="shared" si="38"/>
      </c>
      <c r="F322" s="89"/>
      <c r="G322" s="87"/>
      <c r="H322" s="116">
        <f t="shared" si="41"/>
      </c>
      <c r="I322" s="13"/>
    </row>
    <row r="323" spans="1:9" ht="12.75">
      <c r="A323" s="115">
        <f t="shared" si="42"/>
        <v>10</v>
      </c>
      <c r="B323" s="88">
        <f t="shared" si="39"/>
      </c>
      <c r="C323" s="114"/>
      <c r="D323" s="92">
        <f t="shared" si="40"/>
      </c>
      <c r="E323" s="92">
        <f t="shared" si="38"/>
      </c>
      <c r="F323" s="89"/>
      <c r="G323" s="87"/>
      <c r="H323" s="116">
        <f t="shared" si="41"/>
      </c>
      <c r="I323" s="13"/>
    </row>
    <row r="324" spans="1:9" ht="12.75">
      <c r="A324" s="115">
        <f t="shared" si="42"/>
        <v>11</v>
      </c>
      <c r="B324" s="88">
        <f t="shared" si="39"/>
      </c>
      <c r="C324" s="114"/>
      <c r="D324" s="92">
        <f t="shared" si="40"/>
      </c>
      <c r="E324" s="92">
        <f t="shared" si="38"/>
      </c>
      <c r="F324" s="89"/>
      <c r="G324" s="87"/>
      <c r="H324" s="116">
        <f t="shared" si="41"/>
      </c>
      <c r="I324" s="13"/>
    </row>
    <row r="325" spans="1:9" ht="12.75">
      <c r="A325" s="115">
        <f t="shared" si="42"/>
        <v>12</v>
      </c>
      <c r="B325" s="88">
        <f t="shared" si="39"/>
      </c>
      <c r="C325" s="114"/>
      <c r="D325" s="92">
        <f t="shared" si="40"/>
      </c>
      <c r="E325" s="92">
        <f t="shared" si="38"/>
      </c>
      <c r="F325" s="89"/>
      <c r="G325" s="87"/>
      <c r="H325" s="116">
        <f t="shared" si="41"/>
      </c>
      <c r="I325" s="13"/>
    </row>
    <row r="326" spans="1:9" ht="12.75">
      <c r="A326" s="115">
        <f t="shared" si="42"/>
        <v>13</v>
      </c>
      <c r="B326" s="88">
        <f t="shared" si="39"/>
      </c>
      <c r="C326" s="114"/>
      <c r="D326" s="92">
        <f t="shared" si="40"/>
      </c>
      <c r="E326" s="92">
        <f t="shared" si="38"/>
      </c>
      <c r="F326" s="89"/>
      <c r="G326" s="87"/>
      <c r="H326" s="116">
        <f t="shared" si="41"/>
      </c>
      <c r="I326" s="13"/>
    </row>
    <row r="327" spans="1:9" ht="12.75">
      <c r="A327" s="115">
        <f t="shared" si="42"/>
        <v>14</v>
      </c>
      <c r="B327" s="88">
        <f t="shared" si="39"/>
      </c>
      <c r="C327" s="114"/>
      <c r="D327" s="92">
        <f t="shared" si="40"/>
      </c>
      <c r="E327" s="92">
        <f t="shared" si="38"/>
      </c>
      <c r="F327" s="89"/>
      <c r="G327" s="87"/>
      <c r="H327" s="116">
        <f t="shared" si="41"/>
      </c>
      <c r="I327" s="13"/>
    </row>
    <row r="328" spans="1:9" ht="12.75">
      <c r="A328" s="115">
        <f t="shared" si="42"/>
        <v>15</v>
      </c>
      <c r="B328" s="88">
        <f t="shared" si="39"/>
      </c>
      <c r="C328" s="114"/>
      <c r="D328" s="92">
        <f t="shared" si="40"/>
      </c>
      <c r="E328" s="92">
        <f t="shared" si="38"/>
      </c>
      <c r="F328" s="89"/>
      <c r="G328" s="87"/>
      <c r="H328" s="116">
        <f t="shared" si="41"/>
      </c>
      <c r="I328" s="13"/>
    </row>
    <row r="329" spans="1:9" ht="12.75">
      <c r="A329" s="115">
        <f t="shared" si="42"/>
        <v>16</v>
      </c>
      <c r="B329" s="88">
        <f t="shared" si="39"/>
      </c>
      <c r="C329" s="114"/>
      <c r="D329" s="92">
        <f t="shared" si="40"/>
      </c>
      <c r="E329" s="92">
        <f t="shared" si="38"/>
      </c>
      <c r="F329" s="89"/>
      <c r="G329" s="87"/>
      <c r="H329" s="116">
        <f t="shared" si="41"/>
      </c>
      <c r="I329" s="13"/>
    </row>
    <row r="330" spans="1:9" ht="12.75">
      <c r="A330" s="115">
        <f aca="true" t="shared" si="43" ref="A330:A353">+A329+1</f>
        <v>17</v>
      </c>
      <c r="B330" s="88">
        <f t="shared" si="39"/>
      </c>
      <c r="C330" s="114"/>
      <c r="D330" s="92">
        <f t="shared" si="40"/>
      </c>
      <c r="E330" s="92">
        <f aca="true" t="shared" si="44" ref="E330:E353">IF($K34=1,SUM($C$92),"")</f>
      </c>
      <c r="F330" s="89"/>
      <c r="G330" s="87"/>
      <c r="H330" s="116">
        <f aca="true" t="shared" si="45" ref="H330:H353">IF(D330="","",IF(E330="","",IF(G330=0,"",((((F330*D330)+E330)*C330)/G330))))</f>
      </c>
      <c r="I330" s="13"/>
    </row>
    <row r="331" spans="1:9" ht="12.75">
      <c r="A331" s="115">
        <f t="shared" si="43"/>
        <v>18</v>
      </c>
      <c r="B331" s="88">
        <f t="shared" si="39"/>
      </c>
      <c r="C331" s="114"/>
      <c r="D331" s="92">
        <f t="shared" si="40"/>
      </c>
      <c r="E331" s="92">
        <f t="shared" si="44"/>
      </c>
      <c r="F331" s="89"/>
      <c r="G331" s="87"/>
      <c r="H331" s="116">
        <f t="shared" si="45"/>
      </c>
      <c r="I331" s="13"/>
    </row>
    <row r="332" spans="1:9" ht="12.75">
      <c r="A332" s="115">
        <f t="shared" si="43"/>
        <v>19</v>
      </c>
      <c r="B332" s="88">
        <f t="shared" si="39"/>
      </c>
      <c r="C332" s="114"/>
      <c r="D332" s="92">
        <f t="shared" si="40"/>
      </c>
      <c r="E332" s="92">
        <f t="shared" si="44"/>
      </c>
      <c r="F332" s="89"/>
      <c r="G332" s="87"/>
      <c r="H332" s="116">
        <f t="shared" si="45"/>
      </c>
      <c r="I332" s="13"/>
    </row>
    <row r="333" spans="1:9" ht="12.75">
      <c r="A333" s="115">
        <f t="shared" si="43"/>
        <v>20</v>
      </c>
      <c r="B333" s="88">
        <f t="shared" si="39"/>
      </c>
      <c r="C333" s="114"/>
      <c r="D333" s="92">
        <f t="shared" si="40"/>
      </c>
      <c r="E333" s="92">
        <f t="shared" si="44"/>
      </c>
      <c r="F333" s="89"/>
      <c r="G333" s="87"/>
      <c r="H333" s="116">
        <f t="shared" si="45"/>
      </c>
      <c r="I333" s="13"/>
    </row>
    <row r="334" spans="1:9" ht="12.75">
      <c r="A334" s="115">
        <f t="shared" si="43"/>
        <v>21</v>
      </c>
      <c r="B334" s="88">
        <f t="shared" si="39"/>
      </c>
      <c r="C334" s="114"/>
      <c r="D334" s="92">
        <f t="shared" si="40"/>
      </c>
      <c r="E334" s="92">
        <f t="shared" si="44"/>
      </c>
      <c r="F334" s="89"/>
      <c r="G334" s="87"/>
      <c r="H334" s="116">
        <f t="shared" si="45"/>
      </c>
      <c r="I334" s="13"/>
    </row>
    <row r="335" spans="1:9" ht="12.75">
      <c r="A335" s="115">
        <f t="shared" si="43"/>
        <v>22</v>
      </c>
      <c r="B335" s="88">
        <f t="shared" si="39"/>
      </c>
      <c r="C335" s="114"/>
      <c r="D335" s="92">
        <f t="shared" si="40"/>
      </c>
      <c r="E335" s="92">
        <f t="shared" si="44"/>
      </c>
      <c r="F335" s="89"/>
      <c r="G335" s="87"/>
      <c r="H335" s="116">
        <f t="shared" si="45"/>
      </c>
      <c r="I335" s="13"/>
    </row>
    <row r="336" spans="1:9" ht="12.75">
      <c r="A336" s="115">
        <f t="shared" si="43"/>
        <v>23</v>
      </c>
      <c r="B336" s="88">
        <f t="shared" si="39"/>
      </c>
      <c r="C336" s="114"/>
      <c r="D336" s="92">
        <f t="shared" si="40"/>
      </c>
      <c r="E336" s="92">
        <f t="shared" si="44"/>
      </c>
      <c r="F336" s="89"/>
      <c r="G336" s="87"/>
      <c r="H336" s="116">
        <f t="shared" si="45"/>
      </c>
      <c r="I336" s="13"/>
    </row>
    <row r="337" spans="1:9" ht="12.75">
      <c r="A337" s="115">
        <f t="shared" si="43"/>
        <v>24</v>
      </c>
      <c r="B337" s="88">
        <f t="shared" si="39"/>
      </c>
      <c r="C337" s="114"/>
      <c r="D337" s="92">
        <f t="shared" si="40"/>
      </c>
      <c r="E337" s="92">
        <f t="shared" si="44"/>
      </c>
      <c r="F337" s="89"/>
      <c r="G337" s="87"/>
      <c r="H337" s="116">
        <f t="shared" si="45"/>
      </c>
      <c r="I337" s="13"/>
    </row>
    <row r="338" spans="1:9" ht="12.75">
      <c r="A338" s="115">
        <f t="shared" si="43"/>
        <v>25</v>
      </c>
      <c r="B338" s="88">
        <f t="shared" si="39"/>
      </c>
      <c r="C338" s="114"/>
      <c r="D338" s="92">
        <f t="shared" si="40"/>
      </c>
      <c r="E338" s="92">
        <f t="shared" si="44"/>
      </c>
      <c r="F338" s="89"/>
      <c r="G338" s="87"/>
      <c r="H338" s="116">
        <f t="shared" si="45"/>
      </c>
      <c r="I338" s="13"/>
    </row>
    <row r="339" spans="1:9" ht="12.75">
      <c r="A339" s="115">
        <f t="shared" si="43"/>
        <v>26</v>
      </c>
      <c r="B339" s="88">
        <f t="shared" si="39"/>
      </c>
      <c r="C339" s="114"/>
      <c r="D339" s="92">
        <f t="shared" si="40"/>
      </c>
      <c r="E339" s="92">
        <f t="shared" si="44"/>
      </c>
      <c r="F339" s="89"/>
      <c r="G339" s="87"/>
      <c r="H339" s="116">
        <f t="shared" si="45"/>
      </c>
      <c r="I339" s="13"/>
    </row>
    <row r="340" spans="1:9" ht="12.75">
      <c r="A340" s="115">
        <f t="shared" si="43"/>
        <v>27</v>
      </c>
      <c r="B340" s="88">
        <f t="shared" si="39"/>
      </c>
      <c r="C340" s="114"/>
      <c r="D340" s="92">
        <f t="shared" si="40"/>
      </c>
      <c r="E340" s="92">
        <f t="shared" si="44"/>
      </c>
      <c r="F340" s="89"/>
      <c r="G340" s="87"/>
      <c r="H340" s="116">
        <f t="shared" si="45"/>
      </c>
      <c r="I340" s="13"/>
    </row>
    <row r="341" spans="1:9" ht="12.75">
      <c r="A341" s="115">
        <f t="shared" si="43"/>
        <v>28</v>
      </c>
      <c r="B341" s="88">
        <f t="shared" si="39"/>
      </c>
      <c r="C341" s="114"/>
      <c r="D341" s="92">
        <f t="shared" si="40"/>
      </c>
      <c r="E341" s="92">
        <f t="shared" si="44"/>
      </c>
      <c r="F341" s="89"/>
      <c r="G341" s="87"/>
      <c r="H341" s="116">
        <f t="shared" si="45"/>
      </c>
      <c r="I341" s="13"/>
    </row>
    <row r="342" spans="1:9" ht="12.75">
      <c r="A342" s="115">
        <f t="shared" si="43"/>
        <v>29</v>
      </c>
      <c r="B342" s="88">
        <f t="shared" si="39"/>
      </c>
      <c r="C342" s="114"/>
      <c r="D342" s="92">
        <f t="shared" si="40"/>
      </c>
      <c r="E342" s="92">
        <f t="shared" si="44"/>
      </c>
      <c r="F342" s="89"/>
      <c r="G342" s="87"/>
      <c r="H342" s="116">
        <f t="shared" si="45"/>
      </c>
      <c r="I342" s="13"/>
    </row>
    <row r="343" spans="1:9" ht="12.75">
      <c r="A343" s="115">
        <f t="shared" si="43"/>
        <v>30</v>
      </c>
      <c r="B343" s="88">
        <f t="shared" si="39"/>
      </c>
      <c r="C343" s="114"/>
      <c r="D343" s="92">
        <f t="shared" si="40"/>
      </c>
      <c r="E343" s="92">
        <f t="shared" si="44"/>
      </c>
      <c r="F343" s="89"/>
      <c r="G343" s="87"/>
      <c r="H343" s="116">
        <f t="shared" si="45"/>
      </c>
      <c r="I343" s="13"/>
    </row>
    <row r="344" spans="1:9" ht="12.75">
      <c r="A344" s="115">
        <f t="shared" si="43"/>
        <v>31</v>
      </c>
      <c r="B344" s="88">
        <f t="shared" si="39"/>
      </c>
      <c r="C344" s="114"/>
      <c r="D344" s="92">
        <f t="shared" si="40"/>
      </c>
      <c r="E344" s="92">
        <f t="shared" si="44"/>
      </c>
      <c r="F344" s="89"/>
      <c r="G344" s="87"/>
      <c r="H344" s="116">
        <f t="shared" si="45"/>
      </c>
      <c r="I344" s="13"/>
    </row>
    <row r="345" spans="1:9" ht="12.75">
      <c r="A345" s="115">
        <f t="shared" si="43"/>
        <v>32</v>
      </c>
      <c r="B345" s="88">
        <f t="shared" si="39"/>
      </c>
      <c r="C345" s="114"/>
      <c r="D345" s="92">
        <f t="shared" si="40"/>
      </c>
      <c r="E345" s="92">
        <f t="shared" si="44"/>
      </c>
      <c r="F345" s="89"/>
      <c r="G345" s="87"/>
      <c r="H345" s="116">
        <f t="shared" si="45"/>
      </c>
      <c r="I345" s="13"/>
    </row>
    <row r="346" spans="1:9" ht="12.75">
      <c r="A346" s="115">
        <f t="shared" si="43"/>
        <v>33</v>
      </c>
      <c r="B346" s="88">
        <f t="shared" si="39"/>
      </c>
      <c r="C346" s="114"/>
      <c r="D346" s="92">
        <f t="shared" si="40"/>
      </c>
      <c r="E346" s="92">
        <f t="shared" si="44"/>
      </c>
      <c r="F346" s="89"/>
      <c r="G346" s="87"/>
      <c r="H346" s="116">
        <f t="shared" si="45"/>
      </c>
      <c r="I346" s="13"/>
    </row>
    <row r="347" spans="1:9" ht="12.75">
      <c r="A347" s="115">
        <f t="shared" si="43"/>
        <v>34</v>
      </c>
      <c r="B347" s="88">
        <f t="shared" si="39"/>
      </c>
      <c r="C347" s="114"/>
      <c r="D347" s="92">
        <f t="shared" si="40"/>
      </c>
      <c r="E347" s="92">
        <f t="shared" si="44"/>
      </c>
      <c r="F347" s="89"/>
      <c r="G347" s="87"/>
      <c r="H347" s="116">
        <f t="shared" si="45"/>
      </c>
      <c r="I347" s="13"/>
    </row>
    <row r="348" spans="1:9" ht="12.75">
      <c r="A348" s="115">
        <f t="shared" si="43"/>
        <v>35</v>
      </c>
      <c r="B348" s="88">
        <f t="shared" si="39"/>
      </c>
      <c r="C348" s="114"/>
      <c r="D348" s="92">
        <f t="shared" si="40"/>
      </c>
      <c r="E348" s="92">
        <f t="shared" si="44"/>
      </c>
      <c r="F348" s="89"/>
      <c r="G348" s="87"/>
      <c r="H348" s="116">
        <f t="shared" si="45"/>
      </c>
      <c r="I348" s="13"/>
    </row>
    <row r="349" spans="1:9" ht="12.75">
      <c r="A349" s="115">
        <f t="shared" si="43"/>
        <v>36</v>
      </c>
      <c r="B349" s="88">
        <f t="shared" si="39"/>
      </c>
      <c r="C349" s="114"/>
      <c r="D349" s="92">
        <f t="shared" si="40"/>
      </c>
      <c r="E349" s="92">
        <f t="shared" si="44"/>
      </c>
      <c r="F349" s="89"/>
      <c r="G349" s="87"/>
      <c r="H349" s="116">
        <f t="shared" si="45"/>
      </c>
      <c r="I349" s="13"/>
    </row>
    <row r="350" spans="1:9" ht="12.75">
      <c r="A350" s="115">
        <f t="shared" si="43"/>
        <v>37</v>
      </c>
      <c r="B350" s="88">
        <f t="shared" si="39"/>
      </c>
      <c r="C350" s="114"/>
      <c r="D350" s="92">
        <f t="shared" si="40"/>
      </c>
      <c r="E350" s="92">
        <f t="shared" si="44"/>
      </c>
      <c r="F350" s="89"/>
      <c r="G350" s="87"/>
      <c r="H350" s="116">
        <f t="shared" si="45"/>
      </c>
      <c r="I350" s="13"/>
    </row>
    <row r="351" spans="1:9" ht="12.75">
      <c r="A351" s="115">
        <f t="shared" si="43"/>
        <v>38</v>
      </c>
      <c r="B351" s="88">
        <f t="shared" si="39"/>
      </c>
      <c r="C351" s="114"/>
      <c r="D351" s="92">
        <f t="shared" si="40"/>
      </c>
      <c r="E351" s="92">
        <f t="shared" si="44"/>
      </c>
      <c r="F351" s="89"/>
      <c r="G351" s="87"/>
      <c r="H351" s="116">
        <f t="shared" si="45"/>
      </c>
      <c r="I351" s="13"/>
    </row>
    <row r="352" spans="1:9" ht="12.75">
      <c r="A352" s="115">
        <f t="shared" si="43"/>
        <v>39</v>
      </c>
      <c r="B352" s="88">
        <f t="shared" si="39"/>
      </c>
      <c r="C352" s="114"/>
      <c r="D352" s="92">
        <f t="shared" si="40"/>
      </c>
      <c r="E352" s="92">
        <f t="shared" si="44"/>
      </c>
      <c r="F352" s="89"/>
      <c r="G352" s="87"/>
      <c r="H352" s="116">
        <f t="shared" si="45"/>
      </c>
      <c r="I352" s="13"/>
    </row>
    <row r="353" spans="1:9" ht="12.75">
      <c r="A353" s="170">
        <f t="shared" si="43"/>
        <v>40</v>
      </c>
      <c r="B353" s="185">
        <f t="shared" si="39"/>
      </c>
      <c r="C353" s="184"/>
      <c r="D353" s="182">
        <f t="shared" si="40"/>
      </c>
      <c r="E353" s="182">
        <f t="shared" si="44"/>
      </c>
      <c r="F353" s="181"/>
      <c r="G353" s="171"/>
      <c r="H353" s="183">
        <f t="shared" si="45"/>
      </c>
      <c r="I353" s="13"/>
    </row>
    <row r="354" spans="1:8" ht="12.75">
      <c r="A354" s="7"/>
      <c r="B354" s="46"/>
      <c r="C354" s="46"/>
      <c r="D354" s="46"/>
      <c r="E354" s="7"/>
      <c r="F354" s="46"/>
      <c r="G354" s="46"/>
      <c r="H354" s="46"/>
    </row>
    <row r="355" spans="1:8" ht="12.75">
      <c r="A355" s="60"/>
      <c r="B355" s="35"/>
      <c r="C355" s="35"/>
      <c r="D355" s="35"/>
      <c r="E355" s="54"/>
      <c r="F355" s="55"/>
      <c r="G355" s="46"/>
      <c r="H355" s="56"/>
    </row>
    <row r="356" spans="1:8" ht="12.75">
      <c r="A356" s="60"/>
      <c r="B356" s="35"/>
      <c r="C356" s="35"/>
      <c r="D356" s="35"/>
      <c r="E356" s="54"/>
      <c r="F356" s="55"/>
      <c r="G356" s="46"/>
      <c r="H356" s="56"/>
    </row>
    <row r="357" spans="1:9" ht="12.75">
      <c r="A357" s="61"/>
      <c r="B357" s="203" t="s">
        <v>34</v>
      </c>
      <c r="C357" s="204"/>
      <c r="D357" s="205"/>
      <c r="E357" s="53"/>
      <c r="F357" s="203" t="s">
        <v>11</v>
      </c>
      <c r="G357" s="204"/>
      <c r="H357" s="205"/>
      <c r="I357" s="13"/>
    </row>
    <row r="358" spans="1:9" ht="12.75">
      <c r="A358" s="61"/>
      <c r="B358" s="50" t="s">
        <v>130</v>
      </c>
      <c r="C358" s="26"/>
      <c r="D358" s="69">
        <f>IF(SUM(H314:H353)=0,"",SUM(H314:H353))</f>
      </c>
      <c r="E358" s="53"/>
      <c r="F358" s="50" t="s">
        <v>131</v>
      </c>
      <c r="G358" s="26"/>
      <c r="H358" s="69">
        <f>IF(SUM(H314:H353)=0,"",SUM(H314:H353))</f>
      </c>
      <c r="I358" s="13"/>
    </row>
    <row r="359" spans="1:9" ht="12.75">
      <c r="A359" s="61"/>
      <c r="B359" s="50" t="s">
        <v>30</v>
      </c>
      <c r="C359" s="26"/>
      <c r="D359" s="71"/>
      <c r="E359" s="53"/>
      <c r="F359" s="50" t="s">
        <v>30</v>
      </c>
      <c r="G359" s="26"/>
      <c r="H359" s="71"/>
      <c r="I359" s="13"/>
    </row>
    <row r="360" spans="1:9" ht="12.75">
      <c r="A360" s="61"/>
      <c r="B360" s="50" t="s">
        <v>39</v>
      </c>
      <c r="C360" s="26"/>
      <c r="D360" s="70"/>
      <c r="E360" s="53"/>
      <c r="F360" s="50" t="s">
        <v>39</v>
      </c>
      <c r="G360" s="26"/>
      <c r="H360" s="70"/>
      <c r="I360" s="13"/>
    </row>
    <row r="361" spans="1:9" ht="12.75">
      <c r="A361" s="61"/>
      <c r="B361" s="50"/>
      <c r="C361" s="26"/>
      <c r="D361" s="70"/>
      <c r="E361" s="53"/>
      <c r="F361" s="50"/>
      <c r="G361" s="26"/>
      <c r="H361" s="70"/>
      <c r="I361" s="13"/>
    </row>
    <row r="362" spans="1:9" ht="12.75">
      <c r="A362" s="61"/>
      <c r="B362" s="50" t="s">
        <v>13</v>
      </c>
      <c r="C362" s="26"/>
      <c r="D362" s="69">
        <f>IF(H358="","",((H358*(1+H359))+H360))</f>
      </c>
      <c r="E362" s="53"/>
      <c r="F362" s="50" t="s">
        <v>13</v>
      </c>
      <c r="G362" s="26"/>
      <c r="H362" s="69">
        <f>IF(H358="","",((H358*(1+H359))+H360))</f>
      </c>
      <c r="I362" s="13"/>
    </row>
    <row r="363" spans="1:9" ht="12.75">
      <c r="A363" s="61"/>
      <c r="B363" s="50" t="s">
        <v>32</v>
      </c>
      <c r="C363" s="26"/>
      <c r="D363" s="69">
        <f>IF(H362="","",(H362/12))</f>
      </c>
      <c r="E363" s="53"/>
      <c r="F363" s="50" t="s">
        <v>32</v>
      </c>
      <c r="G363" s="26"/>
      <c r="H363" s="69">
        <f>IF(H362="","",(H362/12))</f>
      </c>
      <c r="I363" s="13"/>
    </row>
    <row r="364" spans="1:9" ht="12.75">
      <c r="A364" s="61"/>
      <c r="B364" s="50" t="s">
        <v>43</v>
      </c>
      <c r="C364" s="26"/>
      <c r="D364" s="69">
        <f>IF(H362="","",(H362/52))</f>
      </c>
      <c r="E364" s="53"/>
      <c r="F364" s="50" t="s">
        <v>43</v>
      </c>
      <c r="G364" s="26"/>
      <c r="H364" s="69">
        <f>IF(H362="","",(H362/52))</f>
      </c>
      <c r="I364" s="13"/>
    </row>
    <row r="365" spans="1:9" ht="12.75">
      <c r="A365" s="61"/>
      <c r="B365" s="50" t="s">
        <v>92</v>
      </c>
      <c r="C365" s="26"/>
      <c r="D365" s="69">
        <f>IF(H364="","",(H364/7))</f>
      </c>
      <c r="E365" s="53"/>
      <c r="F365" s="50" t="s">
        <v>127</v>
      </c>
      <c r="G365" s="26"/>
      <c r="H365" s="69">
        <f>IF(H364="","",(H364/5))</f>
      </c>
      <c r="I365" s="13"/>
    </row>
    <row r="366" spans="1:9" ht="12.75">
      <c r="A366" s="61"/>
      <c r="B366" s="50" t="s">
        <v>10</v>
      </c>
      <c r="C366" s="26"/>
      <c r="D366" s="82"/>
      <c r="E366" s="53"/>
      <c r="F366" s="50" t="s">
        <v>10</v>
      </c>
      <c r="G366" s="26"/>
      <c r="H366" s="82"/>
      <c r="I366" s="13"/>
    </row>
    <row r="367" spans="1:9" ht="12.75">
      <c r="A367" s="61"/>
      <c r="B367" s="50"/>
      <c r="C367" s="26"/>
      <c r="D367" s="82"/>
      <c r="E367" s="53"/>
      <c r="F367" s="50"/>
      <c r="G367" s="26"/>
      <c r="H367" s="82"/>
      <c r="I367" s="13"/>
    </row>
    <row r="368" spans="1:9" ht="12.75">
      <c r="A368" s="61"/>
      <c r="B368" s="50" t="s">
        <v>93</v>
      </c>
      <c r="C368" s="26"/>
      <c r="D368" s="83">
        <f>IF(H364="","",(H364/8760))</f>
      </c>
      <c r="E368" s="53"/>
      <c r="F368" s="50" t="s">
        <v>95</v>
      </c>
      <c r="G368" s="26"/>
      <c r="H368" s="83">
        <f>IF(H364="","",((H364/5)/16))</f>
      </c>
      <c r="I368" s="13"/>
    </row>
    <row r="369" spans="1:9" ht="12.75">
      <c r="A369" s="61"/>
      <c r="B369" s="50" t="s">
        <v>9</v>
      </c>
      <c r="C369" s="26"/>
      <c r="D369" s="82"/>
      <c r="E369" s="53"/>
      <c r="F369" s="50" t="s">
        <v>9</v>
      </c>
      <c r="G369" s="26"/>
      <c r="H369" s="82"/>
      <c r="I369" s="13"/>
    </row>
    <row r="370" spans="1:9" ht="12.75">
      <c r="A370" s="61"/>
      <c r="B370" s="59" t="s">
        <v>20</v>
      </c>
      <c r="C370" s="8"/>
      <c r="D370" s="84"/>
      <c r="E370" s="53"/>
      <c r="F370" s="59" t="s">
        <v>20</v>
      </c>
      <c r="G370" s="8"/>
      <c r="H370" s="84"/>
      <c r="I370" s="13"/>
    </row>
    <row r="371" spans="2:8" ht="12.75">
      <c r="B371" s="7"/>
      <c r="C371" s="7"/>
      <c r="D371" s="7"/>
      <c r="F371" s="7"/>
      <c r="G371" s="7"/>
      <c r="H371" s="7"/>
    </row>
    <row r="375" spans="1:9" ht="14.25">
      <c r="A375" s="12" t="s">
        <v>118</v>
      </c>
      <c r="E375" s="5"/>
      <c r="I375" s="5"/>
    </row>
    <row r="376" ht="14.25">
      <c r="A376" s="12" t="s">
        <v>117</v>
      </c>
    </row>
    <row r="377" ht="14.25">
      <c r="A377" s="12" t="s">
        <v>114</v>
      </c>
    </row>
    <row r="378" ht="12.75">
      <c r="A378" s="16" t="s">
        <v>111</v>
      </c>
    </row>
    <row r="379" ht="12.75">
      <c r="A379" s="73" t="s">
        <v>112</v>
      </c>
    </row>
    <row r="380" ht="14.25">
      <c r="A380" s="160" t="s">
        <v>129</v>
      </c>
    </row>
  </sheetData>
  <sheetProtection/>
  <mergeCells count="18">
    <mergeCell ref="A1:K3"/>
    <mergeCell ref="G255:I255"/>
    <mergeCell ref="A251:I251"/>
    <mergeCell ref="A115:J115"/>
    <mergeCell ref="A74:J74"/>
    <mergeCell ref="A178:J178"/>
    <mergeCell ref="B228:D228"/>
    <mergeCell ref="F228:H228"/>
    <mergeCell ref="A10:K10"/>
    <mergeCell ref="F357:H357"/>
    <mergeCell ref="E4:F4"/>
    <mergeCell ref="E7:F7"/>
    <mergeCell ref="E6:F6"/>
    <mergeCell ref="A305:H305"/>
    <mergeCell ref="A5:B5"/>
    <mergeCell ref="A6:B6"/>
    <mergeCell ref="E5:F5"/>
    <mergeCell ref="B357:D357"/>
  </mergeCells>
  <hyperlinks>
    <hyperlink ref="A247" r:id="rId1" display="  NERC Generating Unit Statistic Reports"/>
    <hyperlink ref="A379" r:id="rId2" display="  NERC Generating Unit Statistic Reports"/>
  </hyperlinks>
  <printOptions/>
  <pageMargins left="0.54" right="0.41" top="1" bottom="1" header="0.5" footer="0.5"/>
  <pageSetup horizontalDpi="600" verticalDpi="600" orientation="portrait" scale="71" r:id="rId4"/>
  <rowBreaks count="7" manualBreakCount="7">
    <brk id="69" max="255" man="1"/>
    <brk id="116" max="255" man="1"/>
    <brk id="175" max="10" man="1"/>
    <brk id="197" max="10" man="1"/>
    <brk id="249" max="10" man="1"/>
    <brk id="261" max="255" man="1"/>
    <brk id="303" max="10" man="1"/>
  </rowBreaks>
  <colBreaks count="1" manualBreakCount="1">
    <brk id="11" max="65535" man="1"/>
  </colBreaks>
  <ignoredErrors>
    <ignoredError sqref="D118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51"/>
  <sheetViews>
    <sheetView workbookViewId="0" topLeftCell="A1">
      <selection activeCell="D1" sqref="D1"/>
    </sheetView>
  </sheetViews>
  <sheetFormatPr defaultColWidth="9.140625" defaultRowHeight="12.75"/>
  <cols>
    <col min="1" max="1" width="23.00390625" style="0" bestFit="1" customWidth="1"/>
  </cols>
  <sheetData>
    <row r="1" spans="1:2" ht="15">
      <c r="A1" s="197" t="s">
        <v>144</v>
      </c>
      <c r="B1" s="198">
        <v>0.065</v>
      </c>
    </row>
    <row r="2" spans="1:2" ht="15">
      <c r="A2" s="197" t="s">
        <v>145</v>
      </c>
      <c r="B2" s="198">
        <v>0.094</v>
      </c>
    </row>
    <row r="3" spans="1:2" ht="15">
      <c r="A3" s="197" t="s">
        <v>146</v>
      </c>
      <c r="B3" s="198">
        <v>0.06968</v>
      </c>
    </row>
    <row r="4" spans="1:2" ht="15">
      <c r="A4" s="197" t="s">
        <v>147</v>
      </c>
      <c r="B4" s="198">
        <v>0.065</v>
      </c>
    </row>
    <row r="5" spans="1:2" ht="15">
      <c r="A5" s="197" t="s">
        <v>148</v>
      </c>
      <c r="B5" s="198">
        <v>0.0884</v>
      </c>
    </row>
    <row r="6" spans="1:2" ht="15">
      <c r="A6" s="197" t="s">
        <v>149</v>
      </c>
      <c r="B6" s="198">
        <v>0.0463</v>
      </c>
    </row>
    <row r="7" spans="1:2" ht="15">
      <c r="A7" s="197" t="s">
        <v>150</v>
      </c>
      <c r="B7" s="198">
        <v>0.075</v>
      </c>
    </row>
    <row r="8" spans="1:2" ht="15">
      <c r="A8" s="197" t="s">
        <v>151</v>
      </c>
      <c r="B8" s="198">
        <v>0.087</v>
      </c>
    </row>
    <row r="9" spans="1:2" ht="15">
      <c r="A9" s="197" t="s">
        <v>152</v>
      </c>
      <c r="B9" s="198">
        <v>0.09975</v>
      </c>
    </row>
    <row r="10" spans="1:2" ht="15">
      <c r="A10" s="197" t="s">
        <v>153</v>
      </c>
      <c r="B10" s="198">
        <v>0.055</v>
      </c>
    </row>
    <row r="11" spans="1:2" ht="15">
      <c r="A11" s="197" t="s">
        <v>154</v>
      </c>
      <c r="B11" s="198">
        <v>0.06</v>
      </c>
    </row>
    <row r="12" spans="1:2" ht="15">
      <c r="A12" s="197" t="s">
        <v>155</v>
      </c>
      <c r="B12" s="198">
        <v>0.064</v>
      </c>
    </row>
    <row r="13" spans="1:2" ht="15">
      <c r="A13" s="197" t="s">
        <v>156</v>
      </c>
      <c r="B13" s="198">
        <v>0.076</v>
      </c>
    </row>
    <row r="14" spans="1:2" ht="15">
      <c r="A14" s="197" t="s">
        <v>157</v>
      </c>
      <c r="B14" s="198">
        <v>0.073</v>
      </c>
    </row>
    <row r="15" spans="1:2" ht="15">
      <c r="A15" s="197" t="s">
        <v>158</v>
      </c>
      <c r="B15" s="198">
        <v>0.085</v>
      </c>
    </row>
    <row r="16" spans="1:2" ht="15">
      <c r="A16" s="197" t="s">
        <v>159</v>
      </c>
      <c r="B16" s="198">
        <v>0.12</v>
      </c>
    </row>
    <row r="17" spans="1:2" ht="15">
      <c r="A17" s="197" t="s">
        <v>160</v>
      </c>
      <c r="B17" s="198">
        <v>0.0735</v>
      </c>
    </row>
    <row r="18" spans="1:2" ht="15">
      <c r="A18" s="197" t="s">
        <v>161</v>
      </c>
      <c r="B18" s="198">
        <v>0.07</v>
      </c>
    </row>
    <row r="19" spans="1:2" ht="15">
      <c r="A19" s="197" t="s">
        <v>162</v>
      </c>
      <c r="B19" s="198">
        <v>0.08</v>
      </c>
    </row>
    <row r="20" spans="1:2" ht="15">
      <c r="A20" s="197" t="s">
        <v>163</v>
      </c>
      <c r="B20" s="198">
        <v>0.083</v>
      </c>
    </row>
    <row r="21" spans="1:2" ht="15">
      <c r="A21" s="197" t="s">
        <v>164</v>
      </c>
      <c r="B21" s="198">
        <v>0.07</v>
      </c>
    </row>
    <row r="22" spans="1:2" ht="15">
      <c r="A22" s="197" t="s">
        <v>165</v>
      </c>
      <c r="B22" s="198">
        <v>0.095</v>
      </c>
    </row>
    <row r="23" spans="1:2" ht="15">
      <c r="A23" s="197" t="s">
        <v>166</v>
      </c>
      <c r="B23" s="198">
        <v>0.019</v>
      </c>
    </row>
    <row r="24" spans="1:2" ht="15">
      <c r="A24" s="197" t="s">
        <v>167</v>
      </c>
      <c r="B24" s="198">
        <v>0.098</v>
      </c>
    </row>
    <row r="25" spans="1:2" ht="15">
      <c r="A25" s="197" t="s">
        <v>168</v>
      </c>
      <c r="B25" s="198">
        <v>0.05</v>
      </c>
    </row>
    <row r="26" spans="1:2" ht="15">
      <c r="A26" s="197" t="s">
        <v>169</v>
      </c>
      <c r="B26" s="198">
        <v>0.0625</v>
      </c>
    </row>
    <row r="27" spans="1:2" ht="15">
      <c r="A27" s="197" t="s">
        <v>170</v>
      </c>
      <c r="B27" s="198">
        <v>0.0675</v>
      </c>
    </row>
    <row r="28" spans="1:2" ht="15">
      <c r="A28" s="197" t="s">
        <v>171</v>
      </c>
      <c r="B28" s="198">
        <v>0.0781</v>
      </c>
    </row>
    <row r="29" spans="1:2" ht="15">
      <c r="A29" s="197" t="s">
        <v>172</v>
      </c>
      <c r="B29" s="199" t="s">
        <v>173</v>
      </c>
    </row>
    <row r="30" spans="1:2" ht="15">
      <c r="A30" s="197" t="s">
        <v>174</v>
      </c>
      <c r="B30" s="198">
        <v>0.0925</v>
      </c>
    </row>
    <row r="31" spans="1:2" ht="15">
      <c r="A31" s="197" t="s">
        <v>175</v>
      </c>
      <c r="B31" s="198">
        <v>0.09</v>
      </c>
    </row>
    <row r="32" spans="1:2" ht="15">
      <c r="A32" s="197" t="s">
        <v>176</v>
      </c>
      <c r="B32" s="198">
        <v>0.076</v>
      </c>
    </row>
    <row r="33" spans="1:2" ht="15">
      <c r="A33" s="197" t="s">
        <v>177</v>
      </c>
      <c r="B33" s="198">
        <v>0.075</v>
      </c>
    </row>
    <row r="34" spans="1:2" ht="15">
      <c r="A34" s="197" t="s">
        <v>178</v>
      </c>
      <c r="B34" s="198">
        <v>0.069</v>
      </c>
    </row>
    <row r="35" spans="1:2" ht="15">
      <c r="A35" s="197" t="s">
        <v>179</v>
      </c>
      <c r="B35" s="198">
        <v>0.07</v>
      </c>
    </row>
    <row r="36" spans="1:2" ht="15">
      <c r="A36" s="197" t="s">
        <v>180</v>
      </c>
      <c r="B36" s="198">
        <v>0.085</v>
      </c>
    </row>
    <row r="37" spans="1:2" ht="15">
      <c r="A37" s="197" t="s">
        <v>181</v>
      </c>
      <c r="B37" s="198">
        <v>0.06</v>
      </c>
    </row>
    <row r="38" spans="1:2" ht="15">
      <c r="A38" s="197" t="s">
        <v>182</v>
      </c>
      <c r="B38" s="198">
        <v>0.066</v>
      </c>
    </row>
    <row r="39" spans="1:2" ht="15">
      <c r="A39" s="197" t="s">
        <v>183</v>
      </c>
      <c r="B39" s="198">
        <v>0.0999</v>
      </c>
    </row>
    <row r="40" spans="1:2" ht="15">
      <c r="A40" s="197" t="s">
        <v>184</v>
      </c>
      <c r="B40" s="198">
        <v>0.09</v>
      </c>
    </row>
    <row r="41" spans="1:2" ht="15">
      <c r="A41" s="197" t="s">
        <v>185</v>
      </c>
      <c r="B41" s="198">
        <v>0.05</v>
      </c>
    </row>
    <row r="42" spans="1:2" ht="15">
      <c r="A42" s="197" t="s">
        <v>186</v>
      </c>
      <c r="B42" s="199" t="s">
        <v>173</v>
      </c>
    </row>
    <row r="43" spans="1:2" ht="15">
      <c r="A43" s="197" t="s">
        <v>187</v>
      </c>
      <c r="B43" s="198">
        <v>0.065</v>
      </c>
    </row>
    <row r="44" spans="1:2" ht="15">
      <c r="A44" s="197" t="s">
        <v>188</v>
      </c>
      <c r="B44" s="198">
        <v>0.045</v>
      </c>
    </row>
    <row r="45" spans="1:2" ht="15">
      <c r="A45" s="197" t="s">
        <v>189</v>
      </c>
      <c r="B45" s="198">
        <v>0.05</v>
      </c>
    </row>
    <row r="46" spans="1:2" ht="15">
      <c r="A46" s="197" t="s">
        <v>190</v>
      </c>
      <c r="B46" s="198">
        <v>0.089</v>
      </c>
    </row>
    <row r="47" spans="1:2" ht="15">
      <c r="A47" s="197" t="s">
        <v>191</v>
      </c>
      <c r="B47" s="198">
        <v>0.06</v>
      </c>
    </row>
    <row r="48" spans="1:2" ht="15">
      <c r="A48" s="197" t="s">
        <v>192</v>
      </c>
      <c r="B48" s="199" t="s">
        <v>173</v>
      </c>
    </row>
    <row r="49" spans="1:2" ht="15">
      <c r="A49" s="197" t="s">
        <v>193</v>
      </c>
      <c r="B49" s="198">
        <v>0.09</v>
      </c>
    </row>
    <row r="50" spans="1:2" ht="15">
      <c r="A50" s="197" t="s">
        <v>194</v>
      </c>
      <c r="B50" s="198">
        <v>0.079</v>
      </c>
    </row>
    <row r="51" spans="1:2" ht="15">
      <c r="A51" s="197" t="s">
        <v>195</v>
      </c>
      <c r="B51" s="199" t="s">
        <v>173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Ryan</cp:lastModifiedBy>
  <cp:lastPrinted>2006-01-31T19:02:01Z</cp:lastPrinted>
  <dcterms:created xsi:type="dcterms:W3CDTF">2005-08-10T13:09:27Z</dcterms:created>
  <dcterms:modified xsi:type="dcterms:W3CDTF">2007-10-11T12:28:02Z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-1168411050</vt:i4>
  </property>
  <property fmtid="{D5CDD505-2E9C-101B-9397-08002B2CF9AE}" pid="3" name="_NewReviewCycle">
    <vt:lpwstr/>
  </property>
  <property fmtid="{D5CDD505-2E9C-101B-9397-08002B2CF9AE}" pid="4" name="_EmailSubject">
    <vt:lpwstr>Review: MBR</vt:lpwstr>
  </property>
  <property fmtid="{D5CDD505-2E9C-101B-9397-08002B2CF9AE}" pid="5" name="_AuthorEmail">
    <vt:lpwstr>Ryan.Anderson@ferc.gov</vt:lpwstr>
  </property>
  <property fmtid="{D5CDD505-2E9C-101B-9397-08002B2CF9AE}" pid="6" name="_AuthorEmailDisplayName">
    <vt:lpwstr>Ryan Anderson</vt:lpwstr>
  </property>
</Properties>
</file>