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864" activeTab="3"/>
  </bookViews>
  <sheets>
    <sheet name="master-unedited" sheetId="1" r:id="rId1"/>
    <sheet name="By Category" sheetId="2" r:id="rId2"/>
    <sheet name="By Project" sheetId="3" r:id="rId3"/>
    <sheet name="By State" sheetId="4" r:id="rId4"/>
  </sheets>
  <definedNames/>
  <calcPr fullCalcOnLoad="1"/>
</workbook>
</file>

<file path=xl/comments1.xml><?xml version="1.0" encoding="utf-8"?>
<comments xmlns="http://schemas.openxmlformats.org/spreadsheetml/2006/main">
  <authors>
    <author>WS2000A</author>
    <author>Nadine Nafts</author>
    <author>scook</author>
    <author>slcadmin</author>
    <author>rwerren</author>
  </authors>
  <commentList>
    <comment ref="A37" authorId="0">
      <text>
        <r>
          <rPr>
            <b/>
            <sz val="8"/>
            <rFont val="Tahoma"/>
            <family val="0"/>
          </rPr>
          <t>WS2000A:</t>
        </r>
        <r>
          <rPr>
            <sz val="8"/>
            <rFont val="Tahoma"/>
            <family val="0"/>
          </rPr>
          <t xml:space="preserve">
Includes: Lamar ,Colorado &amp; Raton ,New Mexico</t>
        </r>
      </text>
    </comment>
    <comment ref="G112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A124" authorId="2">
      <text>
        <r>
          <rPr>
            <b/>
            <sz val="8"/>
            <rFont val="Tahoma"/>
            <family val="0"/>
          </rPr>
          <t xml:space="preserve">scook: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CO Project Use:  Blue Valley Ranch, Colorado River Ranch, Grady Culbreath, Gallagher Ranch, Jack McElroy, Anita Thompson.
</t>
        </r>
        <r>
          <rPr>
            <b/>
            <sz val="10"/>
            <rFont val="Tahoma"/>
            <family val="2"/>
          </rPr>
          <t>NOTE:  Also do count National Park Service as a Project use USBR customer although we are not currently billing them.  For Customers by State &amp; Customer Category table, NPS is the 13th customer accounted for.  12-10-04</t>
        </r>
        <r>
          <rPr>
            <sz val="10"/>
            <rFont val="Tahoma"/>
            <family val="2"/>
          </rPr>
          <t xml:space="preserve">
CO Project Use includes total of National Park Service and Colorado River Improvement Pumps.</t>
        </r>
      </text>
    </comment>
    <comment ref="A160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Includes:
Mt. Wheeler Power
Flowell Electric Association
Dixie-Escalante REA
Garkane Power Association
Moon Lake EA</t>
        </r>
      </text>
    </comment>
    <comment ref="A283" authorId="4">
      <text>
        <r>
          <rPr>
            <b/>
            <sz val="8"/>
            <rFont val="Tahoma"/>
            <family val="0"/>
          </rPr>
          <t xml:space="preserve">rwerren: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Kansas project use sales includes:  Kirwin Irrigation District No. 1,
 Kansas-Bostwick Irrigation District No. 2, 
 and Webster Irrigation District No. 4.
</t>
        </r>
      </text>
    </comment>
    <comment ref="A436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Includes sales to the WALC control area.</t>
        </r>
      </text>
    </comment>
    <comment ref="G578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H654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Obtain from the Deer Creek Deviation report provided by Kathy Crane
Use the columns titled: Scheduled to UMPA &amp; Scheduled to UAMPS.</t>
        </r>
      </text>
    </comment>
    <comment ref="A707" authorId="2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WY Project Use:  Highland Hanover ID, Owl Creek ID, and Upper Bluff ID</t>
        </r>
      </text>
    </comment>
  </commentList>
</comments>
</file>

<file path=xl/comments2.xml><?xml version="1.0" encoding="utf-8"?>
<comments xmlns="http://schemas.openxmlformats.org/spreadsheetml/2006/main">
  <authors>
    <author>WS2000A</author>
    <author>Nadine Nafts</author>
    <author>scook</author>
    <author>slcadmin</author>
    <author>rwerren</author>
  </authors>
  <commentList>
    <comment ref="A276" authorId="0">
      <text>
        <r>
          <rPr>
            <b/>
            <sz val="8"/>
            <rFont val="Tahoma"/>
            <family val="0"/>
          </rPr>
          <t>WS2000A:</t>
        </r>
        <r>
          <rPr>
            <sz val="8"/>
            <rFont val="Tahoma"/>
            <family val="0"/>
          </rPr>
          <t xml:space="preserve">
Includes: Lamar ,Colorado &amp; Raton ,New Mexico</t>
        </r>
      </text>
    </comment>
    <comment ref="G18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A643" authorId="2">
      <text>
        <r>
          <rPr>
            <b/>
            <sz val="8"/>
            <rFont val="Tahoma"/>
            <family val="0"/>
          </rPr>
          <t xml:space="preserve">scook: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CO Project Use:  Blue Valley Ranch, Colorado River Ranch, Grady Culbreath, Gallagher Ranch, Jack McElroy, Anita Thompson.
</t>
        </r>
        <r>
          <rPr>
            <b/>
            <sz val="10"/>
            <rFont val="Tahoma"/>
            <family val="2"/>
          </rPr>
          <t>NOTE:  Also do count National Park Service as a Project use USBR customer although we are not currently billing them.  For Customers by State &amp; Customer Category table, NPS is the 13th customer accounted for.  12-10-04</t>
        </r>
        <r>
          <rPr>
            <sz val="10"/>
            <rFont val="Tahoma"/>
            <family val="2"/>
          </rPr>
          <t xml:space="preserve">
CO Project Use includes total of National Park Service and Colorado River Improvement Pumps.</t>
        </r>
      </text>
    </comment>
    <comment ref="A22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Includes:
Mt. Wheeler Power
Flowell Electric Association
Dixie-Escalante REA
Garkane Power Association
Moon Lake EA</t>
        </r>
      </text>
    </comment>
    <comment ref="A644" authorId="4">
      <text>
        <r>
          <rPr>
            <b/>
            <sz val="8"/>
            <rFont val="Tahoma"/>
            <family val="0"/>
          </rPr>
          <t xml:space="preserve">rwerren: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Kansas project use sales includes:  Kirwin Irrigation District No. 1,
 Kansas-Bostwick Irrigation District No. 2, 
 and Webster Irrigation District No. 4.
</t>
        </r>
      </text>
    </comment>
    <comment ref="A204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Includes sales to the WALC control area.</t>
        </r>
      </text>
    </comment>
    <comment ref="G61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H515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Obtain from the Deer Creek Deviation report provided by Kathy Crane
Use the columns titled: Scheduled to UMPA &amp; Scheduled to UAMPS.</t>
        </r>
      </text>
    </comment>
    <comment ref="A654" authorId="2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WY Project Use:  Highland Hanover ID, Owl Creek ID, and Upper Bluff ID</t>
        </r>
      </text>
    </comment>
  </commentList>
</comments>
</file>

<file path=xl/comments3.xml><?xml version="1.0" encoding="utf-8"?>
<comments xmlns="http://schemas.openxmlformats.org/spreadsheetml/2006/main">
  <authors>
    <author>WS2000A</author>
    <author>Nadine Nafts</author>
    <author>scook</author>
    <author>slcadmin</author>
    <author>rwerren</author>
  </authors>
  <commentList>
    <comment ref="A564" authorId="0">
      <text>
        <r>
          <rPr>
            <b/>
            <sz val="8"/>
            <rFont val="Tahoma"/>
            <family val="0"/>
          </rPr>
          <t>WS2000A:</t>
        </r>
        <r>
          <rPr>
            <sz val="8"/>
            <rFont val="Tahoma"/>
            <family val="0"/>
          </rPr>
          <t xml:space="preserve">
Includes: Lamar ,Colorado &amp; Raton ,New Mexico</t>
        </r>
      </text>
    </comment>
    <comment ref="G269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A138" authorId="2">
      <text>
        <r>
          <rPr>
            <b/>
            <sz val="8"/>
            <rFont val="Tahoma"/>
            <family val="0"/>
          </rPr>
          <t xml:space="preserve">scook: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CO Project Use:  Blue Valley Ranch, Colorado River Ranch, Grady Culbreath, Gallagher Ranch, Jack McElroy, Anita Thompson.
</t>
        </r>
        <r>
          <rPr>
            <b/>
            <sz val="10"/>
            <rFont val="Tahoma"/>
            <family val="2"/>
          </rPr>
          <t>NOTE:  Also do count National Park Service as a Project use USBR customer although we are not currently billing them.  For Customers by State &amp; Customer Category table, NPS is the 13th customer accounted for.  12-10-04</t>
        </r>
        <r>
          <rPr>
            <sz val="10"/>
            <rFont val="Tahoma"/>
            <family val="2"/>
          </rPr>
          <t xml:space="preserve">
CO Project Use includes total of National Park Service and Colorado River Improvement Pumps.</t>
        </r>
      </text>
    </comment>
    <comment ref="A593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Includes:
Mt. Wheeler Power
Flowell Electric Association
Dixie-Escalante REA
Garkane Power Association
Moon Lake EA</t>
        </r>
      </text>
    </comment>
    <comment ref="A152" authorId="4">
      <text>
        <r>
          <rPr>
            <b/>
            <sz val="8"/>
            <rFont val="Tahoma"/>
            <family val="0"/>
          </rPr>
          <t xml:space="preserve">rwerren: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Kansas project use sales includes:  Kirwin Irrigation District No. 1,
 Kansas-Bostwick Irrigation District No. 2, 
 and Webster Irrigation District No. 4.
</t>
        </r>
      </text>
    </comment>
    <comment ref="A654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Includes sales to the WALC control area.</t>
        </r>
      </text>
    </comment>
    <comment ref="G487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H216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Obtain from the Deer Creek Deviation report provided by Kathy Crane
Use the columns titled: Scheduled to UMPA &amp; Scheduled to UAMPS.</t>
        </r>
      </text>
    </comment>
    <comment ref="A186" authorId="2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WY Project Use:  Highland Hanover ID, Owl Creek ID, and Upper Bluff ID</t>
        </r>
      </text>
    </comment>
  </commentList>
</comments>
</file>

<file path=xl/comments4.xml><?xml version="1.0" encoding="utf-8"?>
<comments xmlns="http://schemas.openxmlformats.org/spreadsheetml/2006/main">
  <authors>
    <author>WS2000A</author>
    <author>Nadine Nafts</author>
    <author>scook</author>
    <author>slcadmin</author>
    <author>rwerren</author>
  </authors>
  <commentList>
    <comment ref="A217" authorId="0">
      <text>
        <r>
          <rPr>
            <b/>
            <sz val="8"/>
            <rFont val="Tahoma"/>
            <family val="0"/>
          </rPr>
          <t>WS2000A:</t>
        </r>
        <r>
          <rPr>
            <sz val="8"/>
            <rFont val="Tahoma"/>
            <family val="0"/>
          </rPr>
          <t xml:space="preserve">
Includes: Lamar ,Colorado &amp; Raton ,New Mexico</t>
        </r>
      </text>
    </comment>
    <comment ref="G421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A245" authorId="2">
      <text>
        <r>
          <rPr>
            <b/>
            <sz val="8"/>
            <rFont val="Tahoma"/>
            <family val="0"/>
          </rPr>
          <t xml:space="preserve">scook: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CO Project Use:  Blue Valley Ranch, Colorado River Ranch, Grady Culbreath, Gallagher Ranch, Jack McElroy, Anita Thompson.
</t>
        </r>
        <r>
          <rPr>
            <b/>
            <sz val="10"/>
            <rFont val="Tahoma"/>
            <family val="2"/>
          </rPr>
          <t>NOTE:  Also do count National Park Service as a Project use USBR customer although we are not currently billing them.  For Customers by State &amp; Customer Category table, NPS is the 13th customer accounted for.  12-10-04</t>
        </r>
        <r>
          <rPr>
            <sz val="10"/>
            <rFont val="Tahoma"/>
            <family val="2"/>
          </rPr>
          <t xml:space="preserve">
CO Project Use includes total of National Park Service and Colorado River Improvement Pumps.</t>
        </r>
      </text>
    </comment>
    <comment ref="A708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Includes:
Mt. Wheeler Power
Flowell Electric Association
Dixie-Escalante REA
Garkane Power Association
Moon Lake EA</t>
        </r>
      </text>
    </comment>
    <comment ref="A329" authorId="4">
      <text>
        <r>
          <rPr>
            <b/>
            <sz val="8"/>
            <rFont val="Tahoma"/>
            <family val="0"/>
          </rPr>
          <t xml:space="preserve">rwerren:
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Kansas project use sales includes:  Kirwin Irrigation District No. 1,
 Kansas-Bostwick Irrigation District No. 2, 
 and Webster Irrigation District No. 4.
</t>
        </r>
      </text>
    </comment>
    <comment ref="A36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Includes sales to the WALC control area.</t>
        </r>
      </text>
    </comment>
    <comment ref="G422" authorId="1">
      <text>
        <r>
          <rPr>
            <b/>
            <sz val="8"/>
            <rFont val="Tahoma"/>
            <family val="0"/>
          </rPr>
          <t>Nadine Nafts:</t>
        </r>
        <r>
          <rPr>
            <sz val="8"/>
            <rFont val="Tahoma"/>
            <family val="0"/>
          </rPr>
          <t xml:space="preserve">
Reduced total Sales and Revenue for Native American sales.  (Ft. Peck, Chippewa Cree and Ft. Belknap)
</t>
        </r>
      </text>
    </comment>
    <comment ref="H723" authorId="3">
      <text>
        <r>
          <rPr>
            <b/>
            <sz val="8"/>
            <rFont val="Tahoma"/>
            <family val="0"/>
          </rPr>
          <t>slcadmin:</t>
        </r>
        <r>
          <rPr>
            <sz val="8"/>
            <rFont val="Tahoma"/>
            <family val="0"/>
          </rPr>
          <t xml:space="preserve">
Obtain from the Deer Creek Deviation report provided by Kathy Crane
Use the columns titled: Scheduled to UMPA &amp; Scheduled to UAMPS.</t>
        </r>
      </text>
    </comment>
    <comment ref="A748" authorId="2">
      <text>
        <r>
          <rPr>
            <b/>
            <sz val="8"/>
            <rFont val="Tahoma"/>
            <family val="0"/>
          </rPr>
          <t>scook:</t>
        </r>
        <r>
          <rPr>
            <sz val="8"/>
            <rFont val="Tahoma"/>
            <family val="0"/>
          </rPr>
          <t xml:space="preserve">
WY Project Use:  Highland Hanover ID, Owl Creek ID, and Upper Bluff ID</t>
        </r>
      </text>
    </comment>
  </commentList>
</comments>
</file>

<file path=xl/sharedStrings.xml><?xml version="1.0" encoding="utf-8"?>
<sst xmlns="http://schemas.openxmlformats.org/spreadsheetml/2006/main" count="17452" uniqueCount="802">
  <si>
    <t>MARKETING</t>
  </si>
  <si>
    <t>FIRM</t>
  </si>
  <si>
    <t>NONFIRM</t>
  </si>
  <si>
    <t>ENERGY</t>
  </si>
  <si>
    <t>REVENUE</t>
  </si>
  <si>
    <t>CUSTOMER</t>
  </si>
  <si>
    <t>CLASS</t>
  </si>
  <si>
    <t>PROJECT</t>
  </si>
  <si>
    <t>STATE</t>
  </si>
  <si>
    <t>REGION</t>
  </si>
  <si>
    <t>(MWh)</t>
  </si>
  <si>
    <t>($)</t>
  </si>
  <si>
    <t>FY2005 CUSTOMERS - UNEDITED</t>
  </si>
  <si>
    <t>FY2005 CUSTOMERS - BY CUSTOMER CATEGORY</t>
  </si>
  <si>
    <t>FY2005 CUSTOMERS - BY PROJECT</t>
  </si>
  <si>
    <t>FY2005 CUSTOMERS - BY STATE</t>
  </si>
  <si>
    <t xml:space="preserve">Aberdeen </t>
  </si>
  <si>
    <t>Muni</t>
  </si>
  <si>
    <t>PS</t>
  </si>
  <si>
    <t>SD</t>
  </si>
  <si>
    <t>R</t>
  </si>
  <si>
    <t>UGP</t>
  </si>
  <si>
    <t>Acoma Pueblo</t>
  </si>
  <si>
    <t>Native</t>
  </si>
  <si>
    <t>SLIP</t>
  </si>
  <si>
    <t>NM</t>
  </si>
  <si>
    <t>U</t>
  </si>
  <si>
    <t>CRSP</t>
  </si>
  <si>
    <t xml:space="preserve">Ada </t>
  </si>
  <si>
    <t>MN</t>
  </si>
  <si>
    <t>Adrian</t>
  </si>
  <si>
    <t xml:space="preserve">Aggregated Energy Services </t>
  </si>
  <si>
    <t>Coop</t>
  </si>
  <si>
    <t>AZ</t>
  </si>
  <si>
    <t xml:space="preserve">Agralite Electric Cooperative </t>
  </si>
  <si>
    <t>Fed</t>
  </si>
  <si>
    <t>LAP</t>
  </si>
  <si>
    <t>CO</t>
  </si>
  <si>
    <t>RMR</t>
  </si>
  <si>
    <t xml:space="preserve">AK-Chin Indian Community    </t>
  </si>
  <si>
    <t>Akron</t>
  </si>
  <si>
    <t>IA</t>
  </si>
  <si>
    <t>CVP</t>
  </si>
  <si>
    <t>CA</t>
  </si>
  <si>
    <t>SNR</t>
  </si>
  <si>
    <t>Alamo Navajo Chapter</t>
  </si>
  <si>
    <t>Albuquerque Operation-DOE</t>
  </si>
  <si>
    <t>Alexandria</t>
  </si>
  <si>
    <t xml:space="preserve">Alliant Energy Services, Inc </t>
  </si>
  <si>
    <t>IOU</t>
  </si>
  <si>
    <t>Alta</t>
  </si>
  <si>
    <t xml:space="preserve">Alton </t>
  </si>
  <si>
    <t xml:space="preserve">Ames    </t>
  </si>
  <si>
    <t>Anaheim</t>
  </si>
  <si>
    <t>BC</t>
  </si>
  <si>
    <t>DSW</t>
  </si>
  <si>
    <t>Anita</t>
  </si>
  <si>
    <t>Ansley</t>
  </si>
  <si>
    <t>NE</t>
  </si>
  <si>
    <t>Anthon</t>
  </si>
  <si>
    <t>Aquila Inc.</t>
  </si>
  <si>
    <t>MO</t>
  </si>
  <si>
    <t xml:space="preserve">Aquila Inc. </t>
  </si>
  <si>
    <t xml:space="preserve">Aquila Power Corp. </t>
  </si>
  <si>
    <t>Marketer</t>
  </si>
  <si>
    <t>Arapahoe and Roosevelt National Forests</t>
  </si>
  <si>
    <t>Arizona Electric Power Co-op</t>
  </si>
  <si>
    <t>PD</t>
  </si>
  <si>
    <t xml:space="preserve"> </t>
  </si>
  <si>
    <t>Arizona Power Authority</t>
  </si>
  <si>
    <t>State</t>
  </si>
  <si>
    <t xml:space="preserve">Arizona Public Service Company </t>
  </si>
  <si>
    <t xml:space="preserve">Arkansas River Power Authority </t>
  </si>
  <si>
    <t xml:space="preserve">Arkansas River Power Authority  </t>
  </si>
  <si>
    <t xml:space="preserve">Arlington </t>
  </si>
  <si>
    <t>Arnold</t>
  </si>
  <si>
    <t>ID</t>
  </si>
  <si>
    <t>Aspen</t>
  </si>
  <si>
    <t>Associated Electric Schedule Trans.</t>
  </si>
  <si>
    <t>Atlantic</t>
  </si>
  <si>
    <t xml:space="preserve">Auburn </t>
  </si>
  <si>
    <t>Aurelia</t>
  </si>
  <si>
    <t xml:space="preserve">Aurora </t>
  </si>
  <si>
    <t>Avenal</t>
  </si>
  <si>
    <t>Aztec</t>
  </si>
  <si>
    <t>Azusa</t>
  </si>
  <si>
    <t xml:space="preserve">Badger </t>
  </si>
  <si>
    <t>Banning</t>
  </si>
  <si>
    <t xml:space="preserve">Barnesville </t>
  </si>
  <si>
    <t>Basin Electric Power Co-op.</t>
  </si>
  <si>
    <t>ND</t>
  </si>
  <si>
    <t xml:space="preserve">Bay Area Rapid Transit </t>
  </si>
  <si>
    <t>PUD</t>
  </si>
  <si>
    <t>Beale Air Force Base</t>
  </si>
  <si>
    <t>Beatrice</t>
  </si>
  <si>
    <t>Beatrice State Development Center</t>
  </si>
  <si>
    <t>Beaver City</t>
  </si>
  <si>
    <t xml:space="preserve">Belcourt &amp; Ft. Totten-BIA  </t>
  </si>
  <si>
    <t xml:space="preserve">Native </t>
  </si>
  <si>
    <t>Benson</t>
  </si>
  <si>
    <t xml:space="preserve">Beresford </t>
  </si>
  <si>
    <t>Big Horn County Electric Co-op.</t>
  </si>
  <si>
    <t>MT</t>
  </si>
  <si>
    <t xml:space="preserve">Big Stone City </t>
  </si>
  <si>
    <t>Black Hills Power &amp; Light</t>
  </si>
  <si>
    <t xml:space="preserve">Black Hills Power and Light </t>
  </si>
  <si>
    <t xml:space="preserve">Black Hills State University </t>
  </si>
  <si>
    <t xml:space="preserve">Blackfeet Tribe </t>
  </si>
  <si>
    <t>Blue Hill</t>
  </si>
  <si>
    <t>Boulder City</t>
  </si>
  <si>
    <t>NV</t>
  </si>
  <si>
    <t>Breckenridge</t>
  </si>
  <si>
    <t>Breda</t>
  </si>
  <si>
    <t>Brigham City</t>
  </si>
  <si>
    <t>UT</t>
  </si>
  <si>
    <t>Broken Bow</t>
  </si>
  <si>
    <t xml:space="preserve">Brookings </t>
  </si>
  <si>
    <t>Brown County Rural Electric</t>
  </si>
  <si>
    <t xml:space="preserve">Bryant </t>
  </si>
  <si>
    <t>Burbank</t>
  </si>
  <si>
    <t xml:space="preserve">Burke </t>
  </si>
  <si>
    <t>Burlington</t>
  </si>
  <si>
    <t>Burwell</t>
  </si>
  <si>
    <t>Calaveras Public Power Agency</t>
  </si>
  <si>
    <t>Calif. State Univ. Sacramento-Nimbus</t>
  </si>
  <si>
    <t>California Medical Facility-Vacaville</t>
  </si>
  <si>
    <t>California State Parks &amp; Recreation</t>
  </si>
  <si>
    <t>California State Prison - Folsom</t>
  </si>
  <si>
    <t>Callaway</t>
  </si>
  <si>
    <t>Calpine Energy Services</t>
  </si>
  <si>
    <t>TX</t>
  </si>
  <si>
    <t>Cambridge</t>
  </si>
  <si>
    <t>Cannon Air Force Base</t>
  </si>
  <si>
    <t>Canoncito Navajo Chapter</t>
  </si>
  <si>
    <t>Capital Elec. Co-op.</t>
  </si>
  <si>
    <t>Cargill-Alliant</t>
  </si>
  <si>
    <t>Cavalier</t>
  </si>
  <si>
    <t>Center</t>
  </si>
  <si>
    <t>Central Iowa Power Co-op.</t>
  </si>
  <si>
    <t xml:space="preserve">Central Montana Electric Power Co-op. </t>
  </si>
  <si>
    <t>Central Power Electric Co-op.</t>
  </si>
  <si>
    <t>Central Valley Electric Coop.</t>
  </si>
  <si>
    <t xml:space="preserve">Cheyenne River Sioux Tribe </t>
  </si>
  <si>
    <t>Cincinnati Gas &amp; Electric Company</t>
  </si>
  <si>
    <t>OH</t>
  </si>
  <si>
    <t>City of Burbank</t>
  </si>
  <si>
    <t>City of Glendale</t>
  </si>
  <si>
    <t>City of Page</t>
  </si>
  <si>
    <t>Cocopah Indian Tribe</t>
  </si>
  <si>
    <t xml:space="preserve">Colman </t>
  </si>
  <si>
    <t xml:space="preserve">Colorado River Agency-BIA  </t>
  </si>
  <si>
    <t>Colorado River Commission of Nevada</t>
  </si>
  <si>
    <t>Colorado River Indian Tribe</t>
  </si>
  <si>
    <t>Colorado Springs Utilities</t>
  </si>
  <si>
    <t>Colton</t>
  </si>
  <si>
    <t>Confederate Tribes of the Goshute Reservation</t>
  </si>
  <si>
    <t>Conoco Inc</t>
  </si>
  <si>
    <t>MD</t>
  </si>
  <si>
    <t>Constellation Power Source</t>
  </si>
  <si>
    <t>Coon Rapids</t>
  </si>
  <si>
    <t>Coral Power</t>
  </si>
  <si>
    <t>Corn Belt Power Co-op.</t>
  </si>
  <si>
    <t xml:space="preserve">Corning </t>
  </si>
  <si>
    <t>County of Sacramento</t>
  </si>
  <si>
    <t>Crete</t>
  </si>
  <si>
    <t xml:space="preserve">Crow Creek Sioux Tribe </t>
  </si>
  <si>
    <t xml:space="preserve">Crow Tribe </t>
  </si>
  <si>
    <t>Curtis</t>
  </si>
  <si>
    <t>David City</t>
  </si>
  <si>
    <t>De Cochiti Pueblo</t>
  </si>
  <si>
    <t xml:space="preserve">De Witt </t>
  </si>
  <si>
    <t>Defense Depot Ogden</t>
  </si>
  <si>
    <t>Delta</t>
  </si>
  <si>
    <t>Denison</t>
  </si>
  <si>
    <t>Denver Water Board 3/</t>
  </si>
  <si>
    <t>Deshler</t>
  </si>
  <si>
    <t>Detroit Lakes</t>
  </si>
  <si>
    <t>Deuel Vocational Institute</t>
  </si>
  <si>
    <t>Dickey Rural Water Project</t>
  </si>
  <si>
    <t>Doniphan Electric Coop Association</t>
  </si>
  <si>
    <t>KS</t>
  </si>
  <si>
    <t xml:space="preserve">Dry Prairie Water Authority </t>
  </si>
  <si>
    <t>Duckwater Shoshone Tribe</t>
  </si>
  <si>
    <t>Duke Energy</t>
  </si>
  <si>
    <t>East Bay MUD</t>
  </si>
  <si>
    <t>East Contra Costa ID</t>
  </si>
  <si>
    <t>East Grand Forks</t>
  </si>
  <si>
    <t>East River Power Co-op.</t>
  </si>
  <si>
    <t>Eastside Power Authority</t>
  </si>
  <si>
    <t>ED-1 &amp; ED-3 (APA) Pinal</t>
  </si>
  <si>
    <t>Edwards Air Force Base</t>
  </si>
  <si>
    <t>El Paso Electric Company</t>
  </si>
  <si>
    <t>El Paso Energy Marketing Co.</t>
  </si>
  <si>
    <t xml:space="preserve">Elbow Lake </t>
  </si>
  <si>
    <t>Ellsworth Air Force Base</t>
  </si>
  <si>
    <t>Ely Shoshone Tribe</t>
  </si>
  <si>
    <t>Emerson</t>
  </si>
  <si>
    <t>Energy, Department of</t>
  </si>
  <si>
    <t>Estelline</t>
  </si>
  <si>
    <t>Estherville</t>
  </si>
  <si>
    <t>Fairbury</t>
  </si>
  <si>
    <t>Fairfax</t>
  </si>
  <si>
    <t>Fairmont</t>
  </si>
  <si>
    <t xml:space="preserve">Faith </t>
  </si>
  <si>
    <t>Farmers Electric Coop.</t>
  </si>
  <si>
    <t>Farmington</t>
  </si>
  <si>
    <t>Federated Rural Electric Association</t>
  </si>
  <si>
    <t>Fergus Falls State Hospital</t>
  </si>
  <si>
    <t xml:space="preserve">Flandreau </t>
  </si>
  <si>
    <t>Fleming</t>
  </si>
  <si>
    <t xml:space="preserve">Fonda </t>
  </si>
  <si>
    <t>Fontanelle</t>
  </si>
  <si>
    <t>Fort Carson</t>
  </si>
  <si>
    <t>Fort Mojave Indian Tribe</t>
  </si>
  <si>
    <t>Fort Morgan</t>
  </si>
  <si>
    <t xml:space="preserve">Fort Peck Tribe </t>
  </si>
  <si>
    <t xml:space="preserve">Fort Pierre </t>
  </si>
  <si>
    <t>Fosston</t>
  </si>
  <si>
    <t>FPL Energy  (Blythe)</t>
  </si>
  <si>
    <t>FL</t>
  </si>
  <si>
    <t>Franklin</t>
  </si>
  <si>
    <t>Frederick</t>
  </si>
  <si>
    <t>Fredonia</t>
  </si>
  <si>
    <t>Fremont</t>
  </si>
  <si>
    <t>Ft. McDowell Yavapai Nation</t>
  </si>
  <si>
    <t xml:space="preserve">Ft. Mohave Indian Tribe  </t>
  </si>
  <si>
    <t>Gallup</t>
  </si>
  <si>
    <t xml:space="preserve">Garrison Diversion </t>
  </si>
  <si>
    <t xml:space="preserve">Gen-sys Energy </t>
  </si>
  <si>
    <t>WI</t>
  </si>
  <si>
    <t>Gila Bend (Luke) Air Force Auxiliary</t>
  </si>
  <si>
    <t>Gila River Indian Community</t>
  </si>
  <si>
    <t>Glendale</t>
  </si>
  <si>
    <t>Glenwood Springs</t>
  </si>
  <si>
    <t>Glidden</t>
  </si>
  <si>
    <t>Goshen Irrigation District</t>
  </si>
  <si>
    <t>WY</t>
  </si>
  <si>
    <t>Graettinger</t>
  </si>
  <si>
    <t>Grafton</t>
  </si>
  <si>
    <t>Grafton State School</t>
  </si>
  <si>
    <t>Grand Electric Co-op.</t>
  </si>
  <si>
    <t>Grand Island</t>
  </si>
  <si>
    <t>Grand Valley Electric Coop.</t>
  </si>
  <si>
    <t>Granite Falls</t>
  </si>
  <si>
    <t>Griffith Energy</t>
  </si>
  <si>
    <t xml:space="preserve">Groton </t>
  </si>
  <si>
    <t>Gunnison</t>
  </si>
  <si>
    <t>Halstad</t>
  </si>
  <si>
    <t>Hammond Pump</t>
  </si>
  <si>
    <t>Harlan</t>
  </si>
  <si>
    <t>Hartley</t>
  </si>
  <si>
    <t>Hastings</t>
  </si>
  <si>
    <t>Hastings Regional Center</t>
  </si>
  <si>
    <t>Havasupai Tribe</t>
  </si>
  <si>
    <t>Hawarden</t>
  </si>
  <si>
    <t>Hawley</t>
  </si>
  <si>
    <t>Haxtun</t>
  </si>
  <si>
    <t>Heartland Consumer Power District</t>
  </si>
  <si>
    <t xml:space="preserve">Hecla </t>
  </si>
  <si>
    <t>Helper</t>
  </si>
  <si>
    <t>Henning</t>
  </si>
  <si>
    <t>Hill Air Force Base</t>
  </si>
  <si>
    <t>Hillsboro</t>
  </si>
  <si>
    <t>Hinton</t>
  </si>
  <si>
    <t>Holloman Air Force Base</t>
  </si>
  <si>
    <t>Holy Cross Electric Association</t>
  </si>
  <si>
    <t>Holyoke</t>
  </si>
  <si>
    <t>Hope</t>
  </si>
  <si>
    <t>Hopi Tribe</t>
  </si>
  <si>
    <t xml:space="preserve">Howard </t>
  </si>
  <si>
    <t>Hualapai Tribe</t>
  </si>
  <si>
    <t xml:space="preserve">Hysham Irrigation District </t>
  </si>
  <si>
    <t>Imperial Irrigation District</t>
  </si>
  <si>
    <t>Indianola</t>
  </si>
  <si>
    <t>Intermountain Rural Electric Association</t>
  </si>
  <si>
    <t>Iowa Tribe of Kansas &amp; Nebraska</t>
  </si>
  <si>
    <t>Isleta Pueblo</t>
  </si>
  <si>
    <t>Itasca-Mantrap Coop Elec Assn.</t>
  </si>
  <si>
    <t>Jackson</t>
  </si>
  <si>
    <t>Jemez Pueblo</t>
  </si>
  <si>
    <t>Jicarilla Apache Tribe</t>
  </si>
  <si>
    <t>Kandiyohi</t>
  </si>
  <si>
    <t>Kandiyohi Power Cooperative</t>
  </si>
  <si>
    <t>Kansas City Board of Public Utilities</t>
  </si>
  <si>
    <t>Kansas City Power &amp; Light</t>
  </si>
  <si>
    <t>Kansas Electric Power Cooperative, Inc.</t>
  </si>
  <si>
    <t>Kansas Municipal Energy Agency</t>
  </si>
  <si>
    <t>Kaw Valley Electric</t>
  </si>
  <si>
    <t>KEM Electric Co-op.</t>
  </si>
  <si>
    <t>Kickapoo Tribe in Kansas</t>
  </si>
  <si>
    <t xml:space="preserve">Kimballton </t>
  </si>
  <si>
    <t>Kirtland Air Force Base</t>
  </si>
  <si>
    <t>L&amp;O Power Co-op.</t>
  </si>
  <si>
    <t>Laguna Pueblo</t>
  </si>
  <si>
    <t>Lake Park</t>
  </si>
  <si>
    <t xml:space="preserve">Lake Park </t>
  </si>
  <si>
    <t>Lake Region Cooperative Electrical Assn.</t>
  </si>
  <si>
    <t xml:space="preserve">Lake View </t>
  </si>
  <si>
    <t>Lakefield</t>
  </si>
  <si>
    <t xml:space="preserve">Lakota </t>
  </si>
  <si>
    <t xml:space="preserve">Langford </t>
  </si>
  <si>
    <t>Las Vegas Piute Tribe</t>
  </si>
  <si>
    <t>Lassen MUD</t>
  </si>
  <si>
    <t>Laurel</t>
  </si>
  <si>
    <t>Laurens</t>
  </si>
  <si>
    <t>Lea Co. Electric Coop.</t>
  </si>
  <si>
    <t xml:space="preserve">Lenox </t>
  </si>
  <si>
    <t>Lighthouse Energy Trading Company</t>
  </si>
  <si>
    <t>Lincoln</t>
  </si>
  <si>
    <t>Litchfield</t>
  </si>
  <si>
    <t>Lodgepole</t>
  </si>
  <si>
    <t>Los Alamos County</t>
  </si>
  <si>
    <t>Los Angeles Dept. of Water and Power</t>
  </si>
  <si>
    <t xml:space="preserve">Loup Basin Reclamation  </t>
  </si>
  <si>
    <t xml:space="preserve">Lower Brule Sioux Tribe </t>
  </si>
  <si>
    <t xml:space="preserve">Lower Sioux </t>
  </si>
  <si>
    <t>Luke Air Force Base</t>
  </si>
  <si>
    <t xml:space="preserve">Luverne </t>
  </si>
  <si>
    <t>Lyons</t>
  </si>
  <si>
    <t xml:space="preserve">Maddock </t>
  </si>
  <si>
    <t>Madison</t>
  </si>
  <si>
    <t xml:space="preserve">Madison </t>
  </si>
  <si>
    <t xml:space="preserve">Manilla </t>
  </si>
  <si>
    <t>CAN</t>
  </si>
  <si>
    <t xml:space="preserve">Manning </t>
  </si>
  <si>
    <t>Mapleton</t>
  </si>
  <si>
    <t>Marathon</t>
  </si>
  <si>
    <t>March Air Force Base</t>
  </si>
  <si>
    <t>Marshall</t>
  </si>
  <si>
    <t xml:space="preserve">McLaughlin </t>
  </si>
  <si>
    <t>Mclean-Sheridan</t>
  </si>
  <si>
    <t>McLeod Cooperative Power Association</t>
  </si>
  <si>
    <t>Medina Electric Cooperative and  South Texas Electric Cooperative</t>
  </si>
  <si>
    <t>F/A</t>
  </si>
  <si>
    <t>Meeker Cooperative Light &amp; Power</t>
  </si>
  <si>
    <t>Melrose</t>
  </si>
  <si>
    <t>Merced Irrigation District</t>
  </si>
  <si>
    <t>Mesa</t>
  </si>
  <si>
    <t xml:space="preserve">Mesa  </t>
  </si>
  <si>
    <t>Mescalero Apache Tribe</t>
  </si>
  <si>
    <t>Metropolitan Water Dist. Of So. Calif.</t>
  </si>
  <si>
    <t>Midamerican Energy Company</t>
  </si>
  <si>
    <t>Midvale Irrigation District</t>
  </si>
  <si>
    <t>Midwest Energy, Inc.</t>
  </si>
  <si>
    <t>Mike Durfee State Prison</t>
  </si>
  <si>
    <t>Milford</t>
  </si>
  <si>
    <t xml:space="preserve">Miller </t>
  </si>
  <si>
    <t xml:space="preserve">Minnesota Municipal Power Agency </t>
  </si>
  <si>
    <t>Minnesota Power (formely Allete)</t>
  </si>
  <si>
    <t>Minnesota Valley Coop.</t>
  </si>
  <si>
    <t>Minnkota Power Co-op.</t>
  </si>
  <si>
    <t>Minot State University-Bottineau (ND State University)</t>
  </si>
  <si>
    <t xml:space="preserve">MISO Energy Market </t>
  </si>
  <si>
    <t>IN</t>
  </si>
  <si>
    <t>Missouri River Energy Services</t>
  </si>
  <si>
    <t>Missouri West</t>
  </si>
  <si>
    <t>Mni Wiconi</t>
  </si>
  <si>
    <t>Modesto ID</t>
  </si>
  <si>
    <t>Montana-Dakota Utilities Co.</t>
  </si>
  <si>
    <t xml:space="preserve">Moorhead </t>
  </si>
  <si>
    <t>Morgan Stanley</t>
  </si>
  <si>
    <t>NY</t>
  </si>
  <si>
    <t>Mor-Gran-Sou Electric Co-op.</t>
  </si>
  <si>
    <t>Mountain Lake</t>
  </si>
  <si>
    <t>Mullen</t>
  </si>
  <si>
    <t xml:space="preserve">Municipal Energy Agency of Nebraska </t>
  </si>
  <si>
    <t>Muscatine</t>
  </si>
  <si>
    <t>Nambe Pueblo</t>
  </si>
  <si>
    <t>NASA - Ames Research Center</t>
  </si>
  <si>
    <t>NASA - Eastside Federal Airfield</t>
  </si>
  <si>
    <t xml:space="preserve">Navajo Tribal Utility Authority  </t>
  </si>
  <si>
    <t xml:space="preserve">Navajo Tribal Utility Authority   </t>
  </si>
  <si>
    <t>Naval Air Station - Lemoore</t>
  </si>
  <si>
    <t>Naval Radio Station - Dixon</t>
  </si>
  <si>
    <t>Navopache Electric Coop</t>
  </si>
  <si>
    <t>Nebraska City</t>
  </si>
  <si>
    <t>Nebraska Public Power District</t>
  </si>
  <si>
    <t xml:space="preserve">Nebraska Public Power District                                                      </t>
  </si>
  <si>
    <t>Nebraska State Penitentiary</t>
  </si>
  <si>
    <t>Needles</t>
  </si>
  <si>
    <t>Nehama-Marshall Electric Coop Association</t>
  </si>
  <si>
    <t>Neligh</t>
  </si>
  <si>
    <t>Nellis Air Force Base</t>
  </si>
  <si>
    <t xml:space="preserve">Neola </t>
  </si>
  <si>
    <t>Nevada Operations Office - DOE</t>
  </si>
  <si>
    <t>Nevada Power Company</t>
  </si>
  <si>
    <t>Newfolden</t>
  </si>
  <si>
    <t>Nielsville</t>
  </si>
  <si>
    <t>Nobles Cooperative Electric</t>
  </si>
  <si>
    <t>Norfolk Regional Center</t>
  </si>
  <si>
    <t>North Dakota Mill &amp; Elevator Assn.</t>
  </si>
  <si>
    <t>North Dakota State Hospital-Jamestown</t>
  </si>
  <si>
    <t>North Dakota State School for the Deaf</t>
  </si>
  <si>
    <t>North Dakota State School of Science</t>
  </si>
  <si>
    <t>Northern California Youth Center</t>
  </si>
  <si>
    <t xml:space="preserve">Northern Cheyenne Tribe  </t>
  </si>
  <si>
    <t>Northern Electric Co-op.</t>
  </si>
  <si>
    <t>Northern State Univ.-Aberdeen</t>
  </si>
  <si>
    <t>Northpoint Energy Solutions</t>
  </si>
  <si>
    <t>Northwest Iowa Power Co-op.</t>
  </si>
  <si>
    <t>Northwestern Energy LLC</t>
  </si>
  <si>
    <t>Northwestern Public Service Co.</t>
  </si>
  <si>
    <t>Northwood</t>
  </si>
  <si>
    <t>Oak Creek</t>
  </si>
  <si>
    <t>Oglala Sioux Tribe</t>
  </si>
  <si>
    <t>Oliver-Mercer Electric Co-op.</t>
  </si>
  <si>
    <t>Olivia</t>
  </si>
  <si>
    <t>Omaha Public Power District</t>
  </si>
  <si>
    <t xml:space="preserve">Omaha Tribe of Nebraska </t>
  </si>
  <si>
    <t>Onawa</t>
  </si>
  <si>
    <t>Onizuka Air Force Base</t>
  </si>
  <si>
    <t>Orange City</t>
  </si>
  <si>
    <t>Ord</t>
  </si>
  <si>
    <t>Ortonville</t>
  </si>
  <si>
    <t>Otter Tail Power Company</t>
  </si>
  <si>
    <t>Oxford</t>
  </si>
  <si>
    <t>PacifiCorp</t>
  </si>
  <si>
    <t>OR</t>
  </si>
  <si>
    <t xml:space="preserve">PacifiCorp </t>
  </si>
  <si>
    <t>Park River</t>
  </si>
  <si>
    <t xml:space="preserve">Parker </t>
  </si>
  <si>
    <t>Pasadena</t>
  </si>
  <si>
    <t>Pascua Yaqui Tribe</t>
  </si>
  <si>
    <t>Paullina</t>
  </si>
  <si>
    <t>Pender</t>
  </si>
  <si>
    <t>Peru State College</t>
  </si>
  <si>
    <t>Peterson Air Force Base</t>
  </si>
  <si>
    <t>Piaute Indian Tribe of Utah</t>
  </si>
  <si>
    <t>Pickstown</t>
  </si>
  <si>
    <t>Picuris Pueblo</t>
  </si>
  <si>
    <t>Pierce</t>
  </si>
  <si>
    <t xml:space="preserve">Pierre </t>
  </si>
  <si>
    <t>Pittsburg Power Company</t>
  </si>
  <si>
    <t>Plainview</t>
  </si>
  <si>
    <t xml:space="preserve">Plankinton </t>
  </si>
  <si>
    <t xml:space="preserve">Platte River Power Authority </t>
  </si>
  <si>
    <t xml:space="preserve">Platte River Power Authority  </t>
  </si>
  <si>
    <t>Pojaque Pueblo</t>
  </si>
  <si>
    <t>Ponca Tribe of Nebraska</t>
  </si>
  <si>
    <t>Powerex Corp.</t>
  </si>
  <si>
    <t xml:space="preserve">PowerEx Corp. </t>
  </si>
  <si>
    <t>PP&amp;L Montana, LLC</t>
  </si>
  <si>
    <t xml:space="preserve">PP&amp;L Montana, LLC </t>
  </si>
  <si>
    <t>PPL Energy Plus, LLC</t>
  </si>
  <si>
    <t>PPM Energy, Inc</t>
  </si>
  <si>
    <t xml:space="preserve">PPM Energy, Inc. </t>
  </si>
  <si>
    <t>Prairie County Water &amp; Sewer District #2</t>
  </si>
  <si>
    <t>Prarie Band Potawatomi Nation</t>
  </si>
  <si>
    <t>Price</t>
  </si>
  <si>
    <t>Primghar</t>
  </si>
  <si>
    <t>Public Service Company of Colorado</t>
  </si>
  <si>
    <t>Public Service Company of New Mexico</t>
  </si>
  <si>
    <t>Pueblo Army Depot</t>
  </si>
  <si>
    <t>Rainbow Energy Marketing Corp.</t>
  </si>
  <si>
    <t>Ramah Navajo Chapter</t>
  </si>
  <si>
    <t>Randolph</t>
  </si>
  <si>
    <t>Reclamation District 2035</t>
  </si>
  <si>
    <t>Red Cloud</t>
  </si>
  <si>
    <t xml:space="preserve">Redding                </t>
  </si>
  <si>
    <t>Redwood Electric Cooperative</t>
  </si>
  <si>
    <t>Redwood Falls</t>
  </si>
  <si>
    <t xml:space="preserve">Remsen </t>
  </si>
  <si>
    <t>Resource Management</t>
  </si>
  <si>
    <t>Riverdale</t>
  </si>
  <si>
    <t>Riverside</t>
  </si>
  <si>
    <t>Rock Rapids</t>
  </si>
  <si>
    <t>Rocky Mountain Generation Cooperative</t>
  </si>
  <si>
    <t>Roosevelt Co. Electric Coop.</t>
  </si>
  <si>
    <t>Roosevelt WC District</t>
  </si>
  <si>
    <t>Rosebud Electric Co-op.</t>
  </si>
  <si>
    <t xml:space="preserve">Rosebud Sioux Tribe </t>
  </si>
  <si>
    <t>Roseville</t>
  </si>
  <si>
    <t>Runestone Electric Association</t>
  </si>
  <si>
    <t>Rushmore Electric Power Co-op.</t>
  </si>
  <si>
    <t>Sac &amp; Fox</t>
  </si>
  <si>
    <t xml:space="preserve">Sacramento Municipal Utility District </t>
  </si>
  <si>
    <t>Salt River Pima-Maricopa</t>
  </si>
  <si>
    <t>Salt River Project</t>
  </si>
  <si>
    <t>CAP</t>
  </si>
  <si>
    <t>San Carlo Apache Tribe</t>
  </si>
  <si>
    <t xml:space="preserve">San Carlos Project-BIA  </t>
  </si>
  <si>
    <t>San Felipe Pueblo</t>
  </si>
  <si>
    <t xml:space="preserve">San Francisco City &amp; County </t>
  </si>
  <si>
    <t>San Ildefonso Pueblo</t>
  </si>
  <si>
    <t>San Juan Pueblo</t>
  </si>
  <si>
    <t>San Juan WD</t>
  </si>
  <si>
    <t xml:space="preserve">Sanborn </t>
  </si>
  <si>
    <t>Sandia Pueblo</t>
  </si>
  <si>
    <t>Santa Ana Pueblo</t>
  </si>
  <si>
    <t>Santa Clara Pueblo</t>
  </si>
  <si>
    <t xml:space="preserve">Santee Sioux Tribe </t>
  </si>
  <si>
    <t>Santo Domingo Pueblo</t>
  </si>
  <si>
    <t>Sargent</t>
  </si>
  <si>
    <t>Sauk Centre</t>
  </si>
  <si>
    <t>Schuyler</t>
  </si>
  <si>
    <t>SD Human Services Center-Yankton</t>
  </si>
  <si>
    <t>SD School of Mines &amp; Technology</t>
  </si>
  <si>
    <t>SD State Penitentiary</t>
  </si>
  <si>
    <t>SD State Univ.-Brookings</t>
  </si>
  <si>
    <t>WA</t>
  </si>
  <si>
    <t xml:space="preserve">Sempra Energy Trading Corp  </t>
  </si>
  <si>
    <t>CT</t>
  </si>
  <si>
    <t>Sempra Energy Trading Corp.</t>
  </si>
  <si>
    <t xml:space="preserve">Sergeant Bluff </t>
  </si>
  <si>
    <t>Sharon</t>
  </si>
  <si>
    <t xml:space="preserve">Shelby </t>
  </si>
  <si>
    <t>Shelly</t>
  </si>
  <si>
    <t>Shickley</t>
  </si>
  <si>
    <t xml:space="preserve">Sibley </t>
  </si>
  <si>
    <t>Sidney</t>
  </si>
  <si>
    <t>Sierra Conservation Center</t>
  </si>
  <si>
    <t>Sierra-Pacific Power Co.</t>
  </si>
  <si>
    <t>Washoe</t>
  </si>
  <si>
    <t>Silicon Valley Power</t>
  </si>
  <si>
    <t>Sioux Center</t>
  </si>
  <si>
    <t xml:space="preserve">Sioux Falls </t>
  </si>
  <si>
    <t>Sisseton-Wahpeton Sioux Tribe</t>
  </si>
  <si>
    <t>Sleepy Eye</t>
  </si>
  <si>
    <t xml:space="preserve">So. Minn Muni Pwr Agency   </t>
  </si>
  <si>
    <t>South Central Electric Association</t>
  </si>
  <si>
    <t>South Central Regional Water District (Burleigh Water Users)</t>
  </si>
  <si>
    <t>South Dakota Developmental Center</t>
  </si>
  <si>
    <t>South Sioux City</t>
  </si>
  <si>
    <t>Southern California Edison Co</t>
  </si>
  <si>
    <t>Southern Company Energy Marketing</t>
  </si>
  <si>
    <t>GA</t>
  </si>
  <si>
    <t xml:space="preserve">Southern Montana Cooperative </t>
  </si>
  <si>
    <t>Southern Ute Indian Tribe</t>
  </si>
  <si>
    <t>Southwest Water Authority</t>
  </si>
  <si>
    <t>Southwestern Power Administration</t>
  </si>
  <si>
    <t>OK</t>
  </si>
  <si>
    <t>Spalding</t>
  </si>
  <si>
    <t>Spencer</t>
  </si>
  <si>
    <t xml:space="preserve">Spencer </t>
  </si>
  <si>
    <t xml:space="preserve">Spirit Lake Sioux Tribe </t>
  </si>
  <si>
    <t xml:space="preserve">Split Rock Energy </t>
  </si>
  <si>
    <t xml:space="preserve">Springfield </t>
  </si>
  <si>
    <t>St. George</t>
  </si>
  <si>
    <t>St. James</t>
  </si>
  <si>
    <t>Standing Rock Sioux Tribe</t>
  </si>
  <si>
    <t>Stanton</t>
  </si>
  <si>
    <t>Staples</t>
  </si>
  <si>
    <t>Stearns Cooperative Electric Association</t>
  </si>
  <si>
    <t>Stephen</t>
  </si>
  <si>
    <t>Stuart</t>
  </si>
  <si>
    <t>Sunflower Electric Power Corp.</t>
  </si>
  <si>
    <t>SW Minnesota State Univ.</t>
  </si>
  <si>
    <t>Syracuse</t>
  </si>
  <si>
    <t>Taos Pueblo</t>
  </si>
  <si>
    <t>Teco Energy</t>
  </si>
  <si>
    <t>Tecumseh</t>
  </si>
  <si>
    <t xml:space="preserve">Tenaska  Power Services Co.  </t>
  </si>
  <si>
    <t>Tesque Pueblo</t>
  </si>
  <si>
    <t>Thatcher</t>
  </si>
  <si>
    <t>The Energy Authority</t>
  </si>
  <si>
    <t>Thief River Falls</t>
  </si>
  <si>
    <t xml:space="preserve">Three Affiliated Tribes </t>
  </si>
  <si>
    <t>Todd-Wadena Electric Cooperative</t>
  </si>
  <si>
    <t xml:space="preserve">Tohono O'Odham Nation  </t>
  </si>
  <si>
    <t>Tonto Apache Tribe</t>
  </si>
  <si>
    <t>Tooele Army Depot</t>
  </si>
  <si>
    <t>Torrington</t>
  </si>
  <si>
    <t>Transalta Marketing Corporation</t>
  </si>
  <si>
    <t>Trinity County PUD</t>
  </si>
  <si>
    <t xml:space="preserve">Tri-State Generation &amp; Transmission Assn. </t>
  </si>
  <si>
    <t>Truth or Consequences</t>
  </si>
  <si>
    <t>Tucson Electric Power Company</t>
  </si>
  <si>
    <t>Tuolumne Public Power Agency</t>
  </si>
  <si>
    <t>Turlock ID</t>
  </si>
  <si>
    <t xml:space="preserve">Turtle Mountain Bank of Chippewa </t>
  </si>
  <si>
    <t xml:space="preserve">Tyler </t>
  </si>
  <si>
    <t xml:space="preserve">Tyndall </t>
  </si>
  <si>
    <t>Univ. of Nebraska-Lincoln</t>
  </si>
  <si>
    <t>Univ. of Nebraska-Omaha</t>
  </si>
  <si>
    <t>Univ. of North Dakota-Grand Forks</t>
  </si>
  <si>
    <t>Univ. of South Dakota-Vermillion</t>
  </si>
  <si>
    <t xml:space="preserve">University of California-Davis </t>
  </si>
  <si>
    <t>University of Utah</t>
  </si>
  <si>
    <t>Upper Missouri G&amp;T Elec. Co-op.</t>
  </si>
  <si>
    <t xml:space="preserve">Upper Sioux Indian Community </t>
  </si>
  <si>
    <t>PROVO</t>
  </si>
  <si>
    <t>Utah Municipal Power Agency</t>
  </si>
  <si>
    <t>Utah State University</t>
  </si>
  <si>
    <t>Ute Indian Tribe</t>
  </si>
  <si>
    <t>Ute Mountain Ute Tribe</t>
  </si>
  <si>
    <t>Valley City</t>
  </si>
  <si>
    <t>Vermillion</t>
  </si>
  <si>
    <t>Vernon</t>
  </si>
  <si>
    <t>Villisca</t>
  </si>
  <si>
    <t xml:space="preserve">Volga </t>
  </si>
  <si>
    <t>Wadena</t>
  </si>
  <si>
    <t>Wahoo</t>
  </si>
  <si>
    <t>Wakefield</t>
  </si>
  <si>
    <t>Wall Lake</t>
  </si>
  <si>
    <t>Warren</t>
  </si>
  <si>
    <t xml:space="preserve">Watertown </t>
  </si>
  <si>
    <t>Wauneta</t>
  </si>
  <si>
    <t>Wayne</t>
  </si>
  <si>
    <t>Wayne State College</t>
  </si>
  <si>
    <t xml:space="preserve">Wessington Springs </t>
  </si>
  <si>
    <t>West Point</t>
  </si>
  <si>
    <t>West Side ID 9/</t>
  </si>
  <si>
    <t>West Stanislaus ID 9/</t>
  </si>
  <si>
    <t>Westar Energy (Western Resources)</t>
  </si>
  <si>
    <t>Westbrook</t>
  </si>
  <si>
    <t xml:space="preserve">White </t>
  </si>
  <si>
    <t xml:space="preserve">White Earth Indian Reservation </t>
  </si>
  <si>
    <t>Wickenburg</t>
  </si>
  <si>
    <t>Wilber</t>
  </si>
  <si>
    <t>Willmar</t>
  </si>
  <si>
    <t>Willmar Regional Treatment Center</t>
  </si>
  <si>
    <t>Willwood Light &amp; Power Company</t>
  </si>
  <si>
    <t>Wind River Reservation</t>
  </si>
  <si>
    <t>Windom</t>
  </si>
  <si>
    <t xml:space="preserve">Winnebago Tribe </t>
  </si>
  <si>
    <t xml:space="preserve">Winner </t>
  </si>
  <si>
    <t>Winside</t>
  </si>
  <si>
    <t>Wisconsin Public Power, Inc.</t>
  </si>
  <si>
    <t>Wisner</t>
  </si>
  <si>
    <t>Wood River</t>
  </si>
  <si>
    <t>Woodbine</t>
  </si>
  <si>
    <t>Worthington</t>
  </si>
  <si>
    <t>Wray</t>
  </si>
  <si>
    <t xml:space="preserve">Wyoming Municipal Power Agency </t>
  </si>
  <si>
    <t xml:space="preserve">Wyoming Municipal Power Agency  </t>
  </si>
  <si>
    <t xml:space="preserve">Xcel Energy </t>
  </si>
  <si>
    <t>Yampa Valley Electric Association</t>
  </si>
  <si>
    <t xml:space="preserve">Yankton Sioux Tribe </t>
  </si>
  <si>
    <t>Yavapai Apache Nation</t>
  </si>
  <si>
    <t>Yavapai Prescott Indian Tribe</t>
  </si>
  <si>
    <t>Yomba Shoshone Tribe</t>
  </si>
  <si>
    <t>Yuma</t>
  </si>
  <si>
    <t>Yuma Irrigation District</t>
  </si>
  <si>
    <t>Yuma Proving Grounds</t>
  </si>
  <si>
    <t xml:space="preserve">Yuma Proving Grounds </t>
  </si>
  <si>
    <t>Zia Pueblo</t>
  </si>
  <si>
    <t>Zuni Pueblo</t>
  </si>
  <si>
    <t>Colorado River Storage Project</t>
  </si>
  <si>
    <t>IP</t>
  </si>
  <si>
    <t xml:space="preserve">Rocky Mountain Regional Office </t>
  </si>
  <si>
    <t>Project use sales (34 customers)</t>
  </si>
  <si>
    <t>PU</t>
  </si>
  <si>
    <t>Colorado (Seven Customers)</t>
  </si>
  <si>
    <t>Kansas (Three Customers)</t>
  </si>
  <si>
    <t>Wyoming (Three Customers)</t>
  </si>
  <si>
    <t>Project use sales (2 customers)</t>
  </si>
  <si>
    <t>Project use sales (14 customers)</t>
  </si>
  <si>
    <t>Project use sales (1 customer)</t>
  </si>
  <si>
    <t>Project use sales (10 customers)</t>
  </si>
  <si>
    <t>Project use sales (3 customers)</t>
  </si>
  <si>
    <t>AZ Total</t>
  </si>
  <si>
    <t>CA Total</t>
  </si>
  <si>
    <t>CAN Total</t>
  </si>
  <si>
    <t>CO Total</t>
  </si>
  <si>
    <t>CT Total</t>
  </si>
  <si>
    <t>FL Total</t>
  </si>
  <si>
    <t>GA Total</t>
  </si>
  <si>
    <t>IA Total</t>
  </si>
  <si>
    <t>IN Total</t>
  </si>
  <si>
    <t>KS Total</t>
  </si>
  <si>
    <t>MD Total</t>
  </si>
  <si>
    <t>MN Total</t>
  </si>
  <si>
    <t>MO Total</t>
  </si>
  <si>
    <t>MT Total</t>
  </si>
  <si>
    <t>ND Total</t>
  </si>
  <si>
    <t>NE Total</t>
  </si>
  <si>
    <t>NM Total</t>
  </si>
  <si>
    <t>NV Total</t>
  </si>
  <si>
    <t>NY Total</t>
  </si>
  <si>
    <t>OH Total</t>
  </si>
  <si>
    <t>OK Total</t>
  </si>
  <si>
    <t>OR Total</t>
  </si>
  <si>
    <t>SD Total</t>
  </si>
  <si>
    <t>TX Total</t>
  </si>
  <si>
    <t>UT Total</t>
  </si>
  <si>
    <t>WA Total</t>
  </si>
  <si>
    <t>WI Total</t>
  </si>
  <si>
    <t>WY Total</t>
  </si>
  <si>
    <t>Grand Total</t>
  </si>
  <si>
    <t>BC Total</t>
  </si>
  <si>
    <t>CAP Total</t>
  </si>
  <si>
    <t>CVP Total</t>
  </si>
  <si>
    <t>F/A Total</t>
  </si>
  <si>
    <t>LAP Total</t>
  </si>
  <si>
    <t>PD Total</t>
  </si>
  <si>
    <t>PROVO Total</t>
  </si>
  <si>
    <t>PS Total</t>
  </si>
  <si>
    <t>SLIP Total</t>
  </si>
  <si>
    <t>Washoe Total</t>
  </si>
  <si>
    <t>Coop Total</t>
  </si>
  <si>
    <t>Fed Total</t>
  </si>
  <si>
    <t>ID Total</t>
  </si>
  <si>
    <t>IOU Total</t>
  </si>
  <si>
    <t>Marketer Total</t>
  </si>
  <si>
    <t>Muni Total</t>
  </si>
  <si>
    <t>Native Total</t>
  </si>
  <si>
    <t>PUD Total</t>
  </si>
  <si>
    <t>State Total</t>
  </si>
  <si>
    <t>PU Total</t>
  </si>
  <si>
    <t>IP Total</t>
  </si>
  <si>
    <t>Air Force Academy 1/</t>
  </si>
  <si>
    <t>Alameda NDA 2/</t>
  </si>
  <si>
    <t>Alameda Power &amp; Telecom 3/</t>
  </si>
  <si>
    <t>Arvin-Edison WD 9/</t>
  </si>
  <si>
    <t>Banta-Carbona ID 9/</t>
  </si>
  <si>
    <t>Biggs 3/</t>
  </si>
  <si>
    <t>Broadview WD 2/</t>
  </si>
  <si>
    <t>Byron-Bethany ID 9/</t>
  </si>
  <si>
    <t>Calif. State Universities (11 Campuses) 4/</t>
  </si>
  <si>
    <t>California State University, Sacramento 4/</t>
  </si>
  <si>
    <t>Cawelo WD 9/</t>
  </si>
  <si>
    <t xml:space="preserve">Central Utah Water Conservancy District  2/ </t>
  </si>
  <si>
    <t>Chandler Heights Citrus     1/</t>
  </si>
  <si>
    <t>Constellation Energy Commodities Grp 13/</t>
  </si>
  <si>
    <t>Coyote Valley Tribe of Pomo Indians 4/</t>
  </si>
  <si>
    <t>Deseret Generation &amp; Transmission     3/</t>
  </si>
  <si>
    <t xml:space="preserve">ED-2     1/  </t>
  </si>
  <si>
    <t>ED-3 (Arizona Public Service) Pinal     1/</t>
  </si>
  <si>
    <t xml:space="preserve">ED-4      1/ </t>
  </si>
  <si>
    <t>ED-5 Maricopa     1/</t>
  </si>
  <si>
    <t>ED-5 Pinal     1/</t>
  </si>
  <si>
    <t>ED-6 Pinal (Salt River Project)     1/</t>
  </si>
  <si>
    <t>Fallon 3/, 4/</t>
  </si>
  <si>
    <t>Fountain 3/</t>
  </si>
  <si>
    <t>Glenn-Colusa ID 9/</t>
  </si>
  <si>
    <t>Gridley 3/</t>
  </si>
  <si>
    <t>Healdsburg 3/</t>
  </si>
  <si>
    <t>James ID 9/</t>
  </si>
  <si>
    <t>Lodi 3/</t>
  </si>
  <si>
    <t>Lompoc 3/</t>
  </si>
  <si>
    <t>Loveland Area Projects  6/</t>
  </si>
  <si>
    <t>Lower Tule River ID 9/</t>
  </si>
  <si>
    <t>Manitoba Hydro /2</t>
  </si>
  <si>
    <t>Maricopa Cnty MWCD No. 1     1/</t>
  </si>
  <si>
    <t>Northern California Power Agency 4/</t>
  </si>
  <si>
    <t>Oakland Base Reuse Authority 2/</t>
  </si>
  <si>
    <t xml:space="preserve">Ocotillo     1/ </t>
  </si>
  <si>
    <t xml:space="preserve">Pacific Gas &amp; Electric 13/ </t>
  </si>
  <si>
    <t>Palo Alto 3/</t>
  </si>
  <si>
    <t>Parker-Davis Project  5/</t>
  </si>
  <si>
    <t>Parks Reserve Forces Trng. Area 2/</t>
  </si>
  <si>
    <t>Patterson WD 10/</t>
  </si>
  <si>
    <t>Placer County Water Agency 4/</t>
  </si>
  <si>
    <t>Plumas-Sierra Rural Elec. Coop 3/</t>
  </si>
  <si>
    <t>Port of Oakland 3/</t>
  </si>
  <si>
    <t>Provident/Princeton ID 9/</t>
  </si>
  <si>
    <t>Queen Creek Irrigation District      1/</t>
  </si>
  <si>
    <t>Redding Indian Rancheria 4/, 5/</t>
  </si>
  <si>
    <t xml:space="preserve">Roosevelt Irrigation District     1/ </t>
  </si>
  <si>
    <t>Safford     1/</t>
  </si>
  <si>
    <t>Salt River Project 1/</t>
  </si>
  <si>
    <t>San Luis WD - Fittje 11/</t>
  </si>
  <si>
    <t>San Luis WD - Kaljian 11/</t>
  </si>
  <si>
    <t>San Tan Irrigation District     1/</t>
  </si>
  <si>
    <t>Santa Clara Valley WD 9/</t>
  </si>
  <si>
    <t>Seattle City Light 13/</t>
  </si>
  <si>
    <t>Sempra Energy Trading Corp. 13/</t>
  </si>
  <si>
    <t>Sharpe Defense Distribution Depot 6/</t>
  </si>
  <si>
    <t>Shasta Lake 5/</t>
  </si>
  <si>
    <t>Sonoma County WA 9/</t>
  </si>
  <si>
    <t xml:space="preserve">Strawberry Water Users Assn.  2/ </t>
  </si>
  <si>
    <t>Susanville Indian Rancheria 4/, 8/</t>
  </si>
  <si>
    <t>Table Mountain Rancheria 4/</t>
  </si>
  <si>
    <t xml:space="preserve">Thatcher     1/ </t>
  </si>
  <si>
    <t>Tracy Defense Distribution Depot 6/</t>
  </si>
  <si>
    <t>Travis AFB - David Grant Medical Center 7/</t>
  </si>
  <si>
    <t>Travis Air Force Base 7/</t>
  </si>
  <si>
    <t>Travis Wherry Housing-Air Force 7/</t>
  </si>
  <si>
    <t>Truckee Donner PUD 3/, 4/</t>
  </si>
  <si>
    <t>UBS Energy, LLC 13/</t>
  </si>
  <si>
    <t>Ukiah 3/</t>
  </si>
  <si>
    <t>University of California, Berkeley 4/</t>
  </si>
  <si>
    <t>University of California, San Francisco 4/</t>
  </si>
  <si>
    <t>Warren Air Force Base 2/</t>
  </si>
  <si>
    <t xml:space="preserve">Weber Basin Conservancy District  2/ </t>
  </si>
  <si>
    <t>Wellton-Mohawk I&amp;DD     1/</t>
  </si>
  <si>
    <t>Wellton-Mohawk I&amp;DD &amp; (PUP)  1/</t>
  </si>
  <si>
    <t>Westlands WD Assumed Pt. Del. 9/</t>
  </si>
  <si>
    <t>Westlands WD Pumping Plant # 6-1 9/</t>
  </si>
  <si>
    <t>Westlands WD Pumping Plant # 7-1 9/</t>
  </si>
  <si>
    <t>Arizona Electric Power Co-op.</t>
  </si>
  <si>
    <t xml:space="preserve">Arizona Electric Power Co-op.  </t>
  </si>
  <si>
    <t xml:space="preserve">Black Hills Power &amp; Light </t>
  </si>
  <si>
    <t>Marine Corps Air Station -Yuma</t>
  </si>
  <si>
    <t xml:space="preserve">Morgan Stanley </t>
  </si>
  <si>
    <t>PPM Energy, Inc.</t>
  </si>
  <si>
    <t xml:space="preserve">San Carlos Project-BIA     </t>
  </si>
  <si>
    <t>Tohono O'Odham Nation</t>
  </si>
  <si>
    <t xml:space="preserve">Tri-State Generation &amp; Transmission Assn.     </t>
  </si>
  <si>
    <t>Utah Associated Municipal Power</t>
  </si>
  <si>
    <t xml:space="preserve">Duke Energy </t>
  </si>
  <si>
    <t>Southern California Edison Co.</t>
  </si>
  <si>
    <t>Wellton-Mohawk</t>
  </si>
  <si>
    <t xml:space="preserve">Wellton-Mohawk </t>
  </si>
  <si>
    <t xml:space="preserve">Arizona Electric Power Co-op  </t>
  </si>
  <si>
    <t>Marine Corps Air Station-Yuma</t>
  </si>
  <si>
    <t xml:space="preserve">Marine Corps Air Station-Yuma </t>
  </si>
  <si>
    <t xml:space="preserve">Tri-State Generation &amp; Transmission Association     </t>
  </si>
  <si>
    <t>Utah Associated Municipal Powe</t>
  </si>
  <si>
    <t xml:space="preserve">Utah Associated Municipal Power </t>
  </si>
  <si>
    <t>PP&amp; L Montana, LLC</t>
  </si>
  <si>
    <t>Power and Water Resources Pooling Agency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</si>
</sst>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,"/>
    <numFmt numFmtId="167" formatCode="0_)"/>
    <numFmt numFmtId="168" formatCode="_(&quot;$&quot;* #,##0_);_(&quot;$&quot;* \(#,##0\);_(&quot;$&quot;* &quot;-&quot;??_);_(@_)"/>
    <numFmt numFmtId="169" formatCode="0_);\(0\)"/>
  </numFmts>
  <fonts count="19">
    <font>
      <sz val="10"/>
      <name val="Arial"/>
      <family val="0"/>
    </font>
    <font>
      <sz val="2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b/>
      <sz val="9"/>
      <name val="Arial"/>
      <family val="2"/>
    </font>
    <font>
      <sz val="9"/>
      <color indexed="8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color indexed="8"/>
      <name val="MS Sans Serif"/>
      <family val="2"/>
    </font>
    <font>
      <b/>
      <sz val="9"/>
      <name val="MS Sans Serif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2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3" fontId="2" fillId="0" borderId="0" xfId="20" applyNumberFormat="1" applyFont="1" applyAlignment="1">
      <alignment/>
      <protection/>
    </xf>
    <xf numFmtId="3" fontId="2" fillId="0" borderId="0" xfId="20" applyNumberFormat="1" applyFont="1" applyAlignment="1">
      <alignment horizontal="center"/>
      <protection/>
    </xf>
    <xf numFmtId="164" fontId="3" fillId="0" borderId="0" xfId="19" applyNumberFormat="1" applyFont="1" applyAlignment="1" applyProtection="1">
      <alignment horizontal="center"/>
      <protection/>
    </xf>
    <xf numFmtId="41" fontId="3" fillId="0" borderId="0" xfId="19" applyNumberFormat="1" applyFont="1" applyAlignment="1" applyProtection="1">
      <alignment horizontal="center"/>
      <protection/>
    </xf>
    <xf numFmtId="41" fontId="3" fillId="2" borderId="0" xfId="19" applyNumberFormat="1" applyFont="1" applyFill="1" applyAlignment="1" applyProtection="1">
      <alignment horizontal="center"/>
      <protection/>
    </xf>
    <xf numFmtId="3" fontId="3" fillId="0" borderId="0" xfId="2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0" xfId="19" applyNumberFormat="1" applyFont="1" applyBorder="1" applyAlignment="1" applyProtection="1">
      <alignment horizontal="center"/>
      <protection/>
    </xf>
    <xf numFmtId="41" fontId="3" fillId="0" borderId="0" xfId="19" applyNumberFormat="1" applyFont="1" applyBorder="1" applyAlignment="1" applyProtection="1">
      <alignment horizontal="center"/>
      <protection/>
    </xf>
    <xf numFmtId="41" fontId="3" fillId="2" borderId="0" xfId="19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164" fontId="2" fillId="0" borderId="0" xfId="21" applyNumberFormat="1" applyFont="1" applyFill="1" applyBorder="1" applyAlignment="1" applyProtection="1">
      <alignment horizontal="left"/>
      <protection locked="0"/>
    </xf>
    <xf numFmtId="164" fontId="2" fillId="0" borderId="0" xfId="21" applyNumberFormat="1" applyFont="1" applyFill="1" applyBorder="1" applyAlignment="1" applyProtection="1">
      <alignment horizontal="center"/>
      <protection locked="0"/>
    </xf>
    <xf numFmtId="164" fontId="2" fillId="0" borderId="0" xfId="21" applyFont="1" applyFill="1" applyBorder="1" applyAlignment="1" applyProtection="1">
      <alignment horizontal="center"/>
      <protection locked="0"/>
    </xf>
    <xf numFmtId="165" fontId="2" fillId="0" borderId="0" xfId="15" applyNumberFormat="1" applyFont="1" applyFill="1" applyBorder="1" applyAlignment="1" applyProtection="1">
      <alignment/>
      <protection locked="0"/>
    </xf>
    <xf numFmtId="41" fontId="2" fillId="0" borderId="0" xfId="17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164" fontId="2" fillId="0" borderId="0" xfId="21" applyFont="1" applyFill="1" applyBorder="1" applyAlignment="1" applyProtection="1">
      <alignment horizontal="left"/>
      <protection locked="0"/>
    </xf>
    <xf numFmtId="165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3" fontId="6" fillId="0" borderId="0" xfId="20" applyNumberFormat="1" applyFont="1" applyFill="1" applyBorder="1">
      <alignment/>
      <protection/>
    </xf>
    <xf numFmtId="3" fontId="2" fillId="0" borderId="0" xfId="22" applyNumberFormat="1" applyFont="1" applyFill="1" applyAlignment="1" applyProtection="1">
      <alignment horizontal="left"/>
      <protection/>
    </xf>
    <xf numFmtId="3" fontId="2" fillId="0" borderId="0" xfId="22" applyNumberFormat="1" applyFont="1" applyAlignment="1" applyProtection="1">
      <alignment horizontal="center"/>
      <protection/>
    </xf>
    <xf numFmtId="41" fontId="2" fillId="0" borderId="0" xfId="22" applyNumberFormat="1" applyFont="1" applyBorder="1" applyProtection="1">
      <alignment/>
      <protection/>
    </xf>
    <xf numFmtId="41" fontId="2" fillId="0" borderId="0" xfId="22" applyNumberFormat="1" applyFont="1" applyFill="1" applyBorder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right"/>
    </xf>
    <xf numFmtId="3" fontId="6" fillId="0" borderId="0" xfId="20" applyNumberFormat="1" applyFont="1" applyFill="1" applyAlignment="1" applyProtection="1">
      <alignment horizontal="left"/>
      <protection/>
    </xf>
    <xf numFmtId="3" fontId="6" fillId="0" borderId="0" xfId="20" applyNumberFormat="1" applyFont="1" applyAlignment="1" applyProtection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20" applyNumberFormat="1" applyFont="1" applyBorder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164" fontId="2" fillId="0" borderId="0" xfId="19" applyNumberFormat="1" applyFont="1" applyAlignment="1" applyProtection="1">
      <alignment horizontal="left"/>
      <protection/>
    </xf>
    <xf numFmtId="164" fontId="2" fillId="0" borderId="0" xfId="19" applyNumberFormat="1" applyFont="1" applyAlignment="1" applyProtection="1">
      <alignment horizontal="center"/>
      <protection/>
    </xf>
    <xf numFmtId="164" fontId="2" fillId="0" borderId="0" xfId="19" applyNumberFormat="1" applyFont="1" applyFill="1" applyAlignment="1" applyProtection="1">
      <alignment horizontal="center"/>
      <protection/>
    </xf>
    <xf numFmtId="164" fontId="2" fillId="0" borderId="0" xfId="19" applyFont="1" applyAlignment="1" applyProtection="1">
      <alignment horizontal="center"/>
      <protection/>
    </xf>
    <xf numFmtId="41" fontId="2" fillId="0" borderId="0" xfId="15" applyNumberFormat="1" applyFont="1" applyFill="1" applyBorder="1" applyAlignment="1" applyProtection="1">
      <alignment/>
      <protection/>
    </xf>
    <xf numFmtId="165" fontId="2" fillId="0" borderId="0" xfId="15" applyNumberFormat="1" applyFont="1" applyBorder="1" applyAlignment="1">
      <alignment/>
    </xf>
    <xf numFmtId="41" fontId="2" fillId="0" borderId="0" xfId="15" applyNumberFormat="1" applyFont="1" applyBorder="1" applyAlignment="1" applyProtection="1">
      <alignment/>
      <protection/>
    </xf>
    <xf numFmtId="3" fontId="2" fillId="0" borderId="0" xfId="22" applyNumberFormat="1" applyFont="1" applyFill="1" applyAlignment="1">
      <alignment horizontal="left"/>
      <protection/>
    </xf>
    <xf numFmtId="3" fontId="2" fillId="0" borderId="0" xfId="22" applyNumberFormat="1" applyFont="1" applyFill="1" applyAlignment="1">
      <alignment horizontal="center"/>
      <protection/>
    </xf>
    <xf numFmtId="3" fontId="2" fillId="0" borderId="0" xfId="22" applyNumberFormat="1" applyFont="1" applyAlignment="1">
      <alignment horizontal="center"/>
      <protection/>
    </xf>
    <xf numFmtId="4" fontId="2" fillId="0" borderId="0" xfId="22" applyNumberFormat="1" applyFont="1" applyAlignment="1">
      <alignment horizontal="center"/>
      <protection/>
    </xf>
    <xf numFmtId="164" fontId="2" fillId="0" borderId="0" xfId="21" applyFont="1" applyFill="1" applyBorder="1" applyProtection="1">
      <alignment/>
      <protection locked="0"/>
    </xf>
    <xf numFmtId="165" fontId="2" fillId="0" borderId="0" xfId="15" applyNumberFormat="1" applyFont="1" applyFill="1" applyBorder="1" applyAlignment="1">
      <alignment/>
    </xf>
    <xf numFmtId="3" fontId="2" fillId="0" borderId="0" xfId="22" applyNumberFormat="1" applyFont="1" applyFill="1" applyAlignment="1" applyProtection="1">
      <alignment horizontal="center"/>
      <protection/>
    </xf>
    <xf numFmtId="164" fontId="2" fillId="0" borderId="0" xfId="23" applyNumberFormat="1" applyFont="1" applyFill="1" applyBorder="1" applyAlignment="1" applyProtection="1">
      <alignment horizontal="left"/>
      <protection/>
    </xf>
    <xf numFmtId="164" fontId="2" fillId="0" borderId="0" xfId="23" applyNumberFormat="1" applyFont="1" applyBorder="1" applyAlignment="1" applyProtection="1">
      <alignment horizontal="center"/>
      <protection/>
    </xf>
    <xf numFmtId="0" fontId="2" fillId="0" borderId="0" xfId="23" applyFont="1" applyBorder="1" applyAlignment="1" applyProtection="1">
      <alignment horizontal="center"/>
      <protection/>
    </xf>
    <xf numFmtId="165" fontId="2" fillId="0" borderId="0" xfId="23" applyNumberFormat="1" applyBorder="1" applyProtection="1">
      <alignment/>
      <protection/>
    </xf>
    <xf numFmtId="165" fontId="2" fillId="0" borderId="0" xfId="23" applyNumberFormat="1" applyFont="1" applyBorder="1" applyProtection="1">
      <alignment/>
      <protection/>
    </xf>
    <xf numFmtId="165" fontId="2" fillId="0" borderId="0" xfId="23" applyNumberFormat="1" applyFill="1" applyBorder="1" applyProtection="1">
      <alignment/>
      <protection/>
    </xf>
    <xf numFmtId="164" fontId="2" fillId="0" borderId="0" xfId="19" applyNumberFormat="1" applyFont="1" applyFill="1" applyAlignment="1" applyProtection="1">
      <alignment horizontal="left"/>
      <protection/>
    </xf>
    <xf numFmtId="3" fontId="2" fillId="0" borderId="0" xfId="22" applyNumberFormat="1" applyFont="1" applyAlignment="1" applyProtection="1">
      <alignment horizontal="left"/>
      <protection/>
    </xf>
    <xf numFmtId="41" fontId="2" fillId="0" borderId="0" xfId="22" applyNumberFormat="1" applyFont="1" applyFill="1" applyBorder="1">
      <alignment/>
      <protection/>
    </xf>
    <xf numFmtId="164" fontId="2" fillId="0" borderId="0" xfId="0" applyNumberFormat="1" applyFont="1" applyFill="1" applyAlignment="1" applyProtection="1">
      <alignment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41" fontId="2" fillId="0" borderId="0" xfId="0" applyNumberFormat="1" applyFont="1" applyFill="1" applyBorder="1" applyAlignment="1" applyProtection="1">
      <alignment wrapText="1"/>
      <protection/>
    </xf>
    <xf numFmtId="41" fontId="2" fillId="0" borderId="0" xfId="0" applyNumberFormat="1" applyFont="1" applyFill="1" applyBorder="1" applyAlignment="1">
      <alignment wrapText="1"/>
    </xf>
    <xf numFmtId="41" fontId="3" fillId="0" borderId="0" xfId="22" applyNumberFormat="1" applyFont="1" applyFill="1" applyBorder="1" applyProtection="1">
      <alignment/>
      <protection/>
    </xf>
    <xf numFmtId="3" fontId="2" fillId="0" borderId="0" xfId="22" applyNumberFormat="1" applyFont="1" applyAlignment="1">
      <alignment horizontal="left"/>
      <protection/>
    </xf>
    <xf numFmtId="0" fontId="2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/>
    </xf>
    <xf numFmtId="37" fontId="2" fillId="0" borderId="0" xfId="15" applyNumberFormat="1" applyFont="1" applyFill="1" applyBorder="1" applyAlignment="1" applyProtection="1">
      <alignment/>
      <protection locked="0"/>
    </xf>
    <xf numFmtId="37" fontId="2" fillId="0" borderId="0" xfId="15" applyNumberFormat="1" applyFont="1" applyAlignment="1">
      <alignment/>
    </xf>
    <xf numFmtId="41" fontId="2" fillId="0" borderId="0" xfId="15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>
      <alignment horizontal="center"/>
    </xf>
    <xf numFmtId="38" fontId="6" fillId="0" borderId="0" xfId="15" applyNumberFormat="1" applyFont="1" applyBorder="1" applyAlignment="1">
      <alignment/>
    </xf>
    <xf numFmtId="165" fontId="0" fillId="0" borderId="0" xfId="15" applyNumberFormat="1" applyAlignment="1">
      <alignment/>
    </xf>
    <xf numFmtId="3" fontId="2" fillId="0" borderId="0" xfId="21" applyNumberFormat="1" applyFont="1" applyFill="1" applyBorder="1">
      <alignment/>
      <protection/>
    </xf>
    <xf numFmtId="41" fontId="7" fillId="0" borderId="0" xfId="0" applyNumberFormat="1" applyFont="1" applyFill="1" applyAlignment="1">
      <alignment/>
    </xf>
    <xf numFmtId="164" fontId="2" fillId="0" borderId="0" xfId="23" applyNumberFormat="1" applyFont="1" applyFill="1" applyAlignment="1" applyProtection="1">
      <alignment horizontal="left"/>
      <protection/>
    </xf>
    <xf numFmtId="164" fontId="2" fillId="0" borderId="0" xfId="23" applyNumberFormat="1" applyFont="1" applyAlignment="1" applyProtection="1">
      <alignment horizontal="center"/>
      <protection/>
    </xf>
    <xf numFmtId="165" fontId="2" fillId="0" borderId="0" xfId="23" applyNumberFormat="1" applyBorder="1">
      <alignment/>
      <protection/>
    </xf>
    <xf numFmtId="41" fontId="3" fillId="0" borderId="0" xfId="17" applyNumberFormat="1" applyFont="1" applyFill="1" applyBorder="1" applyAlignment="1" applyProtection="1">
      <alignment/>
      <protection locked="0"/>
    </xf>
    <xf numFmtId="41" fontId="2" fillId="0" borderId="0" xfId="15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165" fontId="2" fillId="0" borderId="0" xfId="23" applyNumberFormat="1" applyFont="1" applyFill="1" applyBorder="1" applyProtection="1">
      <alignment/>
      <protection/>
    </xf>
    <xf numFmtId="41" fontId="8" fillId="0" borderId="0" xfId="15" applyNumberFormat="1" applyFont="1" applyFill="1" applyBorder="1" applyAlignment="1" applyProtection="1">
      <alignment/>
      <protection/>
    </xf>
    <xf numFmtId="3" fontId="6" fillId="0" borderId="0" xfId="15" applyNumberFormat="1" applyFont="1" applyFill="1" applyBorder="1" applyAlignment="1">
      <alignment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horizontal="center"/>
      <protection/>
    </xf>
    <xf numFmtId="3" fontId="6" fillId="0" borderId="0" xfId="0" applyNumberFormat="1" applyFont="1" applyBorder="1" applyAlignment="1">
      <alignment/>
    </xf>
    <xf numFmtId="41" fontId="2" fillId="0" borderId="0" xfId="22" applyNumberFormat="1" applyFont="1">
      <alignment/>
      <protection/>
    </xf>
    <xf numFmtId="3" fontId="6" fillId="0" borderId="0" xfId="20" applyNumberFormat="1" applyFont="1" applyFill="1" applyAlignment="1" applyProtection="1">
      <alignment horizontal="center"/>
      <protection/>
    </xf>
    <xf numFmtId="3" fontId="6" fillId="0" borderId="0" xfId="20" applyNumberFormat="1" applyFont="1" applyFill="1" applyBorder="1" applyAlignment="1">
      <alignment horizontal="right"/>
      <protection/>
    </xf>
    <xf numFmtId="3" fontId="6" fillId="0" borderId="0" xfId="15" applyNumberFormat="1" applyFont="1" applyFill="1" applyAlignment="1">
      <alignment/>
    </xf>
    <xf numFmtId="164" fontId="2" fillId="0" borderId="0" xfId="23" applyNumberFormat="1" applyFont="1" applyFill="1" applyAlignment="1" applyProtection="1">
      <alignment horizontal="left"/>
      <protection/>
    </xf>
    <xf numFmtId="164" fontId="2" fillId="0" borderId="0" xfId="23" applyNumberFormat="1" applyFont="1" applyAlignment="1" applyProtection="1">
      <alignment horizontal="center"/>
      <protection/>
    </xf>
    <xf numFmtId="164" fontId="2" fillId="0" borderId="0" xfId="23" applyNumberFormat="1" applyFont="1" applyFill="1" applyBorder="1" applyAlignment="1" applyProtection="1">
      <alignment horizontal="left"/>
      <protection/>
    </xf>
    <xf numFmtId="41" fontId="3" fillId="0" borderId="0" xfId="0" applyNumberFormat="1" applyFont="1" applyFill="1" applyBorder="1" applyAlignment="1" applyProtection="1">
      <alignment/>
      <protection/>
    </xf>
    <xf numFmtId="3" fontId="6" fillId="0" borderId="0" xfId="15" applyNumberFormat="1" applyFont="1" applyAlignment="1">
      <alignment/>
    </xf>
    <xf numFmtId="164" fontId="2" fillId="0" borderId="0" xfId="0" applyNumberFormat="1" applyFont="1" applyAlignment="1" applyProtection="1">
      <alignment wrapText="1"/>
      <protection/>
    </xf>
    <xf numFmtId="41" fontId="2" fillId="0" borderId="0" xfId="22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Continuous"/>
      <protection/>
    </xf>
    <xf numFmtId="41" fontId="6" fillId="0" borderId="0" xfId="0" applyNumberFormat="1" applyFont="1" applyBorder="1" applyAlignment="1">
      <alignment/>
    </xf>
    <xf numFmtId="164" fontId="2" fillId="0" borderId="0" xfId="0" applyNumberFormat="1" applyFont="1" applyFill="1" applyAlignment="1" applyProtection="1">
      <alignment/>
      <protection/>
    </xf>
    <xf numFmtId="4" fontId="2" fillId="0" borderId="0" xfId="22" applyNumberFormat="1" applyFont="1" applyFill="1" applyAlignment="1">
      <alignment horizontal="center"/>
      <protection/>
    </xf>
    <xf numFmtId="3" fontId="2" fillId="0" borderId="0" xfId="21" applyNumberFormat="1" applyFont="1" applyFill="1" applyBorder="1" applyProtection="1">
      <alignment/>
      <protection locked="0"/>
    </xf>
    <xf numFmtId="165" fontId="3" fillId="0" borderId="0" xfId="23" applyNumberFormat="1" applyFont="1" applyFill="1" applyBorder="1" applyProtection="1">
      <alignment/>
      <protection/>
    </xf>
    <xf numFmtId="3" fontId="9" fillId="0" borderId="0" xfId="20" applyNumberFormat="1" applyFont="1" applyFill="1" applyBorder="1">
      <alignment/>
      <protection/>
    </xf>
    <xf numFmtId="167" fontId="2" fillId="0" borderId="0" xfId="21" applyNumberFormat="1" applyFont="1" applyFill="1" applyBorder="1" applyAlignment="1" applyProtection="1">
      <alignment horizontal="left"/>
      <protection locked="0"/>
    </xf>
    <xf numFmtId="167" fontId="2" fillId="0" borderId="0" xfId="2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/>
    </xf>
    <xf numFmtId="41" fontId="2" fillId="0" borderId="0" xfId="17" applyNumberFormat="1" applyFont="1" applyFill="1" applyBorder="1" applyAlignment="1" applyProtection="1">
      <alignment horizontal="right"/>
      <protection locked="0"/>
    </xf>
    <xf numFmtId="3" fontId="6" fillId="0" borderId="0" xfId="20" applyNumberFormat="1" applyFont="1" applyFill="1" applyBorder="1" applyAlignment="1">
      <alignment/>
      <protection/>
    </xf>
    <xf numFmtId="165" fontId="2" fillId="0" borderId="0" xfId="15" applyNumberFormat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ill="1" applyBorder="1" applyAlignment="1">
      <alignment/>
    </xf>
    <xf numFmtId="41" fontId="10" fillId="0" borderId="0" xfId="15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15" applyNumberFormat="1" applyFont="1" applyAlignment="1">
      <alignment horizontal="right"/>
    </xf>
    <xf numFmtId="1" fontId="6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 applyProtection="1">
      <alignment/>
      <protection/>
    </xf>
    <xf numFmtId="3" fontId="6" fillId="0" borderId="0" xfId="20" applyNumberFormat="1" applyFont="1">
      <alignment/>
      <protection/>
    </xf>
    <xf numFmtId="0" fontId="6" fillId="0" borderId="0" xfId="0" applyFont="1" applyAlignment="1" applyProtection="1">
      <alignment horizontal="center"/>
      <protection/>
    </xf>
    <xf numFmtId="38" fontId="6" fillId="0" borderId="0" xfId="15" applyNumberFormat="1" applyFont="1" applyAlignment="1">
      <alignment/>
    </xf>
    <xf numFmtId="0" fontId="6" fillId="0" borderId="0" xfId="0" applyFont="1" applyBorder="1" applyAlignment="1">
      <alignment/>
    </xf>
    <xf numFmtId="0" fontId="2" fillId="0" borderId="0" xfId="23" applyFont="1" applyBorder="1" applyAlignment="1" applyProtection="1">
      <alignment horizontal="center"/>
      <protection/>
    </xf>
    <xf numFmtId="164" fontId="2" fillId="0" borderId="0" xfId="23" applyNumberFormat="1" applyFont="1" applyBorder="1" applyAlignment="1" applyProtection="1">
      <alignment horizontal="center"/>
      <protection/>
    </xf>
    <xf numFmtId="165" fontId="2" fillId="0" borderId="0" xfId="23" applyNumberFormat="1" applyFont="1" applyBorder="1" applyProtection="1">
      <alignment/>
      <protection/>
    </xf>
    <xf numFmtId="3" fontId="3" fillId="0" borderId="0" xfId="22" applyNumberFormat="1" applyFont="1" applyAlignment="1" applyProtection="1">
      <alignment horizontal="left"/>
      <protection/>
    </xf>
    <xf numFmtId="3" fontId="3" fillId="0" borderId="0" xfId="22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164" fontId="3" fillId="0" borderId="0" xfId="21" applyFont="1" applyFill="1" applyBorder="1" applyAlignment="1" applyProtection="1">
      <alignment horizontal="left"/>
      <protection locked="0"/>
    </xf>
    <xf numFmtId="164" fontId="3" fillId="0" borderId="0" xfId="21" applyFont="1" applyFill="1" applyBorder="1" applyAlignment="1" applyProtection="1">
      <alignment horizontal="center"/>
      <protection locked="0"/>
    </xf>
    <xf numFmtId="165" fontId="3" fillId="0" borderId="0" xfId="15" applyNumberFormat="1" applyFont="1" applyFill="1" applyBorder="1" applyAlignment="1" applyProtection="1">
      <alignment/>
      <protection locked="0"/>
    </xf>
    <xf numFmtId="164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Alignment="1">
      <alignment/>
    </xf>
    <xf numFmtId="165" fontId="3" fillId="0" borderId="0" xfId="15" applyNumberFormat="1" applyFont="1" applyAlignment="1">
      <alignment/>
    </xf>
    <xf numFmtId="41" fontId="3" fillId="0" borderId="0" xfId="0" applyNumberFormat="1" applyFont="1" applyAlignment="1">
      <alignment/>
    </xf>
    <xf numFmtId="3" fontId="9" fillId="0" borderId="0" xfId="20" applyNumberFormat="1" applyFont="1" applyAlignment="1" applyProtection="1">
      <alignment horizontal="left"/>
      <protection/>
    </xf>
    <xf numFmtId="3" fontId="9" fillId="0" borderId="0" xfId="20" applyNumberFormat="1" applyFont="1" applyAlignment="1" applyProtection="1">
      <alignment horizontal="center"/>
      <protection/>
    </xf>
    <xf numFmtId="3" fontId="9" fillId="0" borderId="0" xfId="20" applyNumberFormat="1" applyFont="1" applyFill="1" applyBorder="1" applyAlignment="1" applyProtection="1">
      <alignment horizontal="center"/>
      <protection/>
    </xf>
    <xf numFmtId="3" fontId="9" fillId="0" borderId="0" xfId="20" applyNumberFormat="1" applyFont="1" applyAlignment="1">
      <alignment horizontal="center"/>
      <protection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3" fillId="0" borderId="0" xfId="22" applyNumberFormat="1" applyFont="1" applyAlignment="1" applyProtection="1">
      <alignment/>
      <protection/>
    </xf>
    <xf numFmtId="41" fontId="3" fillId="0" borderId="0" xfId="22" applyNumberFormat="1" applyFont="1" applyBorder="1" applyProtection="1">
      <alignment/>
      <protection/>
    </xf>
    <xf numFmtId="3" fontId="3" fillId="0" borderId="0" xfId="22" applyNumberFormat="1" applyFont="1" applyAlignment="1">
      <alignment horizontal="center"/>
      <protection/>
    </xf>
    <xf numFmtId="164" fontId="3" fillId="0" borderId="0" xfId="23" applyNumberFormat="1" applyFont="1" applyFill="1" applyAlignment="1" applyProtection="1">
      <alignment horizontal="left"/>
      <protection/>
    </xf>
    <xf numFmtId="164" fontId="3" fillId="0" borderId="0" xfId="23" applyNumberFormat="1" applyFont="1" applyAlignment="1" applyProtection="1">
      <alignment horizontal="center"/>
      <protection/>
    </xf>
    <xf numFmtId="0" fontId="3" fillId="0" borderId="0" xfId="23" applyFont="1" applyBorder="1" applyAlignment="1" applyProtection="1">
      <alignment horizontal="center"/>
      <protection/>
    </xf>
    <xf numFmtId="164" fontId="3" fillId="0" borderId="0" xfId="23" applyNumberFormat="1" applyFont="1" applyBorder="1" applyAlignment="1" applyProtection="1">
      <alignment horizontal="center"/>
      <protection/>
    </xf>
    <xf numFmtId="165" fontId="3" fillId="0" borderId="0" xfId="23" applyNumberFormat="1" applyFont="1" applyBorder="1" applyProtection="1">
      <alignment/>
      <protection/>
    </xf>
    <xf numFmtId="164" fontId="3" fillId="0" borderId="0" xfId="0" applyNumberFormat="1" applyFont="1" applyAlignment="1" applyProtection="1">
      <alignment wrapText="1"/>
      <protection/>
    </xf>
    <xf numFmtId="164" fontId="3" fillId="0" borderId="0" xfId="0" applyNumberFormat="1" applyFont="1" applyAlignment="1" applyProtection="1">
      <alignment horizontal="center" wrapText="1"/>
      <protection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65" fontId="2" fillId="0" borderId="0" xfId="2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Fill="1" applyAlignment="1">
      <alignment/>
    </xf>
    <xf numFmtId="3" fontId="3" fillId="0" borderId="0" xfId="22" applyNumberFormat="1" applyFont="1" applyFill="1" applyAlignment="1" applyProtection="1">
      <alignment/>
      <protection/>
    </xf>
    <xf numFmtId="3" fontId="3" fillId="0" borderId="0" xfId="22" applyNumberFormat="1" applyFont="1" applyFill="1" applyAlignment="1" applyProtection="1">
      <alignment horizontal="center"/>
      <protection/>
    </xf>
    <xf numFmtId="3" fontId="3" fillId="0" borderId="0" xfId="22" applyNumberFormat="1" applyFont="1" applyFill="1" applyAlignment="1">
      <alignment horizontal="center"/>
      <protection/>
    </xf>
    <xf numFmtId="3" fontId="9" fillId="0" borderId="0" xfId="20" applyNumberFormat="1" applyFont="1" applyFill="1" applyAlignment="1" applyProtection="1">
      <alignment horizontal="left"/>
      <protection/>
    </xf>
    <xf numFmtId="3" fontId="3" fillId="0" borderId="0" xfId="22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wrapText="1"/>
      <protection/>
    </xf>
    <xf numFmtId="164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64" fontId="2" fillId="0" borderId="0" xfId="23" applyNumberFormat="1" applyFont="1" applyFill="1" applyAlignment="1" applyProtection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164" fontId="2" fillId="0" borderId="0" xfId="23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 wrapText="1"/>
      <protection/>
    </xf>
    <xf numFmtId="165" fontId="2" fillId="0" borderId="0" xfId="23" applyNumberFormat="1" applyFill="1" applyBorder="1">
      <alignment/>
      <protection/>
    </xf>
    <xf numFmtId="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165" fontId="0" fillId="0" borderId="0" xfId="15" applyNumberFormat="1" applyFill="1" applyAlignment="1">
      <alignment/>
    </xf>
    <xf numFmtId="164" fontId="2" fillId="0" borderId="0" xfId="23" applyNumberFormat="1" applyFont="1" applyFill="1" applyAlignment="1" applyProtection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164" fontId="2" fillId="0" borderId="0" xfId="23" applyNumberFormat="1" applyFont="1" applyFill="1" applyBorder="1" applyAlignment="1" applyProtection="1">
      <alignment horizontal="center"/>
      <protection/>
    </xf>
    <xf numFmtId="165" fontId="2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15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2" fillId="0" borderId="0" xfId="19" applyFont="1" applyFill="1" applyAlignment="1" applyProtection="1">
      <alignment horizontal="center"/>
      <protection/>
    </xf>
    <xf numFmtId="3" fontId="3" fillId="0" borderId="0" xfId="0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7" fontId="2" fillId="0" borderId="0" xfId="15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41" fontId="2" fillId="0" borderId="0" xfId="15" applyNumberFormat="1" applyFont="1" applyFill="1" applyAlignment="1">
      <alignment/>
    </xf>
    <xf numFmtId="41" fontId="2" fillId="0" borderId="0" xfId="22" applyNumberFormat="1" applyFont="1" applyFill="1">
      <alignment/>
      <protection/>
    </xf>
    <xf numFmtId="0" fontId="6" fillId="0" borderId="0" xfId="0" applyFont="1" applyFill="1" applyAlignment="1" applyProtection="1">
      <alignment horizontal="center"/>
      <protection/>
    </xf>
    <xf numFmtId="38" fontId="6" fillId="0" borderId="0" xfId="15" applyNumberFormat="1" applyFont="1" applyFill="1" applyAlignment="1">
      <alignment/>
    </xf>
    <xf numFmtId="38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 wrapText="1"/>
      <protection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64" fontId="3" fillId="0" borderId="0" xfId="23" applyNumberFormat="1" applyFont="1" applyFill="1" applyAlignment="1" applyProtection="1">
      <alignment horizontal="center"/>
      <protection/>
    </xf>
    <xf numFmtId="0" fontId="3" fillId="0" borderId="0" xfId="23" applyFont="1" applyFill="1" applyBorder="1" applyAlignment="1" applyProtection="1">
      <alignment horizontal="center"/>
      <protection/>
    </xf>
    <xf numFmtId="164" fontId="3" fillId="0" borderId="0" xfId="23" applyNumberFormat="1" applyFont="1" applyFill="1" applyBorder="1" applyAlignment="1" applyProtection="1">
      <alignment horizontal="center"/>
      <protection/>
    </xf>
    <xf numFmtId="3" fontId="9" fillId="0" borderId="0" xfId="20" applyNumberFormat="1" applyFont="1" applyFill="1" applyAlignment="1" applyProtection="1">
      <alignment horizontal="center"/>
      <protection/>
    </xf>
    <xf numFmtId="3" fontId="9" fillId="0" borderId="0" xfId="20" applyNumberFormat="1" applyFont="1" applyFill="1" applyAlignment="1">
      <alignment horizontal="center"/>
      <protection/>
    </xf>
    <xf numFmtId="165" fontId="2" fillId="0" borderId="0" xfId="15" applyNumberFormat="1" applyFill="1" applyBorder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164" fontId="16" fillId="3" borderId="0" xfId="0" applyNumberFormat="1" applyFont="1" applyFill="1" applyAlignment="1" applyProtection="1">
      <alignment horizontal="left"/>
      <protection/>
    </xf>
    <xf numFmtId="164" fontId="16" fillId="3" borderId="0" xfId="0" applyNumberFormat="1" applyFont="1" applyFill="1" applyAlignment="1" applyProtection="1">
      <alignment horizontal="center"/>
      <protection/>
    </xf>
    <xf numFmtId="0" fontId="16" fillId="3" borderId="0" xfId="0" applyFont="1" applyFill="1" applyAlignment="1" applyProtection="1">
      <alignment horizontal="center"/>
      <protection/>
    </xf>
    <xf numFmtId="41" fontId="17" fillId="3" borderId="0" xfId="15" applyNumberFormat="1" applyFont="1" applyFill="1" applyBorder="1" applyAlignment="1" applyProtection="1">
      <alignment/>
      <protection/>
    </xf>
    <xf numFmtId="41" fontId="15" fillId="3" borderId="0" xfId="0" applyNumberFormat="1" applyFont="1" applyFill="1" applyBorder="1" applyAlignment="1">
      <alignment/>
    </xf>
    <xf numFmtId="165" fontId="3" fillId="3" borderId="0" xfId="15" applyNumberFormat="1" applyFont="1" applyFill="1" applyBorder="1" applyAlignment="1" applyProtection="1">
      <alignment/>
      <protection locked="0"/>
    </xf>
    <xf numFmtId="41" fontId="16" fillId="3" borderId="0" xfId="15" applyNumberFormat="1" applyFont="1" applyFill="1" applyBorder="1" applyAlignment="1" applyProtection="1">
      <alignment/>
      <protection/>
    </xf>
    <xf numFmtId="3" fontId="9" fillId="3" borderId="0" xfId="20" applyNumberFormat="1" applyFont="1" applyFill="1" applyBorder="1">
      <alignment/>
      <protection/>
    </xf>
    <xf numFmtId="0" fontId="15" fillId="3" borderId="0" xfId="0" applyFont="1" applyFill="1" applyAlignment="1">
      <alignment/>
    </xf>
    <xf numFmtId="3" fontId="9" fillId="3" borderId="0" xfId="20" applyNumberFormat="1" applyFont="1" applyFill="1" applyAlignment="1" applyProtection="1">
      <alignment horizontal="left"/>
      <protection/>
    </xf>
    <xf numFmtId="3" fontId="9" fillId="3" borderId="0" xfId="20" applyNumberFormat="1" applyFont="1" applyFill="1" applyAlignment="1" applyProtection="1">
      <alignment horizontal="center"/>
      <protection/>
    </xf>
    <xf numFmtId="3" fontId="9" fillId="3" borderId="0" xfId="20" applyNumberFormat="1" applyFont="1" applyFill="1" applyAlignment="1">
      <alignment horizontal="center"/>
      <protection/>
    </xf>
    <xf numFmtId="3" fontId="9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41" fontId="3" fillId="3" borderId="0" xfId="0" applyNumberFormat="1" applyFont="1" applyFill="1" applyBorder="1" applyAlignment="1" applyProtection="1">
      <alignment/>
      <protection/>
    </xf>
    <xf numFmtId="41" fontId="3" fillId="3" borderId="0" xfId="0" applyNumberFormat="1" applyFont="1" applyFill="1" applyBorder="1" applyAlignment="1">
      <alignment/>
    </xf>
    <xf numFmtId="0" fontId="15" fillId="3" borderId="0" xfId="0" applyFont="1" applyFill="1" applyAlignment="1">
      <alignment/>
    </xf>
    <xf numFmtId="164" fontId="3" fillId="3" borderId="0" xfId="0" applyNumberFormat="1" applyFont="1" applyFill="1" applyAlignment="1" applyProtection="1">
      <alignment horizontal="center" wrapText="1"/>
      <protection/>
    </xf>
    <xf numFmtId="164" fontId="3" fillId="3" borderId="0" xfId="0" applyNumberFormat="1" applyFont="1" applyFill="1" applyAlignment="1" applyProtection="1">
      <alignment horizontal="center"/>
      <protection/>
    </xf>
    <xf numFmtId="3" fontId="15" fillId="3" borderId="0" xfId="0" applyNumberFormat="1" applyFont="1" applyFill="1" applyAlignment="1">
      <alignment/>
    </xf>
    <xf numFmtId="3" fontId="9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 applyProtection="1">
      <alignment/>
      <protection/>
    </xf>
    <xf numFmtId="164" fontId="3" fillId="3" borderId="0" xfId="21" applyFont="1" applyFill="1" applyBorder="1" applyAlignment="1" applyProtection="1">
      <alignment horizontal="left"/>
      <protection locked="0"/>
    </xf>
    <xf numFmtId="164" fontId="3" fillId="3" borderId="0" xfId="21" applyFont="1" applyFill="1" applyBorder="1" applyAlignment="1" applyProtection="1">
      <alignment horizontal="center"/>
      <protection locked="0"/>
    </xf>
    <xf numFmtId="41" fontId="3" fillId="3" borderId="0" xfId="17" applyNumberFormat="1" applyFont="1" applyFill="1" applyBorder="1" applyAlignment="1" applyProtection="1">
      <alignment/>
      <protection locked="0"/>
    </xf>
    <xf numFmtId="41" fontId="3" fillId="3" borderId="0" xfId="0" applyNumberFormat="1" applyFont="1" applyFill="1" applyBorder="1" applyAlignment="1" applyProtection="1">
      <alignment/>
      <protection/>
    </xf>
    <xf numFmtId="41" fontId="3" fillId="3" borderId="0" xfId="0" applyNumberFormat="1" applyFont="1" applyFill="1" applyBorder="1" applyAlignment="1">
      <alignment horizontal="right"/>
    </xf>
    <xf numFmtId="3" fontId="3" fillId="3" borderId="0" xfId="22" applyNumberFormat="1" applyFont="1" applyFill="1" applyAlignment="1" applyProtection="1">
      <alignment/>
      <protection/>
    </xf>
    <xf numFmtId="3" fontId="3" fillId="3" borderId="0" xfId="22" applyNumberFormat="1" applyFont="1" applyFill="1" applyAlignment="1" applyProtection="1">
      <alignment horizontal="center"/>
      <protection/>
    </xf>
    <xf numFmtId="41" fontId="3" fillId="3" borderId="0" xfId="22" applyNumberFormat="1" applyFont="1" applyFill="1" applyBorder="1" applyProtection="1">
      <alignment/>
      <protection/>
    </xf>
    <xf numFmtId="164" fontId="3" fillId="3" borderId="0" xfId="21" applyNumberFormat="1" applyFont="1" applyFill="1" applyBorder="1" applyAlignment="1" applyProtection="1">
      <alignment horizontal="left"/>
      <protection locked="0"/>
    </xf>
    <xf numFmtId="164" fontId="3" fillId="3" borderId="0" xfId="0" applyNumberFormat="1" applyFont="1" applyFill="1" applyAlignment="1" applyProtection="1">
      <alignment wrapText="1"/>
      <protection/>
    </xf>
    <xf numFmtId="3" fontId="15" fillId="3" borderId="0" xfId="0" applyNumberFormat="1" applyFont="1" applyFill="1" applyAlignment="1">
      <alignment/>
    </xf>
    <xf numFmtId="164" fontId="3" fillId="3" borderId="0" xfId="19" applyNumberFormat="1" applyFont="1" applyFill="1" applyAlignment="1" applyProtection="1">
      <alignment horizontal="left"/>
      <protection/>
    </xf>
    <xf numFmtId="164" fontId="3" fillId="3" borderId="0" xfId="19" applyNumberFormat="1" applyFont="1" applyFill="1" applyAlignment="1" applyProtection="1">
      <alignment horizontal="center"/>
      <protection/>
    </xf>
    <xf numFmtId="164" fontId="3" fillId="3" borderId="0" xfId="19" applyFont="1" applyFill="1" applyAlignment="1" applyProtection="1">
      <alignment horizontal="center"/>
      <protection/>
    </xf>
    <xf numFmtId="41" fontId="3" fillId="3" borderId="0" xfId="15" applyNumberFormat="1" applyFont="1" applyFill="1" applyBorder="1" applyAlignment="1" applyProtection="1">
      <alignment/>
      <protection/>
    </xf>
    <xf numFmtId="41" fontId="3" fillId="3" borderId="0" xfId="15" applyNumberFormat="1" applyFont="1" applyFill="1" applyBorder="1" applyAlignment="1" applyProtection="1">
      <alignment/>
      <protection locked="0"/>
    </xf>
    <xf numFmtId="164" fontId="3" fillId="3" borderId="0" xfId="21" applyNumberFormat="1" applyFont="1" applyFill="1" applyBorder="1" applyAlignment="1" applyProtection="1">
      <alignment horizontal="center"/>
      <protection locked="0"/>
    </xf>
    <xf numFmtId="3" fontId="3" fillId="3" borderId="0" xfId="22" applyNumberFormat="1" applyFont="1" applyFill="1" applyAlignment="1">
      <alignment horizontal="center"/>
      <protection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 horizontal="right"/>
    </xf>
    <xf numFmtId="3" fontId="9" fillId="3" borderId="0" xfId="15" applyNumberFormat="1" applyFont="1" applyFill="1" applyAlignment="1">
      <alignment horizontal="right"/>
    </xf>
    <xf numFmtId="3" fontId="9" fillId="3" borderId="0" xfId="0" applyNumberFormat="1" applyFont="1" applyFill="1" applyBorder="1" applyAlignment="1">
      <alignment/>
    </xf>
    <xf numFmtId="0" fontId="9" fillId="3" borderId="0" xfId="0" applyFont="1" applyFill="1" applyAlignment="1">
      <alignment horizontal="right"/>
    </xf>
    <xf numFmtId="1" fontId="9" fillId="3" borderId="0" xfId="0" applyNumberFormat="1" applyFont="1" applyFill="1" applyBorder="1" applyAlignment="1">
      <alignment/>
    </xf>
    <xf numFmtId="0" fontId="9" fillId="3" borderId="0" xfId="0" applyFont="1" applyFill="1" applyAlignment="1" applyProtection="1">
      <alignment horizontal="center"/>
      <protection/>
    </xf>
    <xf numFmtId="0" fontId="9" fillId="3" borderId="0" xfId="0" applyFont="1" applyFill="1" applyBorder="1" applyAlignment="1">
      <alignment/>
    </xf>
    <xf numFmtId="38" fontId="9" fillId="3" borderId="0" xfId="15" applyNumberFormat="1" applyFont="1" applyFill="1" applyBorder="1" applyAlignment="1">
      <alignment/>
    </xf>
    <xf numFmtId="164" fontId="3" fillId="3" borderId="0" xfId="23" applyNumberFormat="1" applyFont="1" applyFill="1" applyAlignment="1" applyProtection="1">
      <alignment horizontal="left"/>
      <protection/>
    </xf>
    <xf numFmtId="164" fontId="3" fillId="3" borderId="0" xfId="23" applyNumberFormat="1" applyFont="1" applyFill="1" applyAlignment="1" applyProtection="1">
      <alignment horizontal="center"/>
      <protection/>
    </xf>
    <xf numFmtId="0" fontId="3" fillId="3" borderId="0" xfId="23" applyFont="1" applyFill="1" applyBorder="1" applyAlignment="1" applyProtection="1">
      <alignment horizontal="center"/>
      <protection/>
    </xf>
    <xf numFmtId="164" fontId="3" fillId="3" borderId="0" xfId="23" applyNumberFormat="1" applyFont="1" applyFill="1" applyBorder="1" applyAlignment="1" applyProtection="1">
      <alignment horizontal="center"/>
      <protection/>
    </xf>
    <xf numFmtId="165" fontId="3" fillId="3" borderId="0" xfId="23" applyNumberFormat="1" applyFont="1" applyFill="1" applyBorder="1" applyProtection="1">
      <alignment/>
      <protection/>
    </xf>
    <xf numFmtId="3" fontId="3" fillId="3" borderId="0" xfId="22" applyNumberFormat="1" applyFont="1" applyFill="1" applyAlignment="1" applyProtection="1">
      <alignment horizontal="left"/>
      <protection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 applyProtection="1">
      <alignment horizontal="centerContinuous"/>
      <protection/>
    </xf>
    <xf numFmtId="41" fontId="9" fillId="3" borderId="0" xfId="0" applyNumberFormat="1" applyFont="1" applyFill="1" applyBorder="1" applyAlignment="1">
      <alignment/>
    </xf>
    <xf numFmtId="165" fontId="3" fillId="3" borderId="0" xfId="15" applyNumberFormat="1" applyFont="1" applyFill="1" applyBorder="1" applyAlignment="1">
      <alignment/>
    </xf>
    <xf numFmtId="165" fontId="3" fillId="3" borderId="0" xfId="15" applyNumberFormat="1" applyFont="1" applyFill="1" applyAlignment="1">
      <alignment/>
    </xf>
    <xf numFmtId="41" fontId="3" fillId="3" borderId="0" xfId="0" applyNumberFormat="1" applyFont="1" applyFill="1" applyAlignment="1">
      <alignment/>
    </xf>
    <xf numFmtId="164" fontId="3" fillId="3" borderId="0" xfId="23" applyNumberFormat="1" applyFont="1" applyFill="1" applyAlignment="1" applyProtection="1">
      <alignment horizontal="left"/>
      <protection/>
    </xf>
    <xf numFmtId="164" fontId="3" fillId="3" borderId="0" xfId="23" applyNumberFormat="1" applyFont="1" applyFill="1" applyAlignment="1" applyProtection="1">
      <alignment horizontal="center"/>
      <protection/>
    </xf>
    <xf numFmtId="0" fontId="3" fillId="3" borderId="0" xfId="23" applyFont="1" applyFill="1" applyBorder="1" applyAlignment="1" applyProtection="1">
      <alignment horizontal="center"/>
      <protection/>
    </xf>
    <xf numFmtId="164" fontId="3" fillId="3" borderId="0" xfId="23" applyNumberFormat="1" applyFont="1" applyFill="1" applyBorder="1" applyAlignment="1" applyProtection="1">
      <alignment horizontal="center"/>
      <protection/>
    </xf>
    <xf numFmtId="165" fontId="3" fillId="3" borderId="0" xfId="23" applyNumberFormat="1" applyFont="1" applyFill="1" applyBorder="1" applyProtection="1">
      <alignment/>
      <protection/>
    </xf>
    <xf numFmtId="165" fontId="15" fillId="3" borderId="0" xfId="0" applyNumberFormat="1" applyFont="1" applyFill="1" applyAlignment="1">
      <alignment/>
    </xf>
    <xf numFmtId="41" fontId="15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BCCUST" xfId="19"/>
    <cellStyle name="Normal_CVPCUST" xfId="20"/>
    <cellStyle name="Normal_FSLPCUST" xfId="21"/>
    <cellStyle name="Normal_LAPCUST" xfId="22"/>
    <cellStyle name="Normal_PDCUS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2"/>
  <sheetViews>
    <sheetView zoomScale="75" zoomScaleNormal="75" workbookViewId="0" topLeftCell="A451">
      <selection activeCell="A490" sqref="A490:IV490"/>
    </sheetView>
  </sheetViews>
  <sheetFormatPr defaultColWidth="9.140625" defaultRowHeight="12.75"/>
  <cols>
    <col min="1" max="1" width="50.7109375" style="0" customWidth="1"/>
    <col min="2" max="4" width="10.7109375" style="0" customWidth="1"/>
    <col min="5" max="6" width="15.7109375" style="0" customWidth="1"/>
    <col min="7" max="12" width="20.7109375" style="0" customWidth="1"/>
  </cols>
  <sheetData>
    <row r="1" s="297" customFormat="1" ht="25.5">
      <c r="A1" s="297" t="s">
        <v>12</v>
      </c>
    </row>
    <row r="2" s="297" customFormat="1" ht="25.5"/>
    <row r="3" spans="1:13" ht="12.75">
      <c r="A3" s="1"/>
      <c r="B3" s="2"/>
      <c r="C3" s="2"/>
      <c r="D3" s="2"/>
      <c r="E3" s="3"/>
      <c r="F3" s="3" t="s">
        <v>0</v>
      </c>
      <c r="G3" s="4" t="s">
        <v>1</v>
      </c>
      <c r="H3" s="4" t="s">
        <v>2</v>
      </c>
      <c r="I3" s="4" t="s">
        <v>3</v>
      </c>
      <c r="J3" s="4" t="s">
        <v>1</v>
      </c>
      <c r="K3" s="4" t="s">
        <v>2</v>
      </c>
      <c r="L3" s="4" t="s">
        <v>4</v>
      </c>
      <c r="M3" s="5"/>
    </row>
    <row r="4" spans="1:13" ht="12.75">
      <c r="A4" s="6" t="s">
        <v>5</v>
      </c>
      <c r="B4" s="7" t="s">
        <v>6</v>
      </c>
      <c r="C4" s="7" t="s">
        <v>7</v>
      </c>
      <c r="D4" s="7" t="s">
        <v>8</v>
      </c>
      <c r="E4" s="8" t="s">
        <v>5</v>
      </c>
      <c r="F4" s="8" t="s">
        <v>9</v>
      </c>
      <c r="G4" s="9" t="s">
        <v>10</v>
      </c>
      <c r="H4" s="9" t="s">
        <v>10</v>
      </c>
      <c r="I4" s="9" t="s">
        <v>10</v>
      </c>
      <c r="J4" s="9" t="s">
        <v>11</v>
      </c>
      <c r="K4" s="9" t="s">
        <v>11</v>
      </c>
      <c r="L4" s="9" t="s">
        <v>11</v>
      </c>
      <c r="M4" s="10"/>
    </row>
    <row r="5" spans="1:12" ht="12.75">
      <c r="A5" s="11" t="s">
        <v>16</v>
      </c>
      <c r="B5" s="12" t="s">
        <v>17</v>
      </c>
      <c r="C5" s="12" t="s">
        <v>18</v>
      </c>
      <c r="D5" s="12" t="s">
        <v>19</v>
      </c>
      <c r="E5" s="13" t="s">
        <v>20</v>
      </c>
      <c r="F5" s="12" t="s">
        <v>21</v>
      </c>
      <c r="G5" s="14">
        <v>2052</v>
      </c>
      <c r="H5" s="14"/>
      <c r="I5" s="20">
        <f aca="true" t="shared" si="0" ref="I5:I68">SUM(G5:H5)</f>
        <v>2052</v>
      </c>
      <c r="J5" s="16">
        <v>34635</v>
      </c>
      <c r="K5" s="16"/>
      <c r="L5" s="26">
        <f aca="true" t="shared" si="1" ref="L5:L68">SUM(J5:K5)</f>
        <v>34635</v>
      </c>
    </row>
    <row r="6" spans="1:12" ht="12.75">
      <c r="A6" s="17" t="s">
        <v>22</v>
      </c>
      <c r="B6" s="18" t="s">
        <v>23</v>
      </c>
      <c r="C6" s="18" t="s">
        <v>24</v>
      </c>
      <c r="D6" s="18" t="s">
        <v>25</v>
      </c>
      <c r="E6" s="18" t="s">
        <v>26</v>
      </c>
      <c r="F6" s="19" t="s">
        <v>27</v>
      </c>
      <c r="G6" s="20">
        <v>1413</v>
      </c>
      <c r="H6" s="20"/>
      <c r="I6" s="20">
        <f t="shared" si="0"/>
        <v>1413</v>
      </c>
      <c r="J6" s="20">
        <v>33540</v>
      </c>
      <c r="K6" s="21"/>
      <c r="L6" s="26">
        <f t="shared" si="1"/>
        <v>33540</v>
      </c>
    </row>
    <row r="7" spans="1:12" ht="12.75">
      <c r="A7" s="11" t="s">
        <v>28</v>
      </c>
      <c r="B7" s="12" t="s">
        <v>17</v>
      </c>
      <c r="C7" s="12" t="s">
        <v>18</v>
      </c>
      <c r="D7" s="12" t="s">
        <v>29</v>
      </c>
      <c r="E7" s="13" t="s">
        <v>20</v>
      </c>
      <c r="F7" s="12" t="s">
        <v>21</v>
      </c>
      <c r="G7" s="15">
        <v>14273</v>
      </c>
      <c r="H7" s="15"/>
      <c r="I7" s="20">
        <f t="shared" si="0"/>
        <v>14273</v>
      </c>
      <c r="J7" s="22">
        <v>227093</v>
      </c>
      <c r="K7" s="22"/>
      <c r="L7" s="26">
        <f t="shared" si="1"/>
        <v>227093</v>
      </c>
    </row>
    <row r="8" spans="1:12" ht="12.75">
      <c r="A8" s="11" t="s">
        <v>30</v>
      </c>
      <c r="B8" s="12" t="s">
        <v>17</v>
      </c>
      <c r="C8" s="12" t="s">
        <v>18</v>
      </c>
      <c r="D8" s="12" t="s">
        <v>29</v>
      </c>
      <c r="E8" s="13" t="s">
        <v>20</v>
      </c>
      <c r="F8" s="12" t="s">
        <v>21</v>
      </c>
      <c r="G8" s="15">
        <v>8857</v>
      </c>
      <c r="H8" s="15"/>
      <c r="I8" s="20">
        <f t="shared" si="0"/>
        <v>8857</v>
      </c>
      <c r="J8" s="22">
        <v>141719</v>
      </c>
      <c r="K8" s="22"/>
      <c r="L8" s="26">
        <f t="shared" si="1"/>
        <v>141719</v>
      </c>
    </row>
    <row r="9" spans="1:12" ht="12.75">
      <c r="A9" s="23" t="s">
        <v>31</v>
      </c>
      <c r="B9" s="19" t="s">
        <v>32</v>
      </c>
      <c r="C9" s="19" t="s">
        <v>24</v>
      </c>
      <c r="D9" s="19" t="s">
        <v>33</v>
      </c>
      <c r="E9" s="19" t="s">
        <v>20</v>
      </c>
      <c r="F9" s="19" t="s">
        <v>27</v>
      </c>
      <c r="G9" s="20"/>
      <c r="H9" s="24">
        <v>4259</v>
      </c>
      <c r="I9" s="20">
        <f t="shared" si="0"/>
        <v>4259</v>
      </c>
      <c r="J9" s="21"/>
      <c r="K9" s="25">
        <v>319020</v>
      </c>
      <c r="L9" s="26">
        <f t="shared" si="1"/>
        <v>319020</v>
      </c>
    </row>
    <row r="10" spans="1:12" ht="12.75">
      <c r="A10" s="11" t="s">
        <v>34</v>
      </c>
      <c r="B10" s="12" t="s">
        <v>32</v>
      </c>
      <c r="C10" s="12" t="s">
        <v>18</v>
      </c>
      <c r="D10" s="12" t="s">
        <v>29</v>
      </c>
      <c r="E10" s="13" t="s">
        <v>20</v>
      </c>
      <c r="F10" s="12" t="s">
        <v>21</v>
      </c>
      <c r="G10" s="14">
        <v>42094</v>
      </c>
      <c r="H10" s="14"/>
      <c r="I10" s="20">
        <f t="shared" si="0"/>
        <v>42094</v>
      </c>
      <c r="J10" s="16">
        <v>687465</v>
      </c>
      <c r="K10" s="16"/>
      <c r="L10" s="26">
        <f t="shared" si="1"/>
        <v>687465</v>
      </c>
    </row>
    <row r="11" spans="1:12" ht="12.75">
      <c r="A11" s="27" t="s">
        <v>700</v>
      </c>
      <c r="B11" s="28" t="s">
        <v>35</v>
      </c>
      <c r="C11" s="28" t="s">
        <v>36</v>
      </c>
      <c r="D11" s="28" t="s">
        <v>37</v>
      </c>
      <c r="E11" s="28" t="s">
        <v>26</v>
      </c>
      <c r="F11" s="28" t="s">
        <v>38</v>
      </c>
      <c r="G11" s="29">
        <v>11024</v>
      </c>
      <c r="H11" s="29">
        <v>0</v>
      </c>
      <c r="I11" s="20">
        <f t="shared" si="0"/>
        <v>11024</v>
      </c>
      <c r="J11" s="29">
        <v>196772</v>
      </c>
      <c r="K11" s="29">
        <v>0</v>
      </c>
      <c r="L11" s="26">
        <f t="shared" si="1"/>
        <v>196772</v>
      </c>
    </row>
    <row r="12" spans="1:12" ht="12.75">
      <c r="A12" s="17" t="s">
        <v>39</v>
      </c>
      <c r="B12" s="18" t="s">
        <v>23</v>
      </c>
      <c r="C12" s="18" t="s">
        <v>24</v>
      </c>
      <c r="D12" s="18" t="s">
        <v>33</v>
      </c>
      <c r="E12" s="18" t="s">
        <v>20</v>
      </c>
      <c r="F12" s="19" t="s">
        <v>27</v>
      </c>
      <c r="G12" s="20">
        <v>29200</v>
      </c>
      <c r="H12" s="20"/>
      <c r="I12" s="20">
        <f t="shared" si="0"/>
        <v>29200</v>
      </c>
      <c r="J12" s="20">
        <v>483082</v>
      </c>
      <c r="K12" s="21"/>
      <c r="L12" s="26">
        <f t="shared" si="1"/>
        <v>483082</v>
      </c>
    </row>
    <row r="13" spans="1:12" ht="12.75">
      <c r="A13" s="11" t="s">
        <v>40</v>
      </c>
      <c r="B13" s="12" t="s">
        <v>17</v>
      </c>
      <c r="C13" s="12" t="s">
        <v>18</v>
      </c>
      <c r="D13" s="12" t="s">
        <v>41</v>
      </c>
      <c r="E13" s="13" t="s">
        <v>20</v>
      </c>
      <c r="F13" s="12" t="s">
        <v>21</v>
      </c>
      <c r="G13" s="31">
        <v>10091</v>
      </c>
      <c r="H13" s="31"/>
      <c r="I13" s="20">
        <f t="shared" si="0"/>
        <v>10091</v>
      </c>
      <c r="J13" s="32">
        <v>170102</v>
      </c>
      <c r="K13" s="31"/>
      <c r="L13" s="26">
        <f t="shared" si="1"/>
        <v>170102</v>
      </c>
    </row>
    <row r="14" spans="1:12" ht="12.75">
      <c r="A14" s="33" t="s">
        <v>701</v>
      </c>
      <c r="B14" s="34" t="s">
        <v>17</v>
      </c>
      <c r="C14" s="34" t="s">
        <v>42</v>
      </c>
      <c r="D14" s="34" t="s">
        <v>43</v>
      </c>
      <c r="E14" s="35" t="s">
        <v>20</v>
      </c>
      <c r="F14" s="34" t="s">
        <v>44</v>
      </c>
      <c r="G14" s="26">
        <v>8819</v>
      </c>
      <c r="H14" s="36"/>
      <c r="I14" s="20">
        <f t="shared" si="0"/>
        <v>8819</v>
      </c>
      <c r="J14" s="36">
        <v>288616</v>
      </c>
      <c r="K14" s="37"/>
      <c r="L14" s="26">
        <f t="shared" si="1"/>
        <v>288616</v>
      </c>
    </row>
    <row r="15" spans="1:12" ht="12.75">
      <c r="A15" s="33" t="s">
        <v>702</v>
      </c>
      <c r="B15" s="34" t="s">
        <v>17</v>
      </c>
      <c r="C15" s="34" t="s">
        <v>42</v>
      </c>
      <c r="D15" s="34" t="s">
        <v>43</v>
      </c>
      <c r="E15" s="35" t="s">
        <v>20</v>
      </c>
      <c r="F15" s="34" t="s">
        <v>44</v>
      </c>
      <c r="G15" s="26">
        <v>31393</v>
      </c>
      <c r="H15" s="36"/>
      <c r="I15" s="20">
        <f t="shared" si="0"/>
        <v>31393</v>
      </c>
      <c r="J15" s="26">
        <v>946637</v>
      </c>
      <c r="K15" s="38"/>
      <c r="L15" s="26">
        <f t="shared" si="1"/>
        <v>946637</v>
      </c>
    </row>
    <row r="16" spans="1:12" ht="12.75">
      <c r="A16" s="17" t="s">
        <v>45</v>
      </c>
      <c r="B16" s="18" t="s">
        <v>23</v>
      </c>
      <c r="C16" s="18" t="s">
        <v>24</v>
      </c>
      <c r="D16" s="18" t="s">
        <v>25</v>
      </c>
      <c r="E16" s="18" t="s">
        <v>26</v>
      </c>
      <c r="F16" s="19" t="s">
        <v>27</v>
      </c>
      <c r="G16" s="20">
        <v>647</v>
      </c>
      <c r="H16" s="20"/>
      <c r="I16" s="20">
        <f t="shared" si="0"/>
        <v>647</v>
      </c>
      <c r="J16" s="21">
        <v>15362</v>
      </c>
      <c r="K16" s="21"/>
      <c r="L16" s="26">
        <f t="shared" si="1"/>
        <v>15362</v>
      </c>
    </row>
    <row r="17" spans="1:12" ht="12.75">
      <c r="A17" s="17" t="s">
        <v>46</v>
      </c>
      <c r="B17" s="18" t="s">
        <v>35</v>
      </c>
      <c r="C17" s="18" t="s">
        <v>24</v>
      </c>
      <c r="D17" s="18" t="s">
        <v>25</v>
      </c>
      <c r="E17" s="18" t="s">
        <v>26</v>
      </c>
      <c r="F17" s="19" t="s">
        <v>27</v>
      </c>
      <c r="G17" s="20">
        <v>64452</v>
      </c>
      <c r="H17" s="20"/>
      <c r="I17" s="20">
        <f t="shared" si="0"/>
        <v>64452</v>
      </c>
      <c r="J17" s="21">
        <v>1485882</v>
      </c>
      <c r="K17" s="21"/>
      <c r="L17" s="26">
        <f t="shared" si="1"/>
        <v>1485882</v>
      </c>
    </row>
    <row r="18" spans="1:12" ht="12.75">
      <c r="A18" s="11" t="s">
        <v>47</v>
      </c>
      <c r="B18" s="12" t="s">
        <v>17</v>
      </c>
      <c r="C18" s="12" t="s">
        <v>18</v>
      </c>
      <c r="D18" s="12" t="s">
        <v>29</v>
      </c>
      <c r="E18" s="13" t="s">
        <v>20</v>
      </c>
      <c r="F18" s="12" t="s">
        <v>21</v>
      </c>
      <c r="G18" s="15">
        <v>96462</v>
      </c>
      <c r="H18" s="15"/>
      <c r="I18" s="20">
        <f t="shared" si="0"/>
        <v>96462</v>
      </c>
      <c r="J18" s="22">
        <v>1516236</v>
      </c>
      <c r="K18" s="22"/>
      <c r="L18" s="26">
        <f t="shared" si="1"/>
        <v>1516236</v>
      </c>
    </row>
    <row r="19" spans="1:12" ht="12.75">
      <c r="A19" s="11" t="s">
        <v>48</v>
      </c>
      <c r="B19" s="12" t="s">
        <v>49</v>
      </c>
      <c r="C19" s="12" t="s">
        <v>18</v>
      </c>
      <c r="D19" s="12" t="s">
        <v>41</v>
      </c>
      <c r="E19" s="13" t="s">
        <v>20</v>
      </c>
      <c r="F19" s="12" t="s">
        <v>21</v>
      </c>
      <c r="G19" s="39"/>
      <c r="H19" s="39">
        <v>850</v>
      </c>
      <c r="I19" s="20">
        <f t="shared" si="0"/>
        <v>850</v>
      </c>
      <c r="J19" s="39"/>
      <c r="K19" s="39">
        <v>23050</v>
      </c>
      <c r="L19" s="26">
        <f t="shared" si="1"/>
        <v>23050</v>
      </c>
    </row>
    <row r="20" spans="1:12" ht="12.75">
      <c r="A20" s="11" t="s">
        <v>50</v>
      </c>
      <c r="B20" s="12" t="s">
        <v>17</v>
      </c>
      <c r="C20" s="12" t="s">
        <v>18</v>
      </c>
      <c r="D20" s="12" t="s">
        <v>41</v>
      </c>
      <c r="E20" s="13" t="s">
        <v>20</v>
      </c>
      <c r="F20" s="12" t="s">
        <v>21</v>
      </c>
      <c r="G20" s="31">
        <v>9459</v>
      </c>
      <c r="H20" s="31"/>
      <c r="I20" s="20">
        <f t="shared" si="0"/>
        <v>9459</v>
      </c>
      <c r="J20" s="32">
        <v>152132</v>
      </c>
      <c r="K20" s="31"/>
      <c r="L20" s="26">
        <f t="shared" si="1"/>
        <v>152132</v>
      </c>
    </row>
    <row r="21" spans="1:12" ht="12.75">
      <c r="A21" s="11" t="s">
        <v>51</v>
      </c>
      <c r="B21" s="12" t="s">
        <v>17</v>
      </c>
      <c r="C21" s="12" t="s">
        <v>18</v>
      </c>
      <c r="D21" s="12" t="s">
        <v>41</v>
      </c>
      <c r="E21" s="13" t="s">
        <v>20</v>
      </c>
      <c r="F21" s="12" t="s">
        <v>21</v>
      </c>
      <c r="G21" s="31">
        <v>7139</v>
      </c>
      <c r="H21" s="31"/>
      <c r="I21" s="20">
        <f t="shared" si="0"/>
        <v>7139</v>
      </c>
      <c r="J21" s="32">
        <v>117790</v>
      </c>
      <c r="K21" s="31"/>
      <c r="L21" s="26">
        <f t="shared" si="1"/>
        <v>117790</v>
      </c>
    </row>
    <row r="22" spans="1:12" ht="12.75">
      <c r="A22" s="11" t="s">
        <v>52</v>
      </c>
      <c r="B22" s="12" t="s">
        <v>17</v>
      </c>
      <c r="C22" s="12" t="s">
        <v>18</v>
      </c>
      <c r="D22" s="12" t="s">
        <v>41</v>
      </c>
      <c r="E22" s="13" t="s">
        <v>20</v>
      </c>
      <c r="F22" s="12" t="s">
        <v>21</v>
      </c>
      <c r="G22" s="31"/>
      <c r="H22" s="31">
        <v>19</v>
      </c>
      <c r="I22" s="20">
        <f t="shared" si="0"/>
        <v>19</v>
      </c>
      <c r="J22" s="32"/>
      <c r="K22" s="15">
        <v>760</v>
      </c>
      <c r="L22" s="26">
        <f t="shared" si="1"/>
        <v>760</v>
      </c>
    </row>
    <row r="23" spans="1:12" ht="12.75">
      <c r="A23" s="40" t="s">
        <v>53</v>
      </c>
      <c r="B23" s="41" t="s">
        <v>17</v>
      </c>
      <c r="C23" s="42" t="s">
        <v>54</v>
      </c>
      <c r="D23" s="42" t="s">
        <v>43</v>
      </c>
      <c r="E23" s="43" t="s">
        <v>20</v>
      </c>
      <c r="F23" s="41" t="s">
        <v>55</v>
      </c>
      <c r="G23" s="44">
        <v>39249</v>
      </c>
      <c r="H23" s="44"/>
      <c r="I23" s="20">
        <f t="shared" si="0"/>
        <v>39249</v>
      </c>
      <c r="J23" s="45">
        <v>922187</v>
      </c>
      <c r="K23" s="46"/>
      <c r="L23" s="26">
        <f t="shared" si="1"/>
        <v>922187</v>
      </c>
    </row>
    <row r="24" spans="1:12" ht="12.75">
      <c r="A24" s="11" t="s">
        <v>56</v>
      </c>
      <c r="B24" s="12" t="s">
        <v>17</v>
      </c>
      <c r="C24" s="12" t="s">
        <v>18</v>
      </c>
      <c r="D24" s="12" t="s">
        <v>41</v>
      </c>
      <c r="E24" s="13" t="s">
        <v>20</v>
      </c>
      <c r="F24" s="12" t="s">
        <v>21</v>
      </c>
      <c r="G24" s="31">
        <v>6617</v>
      </c>
      <c r="H24" s="31"/>
      <c r="I24" s="20">
        <f t="shared" si="0"/>
        <v>6617</v>
      </c>
      <c r="J24" s="32">
        <v>106726</v>
      </c>
      <c r="K24" s="31"/>
      <c r="L24" s="26">
        <f t="shared" si="1"/>
        <v>106726</v>
      </c>
    </row>
    <row r="25" spans="1:12" ht="12.75">
      <c r="A25" s="11" t="s">
        <v>57</v>
      </c>
      <c r="B25" s="12" t="s">
        <v>17</v>
      </c>
      <c r="C25" s="12" t="s">
        <v>18</v>
      </c>
      <c r="D25" s="12" t="s">
        <v>58</v>
      </c>
      <c r="E25" s="13" t="s">
        <v>20</v>
      </c>
      <c r="F25" s="12" t="s">
        <v>21</v>
      </c>
      <c r="G25" s="14">
        <v>362</v>
      </c>
      <c r="H25" s="14"/>
      <c r="I25" s="20">
        <f t="shared" si="0"/>
        <v>362</v>
      </c>
      <c r="J25" s="16">
        <v>5824</v>
      </c>
      <c r="K25" s="16"/>
      <c r="L25" s="26">
        <f t="shared" si="1"/>
        <v>5824</v>
      </c>
    </row>
    <row r="26" spans="1:12" ht="12.75">
      <c r="A26" s="11" t="s">
        <v>59</v>
      </c>
      <c r="B26" s="12" t="s">
        <v>17</v>
      </c>
      <c r="C26" s="12" t="s">
        <v>18</v>
      </c>
      <c r="D26" s="12" t="s">
        <v>41</v>
      </c>
      <c r="E26" s="13" t="s">
        <v>20</v>
      </c>
      <c r="F26" s="12" t="s">
        <v>21</v>
      </c>
      <c r="G26" s="31">
        <v>1230</v>
      </c>
      <c r="H26" s="31"/>
      <c r="I26" s="20">
        <f t="shared" si="0"/>
        <v>1230</v>
      </c>
      <c r="J26" s="32">
        <v>20043</v>
      </c>
      <c r="K26" s="31"/>
      <c r="L26" s="26">
        <f t="shared" si="1"/>
        <v>20043</v>
      </c>
    </row>
    <row r="27" spans="1:12" ht="12.75">
      <c r="A27" s="47" t="s">
        <v>60</v>
      </c>
      <c r="B27" s="48" t="s">
        <v>49</v>
      </c>
      <c r="C27" s="49" t="s">
        <v>36</v>
      </c>
      <c r="D27" s="49" t="s">
        <v>61</v>
      </c>
      <c r="E27" s="50" t="s">
        <v>20</v>
      </c>
      <c r="F27" s="49" t="s">
        <v>38</v>
      </c>
      <c r="G27" s="29">
        <v>0</v>
      </c>
      <c r="H27" s="29">
        <v>3310</v>
      </c>
      <c r="I27" s="20">
        <f t="shared" si="0"/>
        <v>3310</v>
      </c>
      <c r="J27" s="29">
        <v>0</v>
      </c>
      <c r="K27" s="29">
        <v>124543</v>
      </c>
      <c r="L27" s="26">
        <f t="shared" si="1"/>
        <v>124543</v>
      </c>
    </row>
    <row r="28" spans="1:12" ht="12.75">
      <c r="A28" s="11" t="s">
        <v>62</v>
      </c>
      <c r="B28" s="12" t="s">
        <v>49</v>
      </c>
      <c r="C28" s="12" t="s">
        <v>18</v>
      </c>
      <c r="D28" s="12" t="s">
        <v>61</v>
      </c>
      <c r="E28" s="13" t="s">
        <v>20</v>
      </c>
      <c r="F28" s="12" t="s">
        <v>21</v>
      </c>
      <c r="G28" s="14"/>
      <c r="H28" s="14">
        <v>19448</v>
      </c>
      <c r="I28" s="20">
        <f t="shared" si="0"/>
        <v>19448</v>
      </c>
      <c r="J28" s="16"/>
      <c r="K28" s="16">
        <v>772011</v>
      </c>
      <c r="L28" s="26">
        <f t="shared" si="1"/>
        <v>772011</v>
      </c>
    </row>
    <row r="29" spans="1:12" ht="12.75">
      <c r="A29" s="51" t="s">
        <v>63</v>
      </c>
      <c r="B29" s="19" t="s">
        <v>64</v>
      </c>
      <c r="C29" s="19" t="s">
        <v>24</v>
      </c>
      <c r="D29" s="19" t="s">
        <v>61</v>
      </c>
      <c r="E29" s="19" t="s">
        <v>20</v>
      </c>
      <c r="F29" s="19" t="s">
        <v>27</v>
      </c>
      <c r="G29" s="52"/>
      <c r="H29" s="20">
        <v>5199</v>
      </c>
      <c r="I29" s="20">
        <f t="shared" si="0"/>
        <v>5199</v>
      </c>
      <c r="J29" s="21"/>
      <c r="K29" s="21">
        <v>400607</v>
      </c>
      <c r="L29" s="26">
        <f t="shared" si="1"/>
        <v>400607</v>
      </c>
    </row>
    <row r="30" spans="1:12" ht="12.75">
      <c r="A30" s="27" t="s">
        <v>65</v>
      </c>
      <c r="B30" s="53" t="s">
        <v>35</v>
      </c>
      <c r="C30" s="53" t="s">
        <v>36</v>
      </c>
      <c r="D30" s="53" t="s">
        <v>37</v>
      </c>
      <c r="E30" s="53" t="s">
        <v>26</v>
      </c>
      <c r="F30" s="53" t="s">
        <v>38</v>
      </c>
      <c r="G30" s="29">
        <v>5</v>
      </c>
      <c r="H30" s="29">
        <v>0</v>
      </c>
      <c r="I30" s="20">
        <f t="shared" si="0"/>
        <v>5</v>
      </c>
      <c r="J30" s="29">
        <v>56</v>
      </c>
      <c r="K30" s="29">
        <v>0</v>
      </c>
      <c r="L30" s="26">
        <f t="shared" si="1"/>
        <v>56</v>
      </c>
    </row>
    <row r="31" spans="1:12" ht="12.75">
      <c r="A31" s="54" t="s">
        <v>66</v>
      </c>
      <c r="B31" s="55" t="s">
        <v>32</v>
      </c>
      <c r="C31" s="55" t="s">
        <v>67</v>
      </c>
      <c r="D31" s="55" t="s">
        <v>33</v>
      </c>
      <c r="E31" s="56" t="s">
        <v>20</v>
      </c>
      <c r="F31" s="55" t="s">
        <v>55</v>
      </c>
      <c r="G31" s="57">
        <v>113231</v>
      </c>
      <c r="H31" s="58" t="s">
        <v>68</v>
      </c>
      <c r="I31" s="20">
        <f t="shared" si="0"/>
        <v>113231</v>
      </c>
      <c r="J31" s="57">
        <v>630274</v>
      </c>
      <c r="K31" s="57"/>
      <c r="L31" s="44">
        <f t="shared" si="1"/>
        <v>630274</v>
      </c>
    </row>
    <row r="32" spans="1:12" ht="12.75">
      <c r="A32" s="23" t="s">
        <v>780</v>
      </c>
      <c r="B32" s="19" t="s">
        <v>32</v>
      </c>
      <c r="C32" s="19" t="s">
        <v>24</v>
      </c>
      <c r="D32" s="19" t="s">
        <v>33</v>
      </c>
      <c r="E32" s="18" t="s">
        <v>20</v>
      </c>
      <c r="F32" s="19" t="s">
        <v>27</v>
      </c>
      <c r="G32" s="20"/>
      <c r="H32" s="20">
        <v>6421</v>
      </c>
      <c r="I32" s="20">
        <f t="shared" si="0"/>
        <v>6421</v>
      </c>
      <c r="J32" s="21"/>
      <c r="K32" s="21">
        <v>277831</v>
      </c>
      <c r="L32" s="26">
        <f t="shared" si="1"/>
        <v>277831</v>
      </c>
    </row>
    <row r="33" spans="1:12" ht="12.75">
      <c r="A33" s="23" t="s">
        <v>781</v>
      </c>
      <c r="B33" s="19" t="s">
        <v>32</v>
      </c>
      <c r="C33" s="19" t="s">
        <v>24</v>
      </c>
      <c r="D33" s="19" t="s">
        <v>33</v>
      </c>
      <c r="E33" s="18" t="s">
        <v>20</v>
      </c>
      <c r="F33" s="19" t="s">
        <v>27</v>
      </c>
      <c r="G33" s="20">
        <v>23605</v>
      </c>
      <c r="H33" s="20"/>
      <c r="I33" s="20">
        <f t="shared" si="0"/>
        <v>23605</v>
      </c>
      <c r="J33" s="21">
        <v>565231</v>
      </c>
      <c r="K33" s="21"/>
      <c r="L33" s="26">
        <f t="shared" si="1"/>
        <v>565231</v>
      </c>
    </row>
    <row r="34" spans="1:12" ht="12.75">
      <c r="A34" s="60" t="s">
        <v>69</v>
      </c>
      <c r="B34" s="42" t="s">
        <v>70</v>
      </c>
      <c r="C34" s="42" t="s">
        <v>54</v>
      </c>
      <c r="D34" s="42" t="s">
        <v>33</v>
      </c>
      <c r="E34" s="43" t="s">
        <v>20</v>
      </c>
      <c r="F34" s="41" t="s">
        <v>55</v>
      </c>
      <c r="G34" s="46">
        <v>649775</v>
      </c>
      <c r="H34" s="46"/>
      <c r="I34" s="20">
        <f t="shared" si="0"/>
        <v>649775</v>
      </c>
      <c r="J34" s="46">
        <v>11033982</v>
      </c>
      <c r="K34" s="46"/>
      <c r="L34" s="26">
        <f t="shared" si="1"/>
        <v>11033982</v>
      </c>
    </row>
    <row r="35" spans="1:12" ht="12.75">
      <c r="A35" s="17" t="s">
        <v>71</v>
      </c>
      <c r="B35" s="18" t="s">
        <v>49</v>
      </c>
      <c r="C35" s="18" t="s">
        <v>24</v>
      </c>
      <c r="D35" s="18" t="s">
        <v>33</v>
      </c>
      <c r="E35" s="19" t="s">
        <v>20</v>
      </c>
      <c r="F35" s="19" t="s">
        <v>27</v>
      </c>
      <c r="G35" s="20"/>
      <c r="H35" s="20">
        <v>27</v>
      </c>
      <c r="I35" s="20">
        <f t="shared" si="0"/>
        <v>27</v>
      </c>
      <c r="J35" s="21"/>
      <c r="K35" s="21">
        <v>1740</v>
      </c>
      <c r="L35" s="26">
        <f t="shared" si="1"/>
        <v>1740</v>
      </c>
    </row>
    <row r="36" spans="1:12" ht="12.75">
      <c r="A36" s="61" t="s">
        <v>72</v>
      </c>
      <c r="B36" s="28" t="s">
        <v>17</v>
      </c>
      <c r="C36" s="28" t="s">
        <v>36</v>
      </c>
      <c r="D36" s="28" t="s">
        <v>37</v>
      </c>
      <c r="E36" s="28" t="s">
        <v>20</v>
      </c>
      <c r="F36" s="28" t="s">
        <v>38</v>
      </c>
      <c r="G36" s="29">
        <v>75084</v>
      </c>
      <c r="H36" s="29">
        <v>0</v>
      </c>
      <c r="I36" s="20">
        <f t="shared" si="0"/>
        <v>75084</v>
      </c>
      <c r="J36" s="30">
        <v>1860189</v>
      </c>
      <c r="K36" s="29">
        <v>0</v>
      </c>
      <c r="L36" s="26">
        <f t="shared" si="1"/>
        <v>1860189</v>
      </c>
    </row>
    <row r="37" spans="1:12" ht="12.75">
      <c r="A37" s="17" t="s">
        <v>73</v>
      </c>
      <c r="B37" s="18" t="s">
        <v>17</v>
      </c>
      <c r="C37" s="18" t="s">
        <v>24</v>
      </c>
      <c r="D37" s="18" t="s">
        <v>37</v>
      </c>
      <c r="E37" s="18" t="s">
        <v>20</v>
      </c>
      <c r="F37" s="19" t="s">
        <v>27</v>
      </c>
      <c r="G37" s="20">
        <v>12057</v>
      </c>
      <c r="H37" s="20"/>
      <c r="I37" s="20">
        <f t="shared" si="0"/>
        <v>12057</v>
      </c>
      <c r="J37" s="21">
        <v>285211</v>
      </c>
      <c r="K37" s="21"/>
      <c r="L37" s="26">
        <f t="shared" si="1"/>
        <v>285211</v>
      </c>
    </row>
    <row r="38" spans="1:12" ht="12.75">
      <c r="A38" s="11" t="s">
        <v>74</v>
      </c>
      <c r="B38" s="12" t="s">
        <v>17</v>
      </c>
      <c r="C38" s="12" t="s">
        <v>18</v>
      </c>
      <c r="D38" s="12" t="s">
        <v>19</v>
      </c>
      <c r="E38" s="13" t="s">
        <v>20</v>
      </c>
      <c r="F38" s="12" t="s">
        <v>21</v>
      </c>
      <c r="G38" s="14">
        <v>7519</v>
      </c>
      <c r="H38" s="14"/>
      <c r="I38" s="20">
        <f t="shared" si="0"/>
        <v>7519</v>
      </c>
      <c r="J38" s="16">
        <v>120102</v>
      </c>
      <c r="K38" s="16"/>
      <c r="L38" s="26">
        <f t="shared" si="1"/>
        <v>120102</v>
      </c>
    </row>
    <row r="39" spans="1:12" ht="12.75">
      <c r="A39" s="11" t="s">
        <v>75</v>
      </c>
      <c r="B39" s="12" t="s">
        <v>17</v>
      </c>
      <c r="C39" s="12" t="s">
        <v>18</v>
      </c>
      <c r="D39" s="12" t="s">
        <v>58</v>
      </c>
      <c r="E39" s="13" t="s">
        <v>20</v>
      </c>
      <c r="F39" s="12" t="s">
        <v>21</v>
      </c>
      <c r="G39" s="14">
        <v>5850</v>
      </c>
      <c r="H39" s="14"/>
      <c r="I39" s="20">
        <f t="shared" si="0"/>
        <v>5850</v>
      </c>
      <c r="J39" s="16">
        <v>94662</v>
      </c>
      <c r="K39" s="16"/>
      <c r="L39" s="26">
        <f t="shared" si="1"/>
        <v>94662</v>
      </c>
    </row>
    <row r="40" spans="1:12" ht="12.75">
      <c r="A40" s="33" t="s">
        <v>703</v>
      </c>
      <c r="B40" s="34" t="s">
        <v>76</v>
      </c>
      <c r="C40" s="34" t="s">
        <v>42</v>
      </c>
      <c r="D40" s="34" t="s">
        <v>43</v>
      </c>
      <c r="E40" s="35" t="s">
        <v>26</v>
      </c>
      <c r="F40" s="34" t="s">
        <v>44</v>
      </c>
      <c r="G40" s="26">
        <v>29432</v>
      </c>
      <c r="H40" s="36"/>
      <c r="I40" s="20">
        <f t="shared" si="0"/>
        <v>29432</v>
      </c>
      <c r="J40" s="26">
        <v>980668</v>
      </c>
      <c r="K40" s="38"/>
      <c r="L40" s="26">
        <f t="shared" si="1"/>
        <v>980668</v>
      </c>
    </row>
    <row r="41" spans="1:12" ht="12.75">
      <c r="A41" s="17" t="s">
        <v>77</v>
      </c>
      <c r="B41" s="18" t="s">
        <v>17</v>
      </c>
      <c r="C41" s="18" t="s">
        <v>24</v>
      </c>
      <c r="D41" s="18" t="s">
        <v>37</v>
      </c>
      <c r="E41" s="18" t="s">
        <v>20</v>
      </c>
      <c r="F41" s="19" t="s">
        <v>27</v>
      </c>
      <c r="G41" s="20">
        <v>4904</v>
      </c>
      <c r="H41" s="20"/>
      <c r="I41" s="20">
        <f t="shared" si="0"/>
        <v>4904</v>
      </c>
      <c r="J41" s="21">
        <v>108349</v>
      </c>
      <c r="K41" s="21"/>
      <c r="L41" s="26">
        <f t="shared" si="1"/>
        <v>108349</v>
      </c>
    </row>
    <row r="42" spans="1:12" ht="12.75">
      <c r="A42" s="11" t="s">
        <v>78</v>
      </c>
      <c r="B42" s="13" t="s">
        <v>32</v>
      </c>
      <c r="C42" s="13" t="s">
        <v>18</v>
      </c>
      <c r="D42" s="13" t="s">
        <v>61</v>
      </c>
      <c r="E42" s="13" t="s">
        <v>20</v>
      </c>
      <c r="F42" s="12" t="s">
        <v>21</v>
      </c>
      <c r="G42" s="14"/>
      <c r="H42" s="14">
        <v>37892</v>
      </c>
      <c r="I42" s="20">
        <f t="shared" si="0"/>
        <v>37892</v>
      </c>
      <c r="J42" s="16"/>
      <c r="K42" s="16">
        <v>1358406</v>
      </c>
      <c r="L42" s="26">
        <f t="shared" si="1"/>
        <v>1358406</v>
      </c>
    </row>
    <row r="43" spans="1:12" ht="12.75">
      <c r="A43" s="11" t="s">
        <v>79</v>
      </c>
      <c r="B43" s="12" t="s">
        <v>17</v>
      </c>
      <c r="C43" s="12" t="s">
        <v>18</v>
      </c>
      <c r="D43" s="12" t="s">
        <v>41</v>
      </c>
      <c r="E43" s="13" t="s">
        <v>20</v>
      </c>
      <c r="F43" s="12" t="s">
        <v>21</v>
      </c>
      <c r="G43" s="31">
        <v>32374</v>
      </c>
      <c r="H43" s="31"/>
      <c r="I43" s="20">
        <f t="shared" si="0"/>
        <v>32374</v>
      </c>
      <c r="J43" s="32">
        <v>533024</v>
      </c>
      <c r="K43" s="31"/>
      <c r="L43" s="26">
        <f t="shared" si="1"/>
        <v>533024</v>
      </c>
    </row>
    <row r="44" spans="1:12" ht="12.75">
      <c r="A44" s="11" t="s">
        <v>80</v>
      </c>
      <c r="B44" s="12" t="s">
        <v>17</v>
      </c>
      <c r="C44" s="12" t="s">
        <v>18</v>
      </c>
      <c r="D44" s="12" t="s">
        <v>58</v>
      </c>
      <c r="E44" s="13" t="s">
        <v>20</v>
      </c>
      <c r="F44" s="12" t="s">
        <v>21</v>
      </c>
      <c r="G44" s="14">
        <v>12866</v>
      </c>
      <c r="H44" s="14"/>
      <c r="I44" s="20">
        <f t="shared" si="0"/>
        <v>12866</v>
      </c>
      <c r="J44" s="16">
        <v>222212</v>
      </c>
      <c r="K44" s="16"/>
      <c r="L44" s="26">
        <f t="shared" si="1"/>
        <v>222212</v>
      </c>
    </row>
    <row r="45" spans="1:12" ht="12.75">
      <c r="A45" s="11" t="s">
        <v>81</v>
      </c>
      <c r="B45" s="12" t="s">
        <v>17</v>
      </c>
      <c r="C45" s="12" t="s">
        <v>18</v>
      </c>
      <c r="D45" s="12" t="s">
        <v>41</v>
      </c>
      <c r="E45" s="13" t="s">
        <v>20</v>
      </c>
      <c r="F45" s="12" t="s">
        <v>21</v>
      </c>
      <c r="G45" s="31">
        <v>1917</v>
      </c>
      <c r="H45" s="31"/>
      <c r="I45" s="20">
        <f t="shared" si="0"/>
        <v>1917</v>
      </c>
      <c r="J45" s="32">
        <v>32316</v>
      </c>
      <c r="K45" s="31"/>
      <c r="L45" s="26">
        <f t="shared" si="1"/>
        <v>32316</v>
      </c>
    </row>
    <row r="46" spans="1:12" ht="12.75">
      <c r="A46" s="11" t="s">
        <v>82</v>
      </c>
      <c r="B46" s="12" t="s">
        <v>17</v>
      </c>
      <c r="C46" s="12" t="s">
        <v>18</v>
      </c>
      <c r="D46" s="12" t="s">
        <v>19</v>
      </c>
      <c r="E46" s="13" t="s">
        <v>20</v>
      </c>
      <c r="F46" s="12" t="s">
        <v>21</v>
      </c>
      <c r="G46" s="14">
        <v>1754</v>
      </c>
      <c r="H46" s="14"/>
      <c r="I46" s="20">
        <f t="shared" si="0"/>
        <v>1754</v>
      </c>
      <c r="J46" s="16">
        <v>28947</v>
      </c>
      <c r="K46" s="16"/>
      <c r="L46" s="26">
        <f t="shared" si="1"/>
        <v>28947</v>
      </c>
    </row>
    <row r="47" spans="1:12" ht="12.75">
      <c r="A47" s="33" t="s">
        <v>83</v>
      </c>
      <c r="B47" s="34" t="s">
        <v>17</v>
      </c>
      <c r="C47" s="34" t="s">
        <v>42</v>
      </c>
      <c r="D47" s="34" t="s">
        <v>43</v>
      </c>
      <c r="E47" s="35" t="s">
        <v>20</v>
      </c>
      <c r="F47" s="34" t="s">
        <v>44</v>
      </c>
      <c r="G47" s="26">
        <v>2143</v>
      </c>
      <c r="H47" s="36"/>
      <c r="I47" s="20">
        <f t="shared" si="0"/>
        <v>2143</v>
      </c>
      <c r="J47" s="26">
        <v>73069</v>
      </c>
      <c r="K47" s="38"/>
      <c r="L47" s="26">
        <f t="shared" si="1"/>
        <v>73069</v>
      </c>
    </row>
    <row r="48" spans="1:12" ht="12.75">
      <c r="A48" s="17" t="s">
        <v>84</v>
      </c>
      <c r="B48" s="18" t="s">
        <v>17</v>
      </c>
      <c r="C48" s="18" t="s">
        <v>24</v>
      </c>
      <c r="D48" s="18" t="s">
        <v>25</v>
      </c>
      <c r="E48" s="18" t="s">
        <v>20</v>
      </c>
      <c r="F48" s="19" t="s">
        <v>27</v>
      </c>
      <c r="G48" s="20">
        <v>7463</v>
      </c>
      <c r="H48" s="20"/>
      <c r="I48" s="20">
        <f t="shared" si="0"/>
        <v>7463</v>
      </c>
      <c r="J48" s="21">
        <v>179498</v>
      </c>
      <c r="K48" s="21"/>
      <c r="L48" s="26">
        <f t="shared" si="1"/>
        <v>179498</v>
      </c>
    </row>
    <row r="49" spans="1:12" ht="12.75">
      <c r="A49" s="40" t="s">
        <v>85</v>
      </c>
      <c r="B49" s="41" t="s">
        <v>17</v>
      </c>
      <c r="C49" s="42" t="s">
        <v>54</v>
      </c>
      <c r="D49" s="42" t="s">
        <v>43</v>
      </c>
      <c r="E49" s="43" t="s">
        <v>20</v>
      </c>
      <c r="F49" s="41" t="s">
        <v>55</v>
      </c>
      <c r="G49" s="44">
        <v>3771</v>
      </c>
      <c r="H49" s="44"/>
      <c r="I49" s="20">
        <f t="shared" si="0"/>
        <v>3771</v>
      </c>
      <c r="J49" s="45">
        <v>90921</v>
      </c>
      <c r="K49" s="46"/>
      <c r="L49" s="26">
        <f t="shared" si="1"/>
        <v>90921</v>
      </c>
    </row>
    <row r="50" spans="1:12" ht="12.75">
      <c r="A50" s="11" t="s">
        <v>86</v>
      </c>
      <c r="B50" s="12" t="s">
        <v>17</v>
      </c>
      <c r="C50" s="12" t="s">
        <v>18</v>
      </c>
      <c r="D50" s="12" t="s">
        <v>19</v>
      </c>
      <c r="E50" s="13" t="s">
        <v>20</v>
      </c>
      <c r="F50" s="12" t="s">
        <v>21</v>
      </c>
      <c r="G50" s="14">
        <v>1392</v>
      </c>
      <c r="H50" s="14"/>
      <c r="I50" s="20">
        <f t="shared" si="0"/>
        <v>1392</v>
      </c>
      <c r="J50" s="16">
        <v>23874</v>
      </c>
      <c r="K50" s="16"/>
      <c r="L50" s="26">
        <f t="shared" si="1"/>
        <v>23874</v>
      </c>
    </row>
    <row r="51" spans="1:12" ht="12.75">
      <c r="A51" s="40" t="s">
        <v>87</v>
      </c>
      <c r="B51" s="41" t="s">
        <v>17</v>
      </c>
      <c r="C51" s="42" t="s">
        <v>54</v>
      </c>
      <c r="D51" s="42" t="s">
        <v>43</v>
      </c>
      <c r="E51" s="43" t="s">
        <v>20</v>
      </c>
      <c r="F51" s="41" t="s">
        <v>55</v>
      </c>
      <c r="G51" s="44">
        <v>1505</v>
      </c>
      <c r="H51" s="44"/>
      <c r="I51" s="20">
        <f t="shared" si="0"/>
        <v>1505</v>
      </c>
      <c r="J51" s="45">
        <v>42290</v>
      </c>
      <c r="K51" s="46"/>
      <c r="L51" s="26">
        <f t="shared" si="1"/>
        <v>42290</v>
      </c>
    </row>
    <row r="52" spans="1:12" ht="12.75">
      <c r="A52" s="33" t="s">
        <v>704</v>
      </c>
      <c r="B52" s="34" t="s">
        <v>76</v>
      </c>
      <c r="C52" s="34" t="s">
        <v>42</v>
      </c>
      <c r="D52" s="34" t="s">
        <v>43</v>
      </c>
      <c r="E52" s="35" t="s">
        <v>26</v>
      </c>
      <c r="F52" s="34" t="s">
        <v>44</v>
      </c>
      <c r="G52" s="26">
        <v>465</v>
      </c>
      <c r="H52" s="36"/>
      <c r="I52" s="20">
        <f t="shared" si="0"/>
        <v>465</v>
      </c>
      <c r="J52" s="26">
        <v>18235</v>
      </c>
      <c r="K52" s="38"/>
      <c r="L52" s="26">
        <f t="shared" si="1"/>
        <v>18235</v>
      </c>
    </row>
    <row r="53" spans="1:12" ht="12.75">
      <c r="A53" s="11" t="s">
        <v>88</v>
      </c>
      <c r="B53" s="12" t="s">
        <v>17</v>
      </c>
      <c r="C53" s="12" t="s">
        <v>18</v>
      </c>
      <c r="D53" s="12" t="s">
        <v>29</v>
      </c>
      <c r="E53" s="13" t="s">
        <v>20</v>
      </c>
      <c r="F53" s="12" t="s">
        <v>21</v>
      </c>
      <c r="G53" s="15">
        <v>11817</v>
      </c>
      <c r="H53" s="15"/>
      <c r="I53" s="20">
        <f t="shared" si="0"/>
        <v>11817</v>
      </c>
      <c r="J53" s="22">
        <v>186905</v>
      </c>
      <c r="K53" s="22"/>
      <c r="L53" s="26">
        <f t="shared" si="1"/>
        <v>186905</v>
      </c>
    </row>
    <row r="54" spans="1:12" ht="12.75">
      <c r="A54" s="11" t="s">
        <v>89</v>
      </c>
      <c r="B54" s="12" t="s">
        <v>32</v>
      </c>
      <c r="C54" s="12" t="s">
        <v>18</v>
      </c>
      <c r="D54" s="12" t="s">
        <v>90</v>
      </c>
      <c r="E54" s="13" t="s">
        <v>20</v>
      </c>
      <c r="F54" s="12" t="s">
        <v>21</v>
      </c>
      <c r="G54" s="14"/>
      <c r="H54" s="14">
        <v>68494</v>
      </c>
      <c r="I54" s="20">
        <f t="shared" si="0"/>
        <v>68494</v>
      </c>
      <c r="J54" s="16">
        <v>5999616</v>
      </c>
      <c r="K54" s="16">
        <v>4120167</v>
      </c>
      <c r="L54" s="26">
        <f t="shared" si="1"/>
        <v>10119783</v>
      </c>
    </row>
    <row r="55" spans="1:12" ht="12.75">
      <c r="A55" s="61" t="s">
        <v>89</v>
      </c>
      <c r="B55" s="28" t="s">
        <v>32</v>
      </c>
      <c r="C55" s="28" t="s">
        <v>36</v>
      </c>
      <c r="D55" s="28" t="s">
        <v>90</v>
      </c>
      <c r="E55" s="28" t="s">
        <v>20</v>
      </c>
      <c r="F55" s="28" t="s">
        <v>38</v>
      </c>
      <c r="G55" s="62">
        <v>82696</v>
      </c>
      <c r="H55" s="62">
        <v>34186</v>
      </c>
      <c r="I55" s="20">
        <f t="shared" si="0"/>
        <v>116882</v>
      </c>
      <c r="J55" s="62">
        <v>1901791</v>
      </c>
      <c r="K55" s="62">
        <v>1034692</v>
      </c>
      <c r="L55" s="26">
        <f t="shared" si="1"/>
        <v>2936483</v>
      </c>
    </row>
    <row r="56" spans="1:12" ht="12.75">
      <c r="A56" s="17" t="s">
        <v>89</v>
      </c>
      <c r="B56" s="18" t="s">
        <v>32</v>
      </c>
      <c r="C56" s="18" t="s">
        <v>24</v>
      </c>
      <c r="D56" s="18" t="s">
        <v>90</v>
      </c>
      <c r="E56" s="18" t="s">
        <v>20</v>
      </c>
      <c r="F56" s="19" t="s">
        <v>27</v>
      </c>
      <c r="G56" s="20"/>
      <c r="H56" s="20">
        <v>14465</v>
      </c>
      <c r="I56" s="20">
        <f t="shared" si="0"/>
        <v>14465</v>
      </c>
      <c r="J56" s="21"/>
      <c r="K56" s="21">
        <v>778942</v>
      </c>
      <c r="L56" s="26">
        <f t="shared" si="1"/>
        <v>778942</v>
      </c>
    </row>
    <row r="57" spans="1:12" ht="12.75">
      <c r="A57" s="33" t="s">
        <v>91</v>
      </c>
      <c r="B57" s="34" t="s">
        <v>92</v>
      </c>
      <c r="C57" s="34" t="s">
        <v>42</v>
      </c>
      <c r="D57" s="34" t="s">
        <v>43</v>
      </c>
      <c r="E57" s="35" t="s">
        <v>26</v>
      </c>
      <c r="F57" s="34" t="s">
        <v>44</v>
      </c>
      <c r="G57" s="26">
        <v>18333</v>
      </c>
      <c r="H57" s="36"/>
      <c r="I57" s="20">
        <f t="shared" si="0"/>
        <v>18333</v>
      </c>
      <c r="J57" s="26">
        <v>333597</v>
      </c>
      <c r="K57" s="38"/>
      <c r="L57" s="26">
        <f t="shared" si="1"/>
        <v>333597</v>
      </c>
    </row>
    <row r="58" spans="1:12" ht="12.75">
      <c r="A58" s="33" t="s">
        <v>93</v>
      </c>
      <c r="B58" s="34" t="s">
        <v>35</v>
      </c>
      <c r="C58" s="34" t="s">
        <v>42</v>
      </c>
      <c r="D58" s="34" t="s">
        <v>43</v>
      </c>
      <c r="E58" s="35" t="s">
        <v>26</v>
      </c>
      <c r="F58" s="34" t="s">
        <v>44</v>
      </c>
      <c r="G58" s="26">
        <v>107324</v>
      </c>
      <c r="H58" s="36"/>
      <c r="I58" s="20">
        <f t="shared" si="0"/>
        <v>107324</v>
      </c>
      <c r="J58" s="26">
        <v>3988907</v>
      </c>
      <c r="K58" s="38"/>
      <c r="L58" s="26">
        <f t="shared" si="1"/>
        <v>3988907</v>
      </c>
    </row>
    <row r="59" spans="1:12" ht="12.75">
      <c r="A59" s="11" t="s">
        <v>94</v>
      </c>
      <c r="B59" s="12" t="s">
        <v>17</v>
      </c>
      <c r="C59" s="12" t="s">
        <v>18</v>
      </c>
      <c r="D59" s="12" t="s">
        <v>58</v>
      </c>
      <c r="E59" s="13" t="s">
        <v>20</v>
      </c>
      <c r="F59" s="12" t="s">
        <v>21</v>
      </c>
      <c r="G59" s="14">
        <v>11202</v>
      </c>
      <c r="H59" s="14"/>
      <c r="I59" s="20">
        <f t="shared" si="0"/>
        <v>11202</v>
      </c>
      <c r="J59" s="16">
        <v>190585</v>
      </c>
      <c r="K59" s="16"/>
      <c r="L59" s="26">
        <f t="shared" si="1"/>
        <v>190585</v>
      </c>
    </row>
    <row r="60" spans="1:12" ht="12.75">
      <c r="A60" s="11" t="s">
        <v>95</v>
      </c>
      <c r="B60" s="12" t="s">
        <v>70</v>
      </c>
      <c r="C60" s="12" t="s">
        <v>18</v>
      </c>
      <c r="D60" s="12" t="s">
        <v>58</v>
      </c>
      <c r="E60" s="13" t="s">
        <v>26</v>
      </c>
      <c r="F60" s="12" t="s">
        <v>21</v>
      </c>
      <c r="G60" s="14">
        <v>8255</v>
      </c>
      <c r="H60" s="14"/>
      <c r="I60" s="20">
        <f t="shared" si="0"/>
        <v>8255</v>
      </c>
      <c r="J60" s="16">
        <v>138621</v>
      </c>
      <c r="K60" s="16"/>
      <c r="L60" s="26">
        <f t="shared" si="1"/>
        <v>138621</v>
      </c>
    </row>
    <row r="61" spans="1:12" ht="12.75">
      <c r="A61" s="11" t="s">
        <v>96</v>
      </c>
      <c r="B61" s="12" t="s">
        <v>17</v>
      </c>
      <c r="C61" s="12" t="s">
        <v>18</v>
      </c>
      <c r="D61" s="12" t="s">
        <v>58</v>
      </c>
      <c r="E61" s="13" t="s">
        <v>20</v>
      </c>
      <c r="F61" s="12" t="s">
        <v>21</v>
      </c>
      <c r="G61" s="14">
        <v>1275</v>
      </c>
      <c r="H61" s="14"/>
      <c r="I61" s="20">
        <f t="shared" si="0"/>
        <v>1275</v>
      </c>
      <c r="J61" s="16">
        <v>20920</v>
      </c>
      <c r="K61" s="16"/>
      <c r="L61" s="26">
        <f t="shared" si="1"/>
        <v>20920</v>
      </c>
    </row>
    <row r="62" spans="1:12" ht="12.75">
      <c r="A62" s="63" t="s">
        <v>97</v>
      </c>
      <c r="B62" s="64" t="s">
        <v>98</v>
      </c>
      <c r="C62" s="64" t="s">
        <v>18</v>
      </c>
      <c r="D62" s="64" t="s">
        <v>90</v>
      </c>
      <c r="E62" s="65" t="s">
        <v>26</v>
      </c>
      <c r="F62" s="64" t="s">
        <v>21</v>
      </c>
      <c r="G62" s="66">
        <v>3063</v>
      </c>
      <c r="H62" s="66"/>
      <c r="I62" s="20">
        <f t="shared" si="0"/>
        <v>3063</v>
      </c>
      <c r="J62" s="67">
        <v>51541</v>
      </c>
      <c r="K62" s="67"/>
      <c r="L62" s="26">
        <f t="shared" si="1"/>
        <v>51541</v>
      </c>
    </row>
    <row r="63" spans="1:12" ht="12.75">
      <c r="A63" s="11" t="s">
        <v>99</v>
      </c>
      <c r="B63" s="12" t="s">
        <v>17</v>
      </c>
      <c r="C63" s="12" t="s">
        <v>18</v>
      </c>
      <c r="D63" s="12" t="s">
        <v>29</v>
      </c>
      <c r="E63" s="13" t="s">
        <v>20</v>
      </c>
      <c r="F63" s="12" t="s">
        <v>21</v>
      </c>
      <c r="G63" s="15">
        <v>26920</v>
      </c>
      <c r="H63" s="15"/>
      <c r="I63" s="20">
        <f t="shared" si="0"/>
        <v>26920</v>
      </c>
      <c r="J63" s="22">
        <v>430851</v>
      </c>
      <c r="K63" s="22"/>
      <c r="L63" s="26">
        <f t="shared" si="1"/>
        <v>430851</v>
      </c>
    </row>
    <row r="64" spans="1:12" ht="12.75">
      <c r="A64" s="11" t="s">
        <v>100</v>
      </c>
      <c r="B64" s="12" t="s">
        <v>17</v>
      </c>
      <c r="C64" s="12" t="s">
        <v>18</v>
      </c>
      <c r="D64" s="12" t="s">
        <v>19</v>
      </c>
      <c r="E64" s="13" t="s">
        <v>20</v>
      </c>
      <c r="F64" s="12" t="s">
        <v>21</v>
      </c>
      <c r="G64" s="14">
        <v>12294</v>
      </c>
      <c r="H64" s="14"/>
      <c r="I64" s="20">
        <f t="shared" si="0"/>
        <v>12294</v>
      </c>
      <c r="J64" s="16">
        <v>223919</v>
      </c>
      <c r="K64" s="16"/>
      <c r="L64" s="26">
        <f t="shared" si="1"/>
        <v>223919</v>
      </c>
    </row>
    <row r="65" spans="1:12" ht="12.75">
      <c r="A65" s="11" t="s">
        <v>101</v>
      </c>
      <c r="B65" s="12" t="s">
        <v>32</v>
      </c>
      <c r="C65" s="12" t="s">
        <v>18</v>
      </c>
      <c r="D65" s="12" t="s">
        <v>102</v>
      </c>
      <c r="E65" s="13" t="s">
        <v>20</v>
      </c>
      <c r="F65" s="12" t="s">
        <v>21</v>
      </c>
      <c r="G65" s="14">
        <v>14181</v>
      </c>
      <c r="H65" s="14"/>
      <c r="I65" s="20">
        <f t="shared" si="0"/>
        <v>14181</v>
      </c>
      <c r="J65" s="16">
        <v>239884</v>
      </c>
      <c r="K65" s="16"/>
      <c r="L65" s="26">
        <f t="shared" si="1"/>
        <v>239884</v>
      </c>
    </row>
    <row r="66" spans="1:12" ht="12.75">
      <c r="A66" s="11" t="s">
        <v>103</v>
      </c>
      <c r="B66" s="12" t="s">
        <v>17</v>
      </c>
      <c r="C66" s="12" t="s">
        <v>18</v>
      </c>
      <c r="D66" s="12" t="s">
        <v>19</v>
      </c>
      <c r="E66" s="13" t="s">
        <v>20</v>
      </c>
      <c r="F66" s="12" t="s">
        <v>21</v>
      </c>
      <c r="G66" s="14">
        <v>9849</v>
      </c>
      <c r="H66" s="14"/>
      <c r="I66" s="20">
        <f t="shared" si="0"/>
        <v>9849</v>
      </c>
      <c r="J66" s="16">
        <v>153263</v>
      </c>
      <c r="K66" s="16"/>
      <c r="L66" s="26">
        <f t="shared" si="1"/>
        <v>153263</v>
      </c>
    </row>
    <row r="67" spans="1:12" ht="12.75">
      <c r="A67" s="33" t="s">
        <v>705</v>
      </c>
      <c r="B67" s="34" t="s">
        <v>17</v>
      </c>
      <c r="C67" s="34" t="s">
        <v>42</v>
      </c>
      <c r="D67" s="34" t="s">
        <v>43</v>
      </c>
      <c r="E67" s="35" t="s">
        <v>20</v>
      </c>
      <c r="F67" s="34" t="s">
        <v>44</v>
      </c>
      <c r="G67" s="26">
        <v>3572</v>
      </c>
      <c r="H67" s="36"/>
      <c r="I67" s="20">
        <f t="shared" si="0"/>
        <v>3572</v>
      </c>
      <c r="J67" s="26">
        <v>107902</v>
      </c>
      <c r="K67" s="38"/>
      <c r="L67" s="26">
        <f t="shared" si="1"/>
        <v>107902</v>
      </c>
    </row>
    <row r="68" spans="1:12" ht="12.75">
      <c r="A68" s="11" t="s">
        <v>782</v>
      </c>
      <c r="B68" s="12" t="s">
        <v>49</v>
      </c>
      <c r="C68" s="12" t="s">
        <v>18</v>
      </c>
      <c r="D68" s="12" t="s">
        <v>19</v>
      </c>
      <c r="E68" s="13" t="s">
        <v>20</v>
      </c>
      <c r="F68" s="13" t="s">
        <v>21</v>
      </c>
      <c r="G68" s="14"/>
      <c r="H68" s="14">
        <v>2610</v>
      </c>
      <c r="I68" s="20">
        <f t="shared" si="0"/>
        <v>2610</v>
      </c>
      <c r="J68" s="16"/>
      <c r="K68" s="16">
        <v>118860</v>
      </c>
      <c r="L68" s="26">
        <f t="shared" si="1"/>
        <v>118860</v>
      </c>
    </row>
    <row r="69" spans="1:12" ht="12.75">
      <c r="A69" s="69" t="s">
        <v>104</v>
      </c>
      <c r="B69" s="49" t="s">
        <v>49</v>
      </c>
      <c r="C69" s="49" t="s">
        <v>36</v>
      </c>
      <c r="D69" s="49" t="s">
        <v>19</v>
      </c>
      <c r="E69" s="50" t="s">
        <v>20</v>
      </c>
      <c r="F69" s="49" t="s">
        <v>38</v>
      </c>
      <c r="G69" s="30">
        <v>0</v>
      </c>
      <c r="H69" s="30">
        <v>29150</v>
      </c>
      <c r="I69" s="20">
        <f aca="true" t="shared" si="2" ref="I69:I132">SUM(G69:H69)</f>
        <v>29150</v>
      </c>
      <c r="J69" s="30">
        <v>0</v>
      </c>
      <c r="K69" s="30">
        <v>1038330</v>
      </c>
      <c r="L69" s="26">
        <f aca="true" t="shared" si="3" ref="L69:L132">SUM(J69:K69)</f>
        <v>1038330</v>
      </c>
    </row>
    <row r="70" spans="1:12" ht="12.75">
      <c r="A70" s="17" t="s">
        <v>782</v>
      </c>
      <c r="B70" s="18" t="s">
        <v>49</v>
      </c>
      <c r="C70" s="18" t="s">
        <v>24</v>
      </c>
      <c r="D70" s="18" t="s">
        <v>19</v>
      </c>
      <c r="E70" s="18" t="s">
        <v>20</v>
      </c>
      <c r="F70" s="19" t="s">
        <v>27</v>
      </c>
      <c r="G70" s="20"/>
      <c r="H70" s="20">
        <v>1500</v>
      </c>
      <c r="I70" s="20">
        <f t="shared" si="2"/>
        <v>1500</v>
      </c>
      <c r="J70" s="21"/>
      <c r="K70" s="21">
        <v>95300</v>
      </c>
      <c r="L70" s="26">
        <f t="shared" si="3"/>
        <v>95300</v>
      </c>
    </row>
    <row r="71" spans="1:12" ht="12.75">
      <c r="A71" s="11" t="s">
        <v>106</v>
      </c>
      <c r="B71" s="12" t="s">
        <v>70</v>
      </c>
      <c r="C71" s="12" t="s">
        <v>18</v>
      </c>
      <c r="D71" s="12" t="s">
        <v>19</v>
      </c>
      <c r="E71" s="13" t="s">
        <v>26</v>
      </c>
      <c r="F71" s="12" t="s">
        <v>21</v>
      </c>
      <c r="G71" s="14">
        <v>7446</v>
      </c>
      <c r="H71" s="14">
        <v>107</v>
      </c>
      <c r="I71" s="20">
        <f t="shared" si="2"/>
        <v>7553</v>
      </c>
      <c r="J71" s="16">
        <v>119913</v>
      </c>
      <c r="K71" s="16">
        <v>4401</v>
      </c>
      <c r="L71" s="26">
        <f t="shared" si="3"/>
        <v>124314</v>
      </c>
    </row>
    <row r="72" spans="1:12" ht="12.75">
      <c r="A72" s="70" t="s">
        <v>107</v>
      </c>
      <c r="B72" s="13" t="s">
        <v>98</v>
      </c>
      <c r="C72" s="13" t="s">
        <v>18</v>
      </c>
      <c r="D72" s="13" t="s">
        <v>102</v>
      </c>
      <c r="E72" s="13" t="s">
        <v>26</v>
      </c>
      <c r="F72" s="13" t="s">
        <v>21</v>
      </c>
      <c r="G72" s="16">
        <v>29106</v>
      </c>
      <c r="H72" s="71"/>
      <c r="I72" s="20">
        <f t="shared" si="2"/>
        <v>29106</v>
      </c>
      <c r="J72" s="16">
        <v>480540</v>
      </c>
      <c r="K72" s="71"/>
      <c r="L72" s="26">
        <f t="shared" si="3"/>
        <v>480540</v>
      </c>
    </row>
    <row r="73" spans="1:12" ht="12.75">
      <c r="A73" s="11" t="s">
        <v>108</v>
      </c>
      <c r="B73" s="12" t="s">
        <v>17</v>
      </c>
      <c r="C73" s="12" t="s">
        <v>18</v>
      </c>
      <c r="D73" s="12" t="s">
        <v>58</v>
      </c>
      <c r="E73" s="13" t="s">
        <v>20</v>
      </c>
      <c r="F73" s="12" t="s">
        <v>21</v>
      </c>
      <c r="G73" s="14">
        <v>4856</v>
      </c>
      <c r="H73" s="14"/>
      <c r="I73" s="20">
        <f t="shared" si="2"/>
        <v>4856</v>
      </c>
      <c r="J73" s="16">
        <v>79289</v>
      </c>
      <c r="K73" s="16"/>
      <c r="L73" s="26">
        <f t="shared" si="3"/>
        <v>79289</v>
      </c>
    </row>
    <row r="74" spans="1:12" ht="12.75">
      <c r="A74" s="40" t="s">
        <v>109</v>
      </c>
      <c r="B74" s="41" t="s">
        <v>17</v>
      </c>
      <c r="C74" s="42" t="s">
        <v>54</v>
      </c>
      <c r="D74" s="42" t="s">
        <v>110</v>
      </c>
      <c r="E74" s="43" t="s">
        <v>20</v>
      </c>
      <c r="F74" s="41" t="s">
        <v>55</v>
      </c>
      <c r="G74" s="44">
        <v>60227</v>
      </c>
      <c r="H74" s="46"/>
      <c r="I74" s="20">
        <f t="shared" si="2"/>
        <v>60227</v>
      </c>
      <c r="J74" s="46">
        <v>804946</v>
      </c>
      <c r="K74" s="46"/>
      <c r="L74" s="26">
        <f t="shared" si="3"/>
        <v>804946</v>
      </c>
    </row>
    <row r="75" spans="1:12" ht="12.75">
      <c r="A75" s="11" t="s">
        <v>111</v>
      </c>
      <c r="B75" s="12" t="s">
        <v>17</v>
      </c>
      <c r="C75" s="12" t="s">
        <v>18</v>
      </c>
      <c r="D75" s="12" t="s">
        <v>29</v>
      </c>
      <c r="E75" s="13" t="s">
        <v>20</v>
      </c>
      <c r="F75" s="12" t="s">
        <v>21</v>
      </c>
      <c r="G75" s="15">
        <v>28958</v>
      </c>
      <c r="H75" s="15"/>
      <c r="I75" s="20">
        <f t="shared" si="2"/>
        <v>28958</v>
      </c>
      <c r="J75" s="22">
        <v>458875</v>
      </c>
      <c r="K75" s="22"/>
      <c r="L75" s="26">
        <f t="shared" si="3"/>
        <v>458875</v>
      </c>
    </row>
    <row r="76" spans="1:12" ht="12.75">
      <c r="A76" s="11" t="s">
        <v>112</v>
      </c>
      <c r="B76" s="12" t="s">
        <v>17</v>
      </c>
      <c r="C76" s="12" t="s">
        <v>18</v>
      </c>
      <c r="D76" s="12" t="s">
        <v>41</v>
      </c>
      <c r="E76" s="13" t="s">
        <v>20</v>
      </c>
      <c r="F76" s="12" t="s">
        <v>21</v>
      </c>
      <c r="G76" s="31">
        <v>3538</v>
      </c>
      <c r="H76" s="31"/>
      <c r="I76" s="20">
        <f t="shared" si="2"/>
        <v>3538</v>
      </c>
      <c r="J76" s="32">
        <v>57133</v>
      </c>
      <c r="K76" s="31"/>
      <c r="L76" s="26">
        <f t="shared" si="3"/>
        <v>57133</v>
      </c>
    </row>
    <row r="77" spans="1:12" ht="12.75">
      <c r="A77" s="17" t="s">
        <v>113</v>
      </c>
      <c r="B77" s="18" t="s">
        <v>17</v>
      </c>
      <c r="C77" s="18" t="s">
        <v>24</v>
      </c>
      <c r="D77" s="18" t="s">
        <v>114</v>
      </c>
      <c r="E77" s="18" t="s">
        <v>20</v>
      </c>
      <c r="F77" s="19" t="s">
        <v>27</v>
      </c>
      <c r="G77" s="72">
        <v>33326</v>
      </c>
      <c r="H77" s="72"/>
      <c r="I77" s="20">
        <f t="shared" si="2"/>
        <v>33326</v>
      </c>
      <c r="J77" s="21">
        <v>801860</v>
      </c>
      <c r="K77" s="21"/>
      <c r="L77" s="26">
        <f t="shared" si="3"/>
        <v>801860</v>
      </c>
    </row>
    <row r="78" spans="1:12" ht="12.75">
      <c r="A78" s="33" t="s">
        <v>706</v>
      </c>
      <c r="B78" s="34" t="s">
        <v>76</v>
      </c>
      <c r="C78" s="34" t="s">
        <v>42</v>
      </c>
      <c r="D78" s="34" t="s">
        <v>43</v>
      </c>
      <c r="E78" s="35" t="s">
        <v>26</v>
      </c>
      <c r="F78" s="34" t="s">
        <v>44</v>
      </c>
      <c r="G78" s="26">
        <v>41</v>
      </c>
      <c r="H78" s="36"/>
      <c r="I78" s="20">
        <f t="shared" si="2"/>
        <v>41</v>
      </c>
      <c r="J78" s="26">
        <v>1348</v>
      </c>
      <c r="K78" s="38"/>
      <c r="L78" s="26">
        <f t="shared" si="3"/>
        <v>1348</v>
      </c>
    </row>
    <row r="79" spans="1:12" ht="12.75">
      <c r="A79" s="11" t="s">
        <v>115</v>
      </c>
      <c r="B79" s="12" t="s">
        <v>17</v>
      </c>
      <c r="C79" s="12" t="s">
        <v>18</v>
      </c>
      <c r="D79" s="12" t="s">
        <v>58</v>
      </c>
      <c r="E79" s="13" t="s">
        <v>20</v>
      </c>
      <c r="F79" s="12" t="s">
        <v>21</v>
      </c>
      <c r="G79" s="14">
        <v>11113</v>
      </c>
      <c r="H79" s="14"/>
      <c r="I79" s="20">
        <f t="shared" si="2"/>
        <v>11113</v>
      </c>
      <c r="J79" s="16">
        <v>177416</v>
      </c>
      <c r="K79" s="16"/>
      <c r="L79" s="26">
        <f t="shared" si="3"/>
        <v>177416</v>
      </c>
    </row>
    <row r="80" spans="1:12" ht="12.75">
      <c r="A80" s="11" t="s">
        <v>116</v>
      </c>
      <c r="B80" s="12" t="s">
        <v>17</v>
      </c>
      <c r="C80" s="12" t="s">
        <v>18</v>
      </c>
      <c r="D80" s="12" t="s">
        <v>19</v>
      </c>
      <c r="E80" s="13" t="s">
        <v>20</v>
      </c>
      <c r="F80" s="12" t="s">
        <v>21</v>
      </c>
      <c r="G80" s="14">
        <v>103815</v>
      </c>
      <c r="H80" s="14"/>
      <c r="I80" s="20">
        <f t="shared" si="2"/>
        <v>103815</v>
      </c>
      <c r="J80" s="16">
        <v>1738709</v>
      </c>
      <c r="K80" s="16"/>
      <c r="L80" s="26">
        <f t="shared" si="3"/>
        <v>1738709</v>
      </c>
    </row>
    <row r="81" spans="1:12" ht="12.75">
      <c r="A81" s="11" t="s">
        <v>117</v>
      </c>
      <c r="B81" s="12" t="s">
        <v>32</v>
      </c>
      <c r="C81" s="12" t="s">
        <v>18</v>
      </c>
      <c r="D81" s="12" t="s">
        <v>29</v>
      </c>
      <c r="E81" s="13" t="s">
        <v>20</v>
      </c>
      <c r="F81" s="12" t="s">
        <v>21</v>
      </c>
      <c r="G81" s="14">
        <v>29727</v>
      </c>
      <c r="H81" s="14"/>
      <c r="I81" s="20">
        <f t="shared" si="2"/>
        <v>29727</v>
      </c>
      <c r="J81" s="16">
        <v>476840</v>
      </c>
      <c r="K81" s="16"/>
      <c r="L81" s="26">
        <f t="shared" si="3"/>
        <v>476840</v>
      </c>
    </row>
    <row r="82" spans="1:12" ht="12.75">
      <c r="A82" s="11" t="s">
        <v>118</v>
      </c>
      <c r="B82" s="12" t="s">
        <v>17</v>
      </c>
      <c r="C82" s="12" t="s">
        <v>18</v>
      </c>
      <c r="D82" s="12" t="s">
        <v>19</v>
      </c>
      <c r="E82" s="13" t="s">
        <v>20</v>
      </c>
      <c r="F82" s="12" t="s">
        <v>21</v>
      </c>
      <c r="G82" s="14">
        <v>2684</v>
      </c>
      <c r="H82" s="14"/>
      <c r="I82" s="20">
        <f t="shared" si="2"/>
        <v>2684</v>
      </c>
      <c r="J82" s="16">
        <v>43102</v>
      </c>
      <c r="K82" s="16"/>
      <c r="L82" s="26">
        <f t="shared" si="3"/>
        <v>43102</v>
      </c>
    </row>
    <row r="83" spans="1:12" ht="12.75">
      <c r="A83" s="40" t="s">
        <v>119</v>
      </c>
      <c r="B83" s="41" t="s">
        <v>17</v>
      </c>
      <c r="C83" s="42" t="s">
        <v>54</v>
      </c>
      <c r="D83" s="42" t="s">
        <v>43</v>
      </c>
      <c r="E83" s="43" t="s">
        <v>20</v>
      </c>
      <c r="F83" s="41" t="s">
        <v>55</v>
      </c>
      <c r="G83" s="44">
        <v>20048</v>
      </c>
      <c r="H83" s="44"/>
      <c r="I83" s="20">
        <f t="shared" si="2"/>
        <v>20048</v>
      </c>
      <c r="J83" s="45">
        <v>466743</v>
      </c>
      <c r="K83" s="46"/>
      <c r="L83" s="26">
        <f t="shared" si="3"/>
        <v>466743</v>
      </c>
    </row>
    <row r="84" spans="1:12" ht="12.75">
      <c r="A84" s="11" t="s">
        <v>120</v>
      </c>
      <c r="B84" s="12" t="s">
        <v>17</v>
      </c>
      <c r="C84" s="12" t="s">
        <v>18</v>
      </c>
      <c r="D84" s="12" t="s">
        <v>19</v>
      </c>
      <c r="E84" s="13" t="s">
        <v>20</v>
      </c>
      <c r="F84" s="12" t="s">
        <v>21</v>
      </c>
      <c r="G84" s="14">
        <v>6030</v>
      </c>
      <c r="H84" s="14"/>
      <c r="I84" s="20">
        <f t="shared" si="2"/>
        <v>6030</v>
      </c>
      <c r="J84" s="16">
        <v>97686</v>
      </c>
      <c r="K84" s="16"/>
      <c r="L84" s="26">
        <f t="shared" si="3"/>
        <v>97686</v>
      </c>
    </row>
    <row r="85" spans="1:12" ht="12.75">
      <c r="A85" s="61" t="s">
        <v>121</v>
      </c>
      <c r="B85" s="28" t="s">
        <v>17</v>
      </c>
      <c r="C85" s="28" t="s">
        <v>36</v>
      </c>
      <c r="D85" s="28" t="s">
        <v>37</v>
      </c>
      <c r="E85" s="28" t="s">
        <v>20</v>
      </c>
      <c r="F85" s="28" t="s">
        <v>38</v>
      </c>
      <c r="G85" s="29">
        <v>4087</v>
      </c>
      <c r="H85" s="29">
        <v>0</v>
      </c>
      <c r="I85" s="20">
        <f t="shared" si="2"/>
        <v>4087</v>
      </c>
      <c r="J85" s="29">
        <v>97374</v>
      </c>
      <c r="K85" s="29">
        <v>0</v>
      </c>
      <c r="L85" s="26">
        <f t="shared" si="3"/>
        <v>97374</v>
      </c>
    </row>
    <row r="86" spans="1:12" ht="12.75">
      <c r="A86" s="11" t="s">
        <v>122</v>
      </c>
      <c r="B86" s="12" t="s">
        <v>17</v>
      </c>
      <c r="C86" s="12" t="s">
        <v>18</v>
      </c>
      <c r="D86" s="12" t="s">
        <v>58</v>
      </c>
      <c r="E86" s="13" t="s">
        <v>20</v>
      </c>
      <c r="F86" s="12" t="s">
        <v>21</v>
      </c>
      <c r="G86" s="14">
        <v>2536</v>
      </c>
      <c r="H86" s="14"/>
      <c r="I86" s="20">
        <f t="shared" si="2"/>
        <v>2536</v>
      </c>
      <c r="J86" s="16">
        <v>41015</v>
      </c>
      <c r="K86" s="16"/>
      <c r="L86" s="26">
        <f t="shared" si="3"/>
        <v>41015</v>
      </c>
    </row>
    <row r="87" spans="1:12" ht="12.75">
      <c r="A87" s="33" t="s">
        <v>707</v>
      </c>
      <c r="B87" s="34" t="s">
        <v>76</v>
      </c>
      <c r="C87" s="34" t="s">
        <v>42</v>
      </c>
      <c r="D87" s="34" t="s">
        <v>43</v>
      </c>
      <c r="E87" s="35" t="s">
        <v>26</v>
      </c>
      <c r="F87" s="34" t="s">
        <v>44</v>
      </c>
      <c r="G87" s="26">
        <v>78</v>
      </c>
      <c r="H87" s="36"/>
      <c r="I87" s="20">
        <f t="shared" si="2"/>
        <v>78</v>
      </c>
      <c r="J87" s="26">
        <v>4181</v>
      </c>
      <c r="K87" s="38"/>
      <c r="L87" s="26">
        <f t="shared" si="3"/>
        <v>4181</v>
      </c>
    </row>
    <row r="88" spans="1:12" ht="12.75">
      <c r="A88" s="33" t="s">
        <v>123</v>
      </c>
      <c r="B88" s="34" t="s">
        <v>92</v>
      </c>
      <c r="C88" s="34" t="s">
        <v>42</v>
      </c>
      <c r="D88" s="34" t="s">
        <v>43</v>
      </c>
      <c r="E88" s="35" t="s">
        <v>20</v>
      </c>
      <c r="F88" s="34" t="s">
        <v>44</v>
      </c>
      <c r="G88" s="26">
        <v>20850</v>
      </c>
      <c r="H88" s="36"/>
      <c r="I88" s="20">
        <f t="shared" si="2"/>
        <v>20850</v>
      </c>
      <c r="J88" s="26">
        <v>482080</v>
      </c>
      <c r="K88" s="38"/>
      <c r="L88" s="26">
        <f t="shared" si="3"/>
        <v>482080</v>
      </c>
    </row>
    <row r="89" spans="1:12" ht="12.75">
      <c r="A89" s="33" t="s">
        <v>124</v>
      </c>
      <c r="B89" s="34" t="s">
        <v>70</v>
      </c>
      <c r="C89" s="34" t="s">
        <v>42</v>
      </c>
      <c r="D89" s="34" t="s">
        <v>43</v>
      </c>
      <c r="E89" s="35" t="s">
        <v>26</v>
      </c>
      <c r="F89" s="34" t="s">
        <v>44</v>
      </c>
      <c r="G89" s="26">
        <v>251</v>
      </c>
      <c r="H89" s="36"/>
      <c r="I89" s="20">
        <f t="shared" si="2"/>
        <v>251</v>
      </c>
      <c r="J89" s="26">
        <v>5453</v>
      </c>
      <c r="K89" s="38"/>
      <c r="L89" s="26">
        <f t="shared" si="3"/>
        <v>5453</v>
      </c>
    </row>
    <row r="90" spans="1:12" ht="12.75">
      <c r="A90" s="33" t="s">
        <v>708</v>
      </c>
      <c r="B90" s="34" t="s">
        <v>70</v>
      </c>
      <c r="C90" s="34" t="s">
        <v>42</v>
      </c>
      <c r="D90" s="34" t="s">
        <v>43</v>
      </c>
      <c r="E90" s="35" t="s">
        <v>26</v>
      </c>
      <c r="F90" s="34" t="s">
        <v>44</v>
      </c>
      <c r="G90" s="26">
        <v>5113</v>
      </c>
      <c r="H90" s="36"/>
      <c r="I90" s="20">
        <f t="shared" si="2"/>
        <v>5113</v>
      </c>
      <c r="J90" s="26">
        <v>66678</v>
      </c>
      <c r="K90" s="38"/>
      <c r="L90" s="26">
        <f t="shared" si="3"/>
        <v>66678</v>
      </c>
    </row>
    <row r="91" spans="1:12" ht="12.75">
      <c r="A91" s="33" t="s">
        <v>125</v>
      </c>
      <c r="B91" s="34" t="s">
        <v>70</v>
      </c>
      <c r="C91" s="34" t="s">
        <v>42</v>
      </c>
      <c r="D91" s="34" t="s">
        <v>43</v>
      </c>
      <c r="E91" s="35" t="s">
        <v>26</v>
      </c>
      <c r="F91" s="34" t="s">
        <v>44</v>
      </c>
      <c r="G91" s="26">
        <v>11101</v>
      </c>
      <c r="H91" s="36"/>
      <c r="I91" s="20">
        <f t="shared" si="2"/>
        <v>11101</v>
      </c>
      <c r="J91" s="26">
        <v>401127</v>
      </c>
      <c r="K91" s="38"/>
      <c r="L91" s="26">
        <f t="shared" si="3"/>
        <v>401127</v>
      </c>
    </row>
    <row r="92" spans="1:12" ht="12.75">
      <c r="A92" s="33" t="s">
        <v>126</v>
      </c>
      <c r="B92" s="34" t="s">
        <v>70</v>
      </c>
      <c r="C92" s="34" t="s">
        <v>42</v>
      </c>
      <c r="D92" s="34" t="s">
        <v>43</v>
      </c>
      <c r="E92" s="35" t="s">
        <v>26</v>
      </c>
      <c r="F92" s="34" t="s">
        <v>44</v>
      </c>
      <c r="G92" s="26">
        <v>140</v>
      </c>
      <c r="H92" s="36"/>
      <c r="I92" s="20">
        <f t="shared" si="2"/>
        <v>140</v>
      </c>
      <c r="J92" s="26">
        <v>3590</v>
      </c>
      <c r="K92" s="38"/>
      <c r="L92" s="26">
        <f t="shared" si="3"/>
        <v>3590</v>
      </c>
    </row>
    <row r="93" spans="1:12" ht="12.75">
      <c r="A93" s="33" t="s">
        <v>127</v>
      </c>
      <c r="B93" s="34" t="s">
        <v>70</v>
      </c>
      <c r="C93" s="34" t="s">
        <v>42</v>
      </c>
      <c r="D93" s="34" t="s">
        <v>43</v>
      </c>
      <c r="E93" s="35" t="s">
        <v>26</v>
      </c>
      <c r="F93" s="34" t="s">
        <v>44</v>
      </c>
      <c r="G93" s="26">
        <v>7160</v>
      </c>
      <c r="H93" s="36"/>
      <c r="I93" s="20">
        <f t="shared" si="2"/>
        <v>7160</v>
      </c>
      <c r="J93" s="26">
        <v>159440</v>
      </c>
      <c r="K93" s="38"/>
      <c r="L93" s="26">
        <f t="shared" si="3"/>
        <v>159440</v>
      </c>
    </row>
    <row r="94" spans="1:12" ht="12.75">
      <c r="A94" s="33" t="s">
        <v>709</v>
      </c>
      <c r="B94" s="34" t="s">
        <v>70</v>
      </c>
      <c r="C94" s="34" t="s">
        <v>42</v>
      </c>
      <c r="D94" s="34" t="s">
        <v>43</v>
      </c>
      <c r="E94" s="35" t="s">
        <v>26</v>
      </c>
      <c r="F94" s="34" t="s">
        <v>44</v>
      </c>
      <c r="G94" s="26">
        <v>2004</v>
      </c>
      <c r="H94" s="36"/>
      <c r="I94" s="20">
        <f t="shared" si="2"/>
        <v>2004</v>
      </c>
      <c r="J94" s="26">
        <v>23130</v>
      </c>
      <c r="K94" s="38"/>
      <c r="L94" s="26">
        <f t="shared" si="3"/>
        <v>23130</v>
      </c>
    </row>
    <row r="95" spans="1:12" ht="12.75">
      <c r="A95" s="11" t="s">
        <v>128</v>
      </c>
      <c r="B95" s="12" t="s">
        <v>17</v>
      </c>
      <c r="C95" s="12" t="s">
        <v>18</v>
      </c>
      <c r="D95" s="12" t="s">
        <v>58</v>
      </c>
      <c r="E95" s="13" t="s">
        <v>20</v>
      </c>
      <c r="F95" s="12" t="s">
        <v>21</v>
      </c>
      <c r="G95" s="14">
        <v>3843</v>
      </c>
      <c r="H95" s="14"/>
      <c r="I95" s="20">
        <f t="shared" si="2"/>
        <v>3843</v>
      </c>
      <c r="J95" s="16">
        <v>61639</v>
      </c>
      <c r="K95" s="16"/>
      <c r="L95" s="26">
        <f t="shared" si="3"/>
        <v>61639</v>
      </c>
    </row>
    <row r="96" spans="1:12" ht="12.75">
      <c r="A96" s="47" t="s">
        <v>129</v>
      </c>
      <c r="B96" s="49" t="s">
        <v>64</v>
      </c>
      <c r="C96" s="49" t="s">
        <v>36</v>
      </c>
      <c r="D96" s="49" t="s">
        <v>130</v>
      </c>
      <c r="E96" s="50" t="s">
        <v>20</v>
      </c>
      <c r="F96" s="49" t="s">
        <v>38</v>
      </c>
      <c r="G96" s="30">
        <v>0</v>
      </c>
      <c r="H96" s="30">
        <v>5</v>
      </c>
      <c r="I96" s="20">
        <f t="shared" si="2"/>
        <v>5</v>
      </c>
      <c r="J96" s="30">
        <v>0</v>
      </c>
      <c r="K96" s="30">
        <v>121</v>
      </c>
      <c r="L96" s="26">
        <f t="shared" si="3"/>
        <v>121</v>
      </c>
    </row>
    <row r="97" spans="1:12" ht="12.75">
      <c r="A97" s="70" t="s">
        <v>129</v>
      </c>
      <c r="B97" s="13" t="s">
        <v>64</v>
      </c>
      <c r="C97" s="13" t="s">
        <v>18</v>
      </c>
      <c r="D97" s="13" t="s">
        <v>130</v>
      </c>
      <c r="E97" s="13" t="s">
        <v>20</v>
      </c>
      <c r="F97" s="12" t="s">
        <v>21</v>
      </c>
      <c r="G97" s="39"/>
      <c r="H97" s="39">
        <v>150</v>
      </c>
      <c r="I97" s="20">
        <f t="shared" si="2"/>
        <v>150</v>
      </c>
      <c r="J97" s="39"/>
      <c r="K97" s="39">
        <v>10350</v>
      </c>
      <c r="L97" s="26">
        <f t="shared" si="3"/>
        <v>10350</v>
      </c>
    </row>
    <row r="98" spans="1:12" ht="12.75">
      <c r="A98" s="23" t="s">
        <v>129</v>
      </c>
      <c r="B98" s="19" t="s">
        <v>64</v>
      </c>
      <c r="C98" s="19" t="s">
        <v>24</v>
      </c>
      <c r="D98" s="19" t="s">
        <v>130</v>
      </c>
      <c r="E98" s="19" t="s">
        <v>20</v>
      </c>
      <c r="F98" s="19" t="s">
        <v>27</v>
      </c>
      <c r="G98" s="20"/>
      <c r="H98" s="73">
        <v>7390</v>
      </c>
      <c r="I98" s="20">
        <f t="shared" si="2"/>
        <v>7390</v>
      </c>
      <c r="J98" s="74"/>
      <c r="K98" s="21">
        <f>262619+22669</f>
        <v>285288</v>
      </c>
      <c r="L98" s="26">
        <f t="shared" si="3"/>
        <v>285288</v>
      </c>
    </row>
    <row r="99" spans="1:12" ht="12.75">
      <c r="A99" s="33" t="s">
        <v>129</v>
      </c>
      <c r="B99" s="34" t="s">
        <v>64</v>
      </c>
      <c r="C99" s="34" t="s">
        <v>42</v>
      </c>
      <c r="D99" s="34" t="s">
        <v>130</v>
      </c>
      <c r="E99" s="35" t="s">
        <v>20</v>
      </c>
      <c r="F99" s="75" t="s">
        <v>44</v>
      </c>
      <c r="G99" s="26" t="s">
        <v>68</v>
      </c>
      <c r="H99" s="36">
        <v>5226</v>
      </c>
      <c r="I99" s="20">
        <f t="shared" si="2"/>
        <v>5226</v>
      </c>
      <c r="J99" s="26" t="s">
        <v>68</v>
      </c>
      <c r="K99" s="26">
        <v>965864</v>
      </c>
      <c r="L99" s="26">
        <f t="shared" si="3"/>
        <v>965864</v>
      </c>
    </row>
    <row r="100" spans="1:12" ht="12.75">
      <c r="A100" s="11" t="s">
        <v>131</v>
      </c>
      <c r="B100" s="12" t="s">
        <v>17</v>
      </c>
      <c r="C100" s="12" t="s">
        <v>18</v>
      </c>
      <c r="D100" s="12" t="s">
        <v>58</v>
      </c>
      <c r="E100" s="13" t="s">
        <v>20</v>
      </c>
      <c r="F100" s="12" t="s">
        <v>21</v>
      </c>
      <c r="G100" s="14">
        <v>2411</v>
      </c>
      <c r="H100" s="14"/>
      <c r="I100" s="20">
        <f t="shared" si="2"/>
        <v>2411</v>
      </c>
      <c r="J100" s="16">
        <v>41684</v>
      </c>
      <c r="K100" s="16"/>
      <c r="L100" s="26">
        <f t="shared" si="3"/>
        <v>41684</v>
      </c>
    </row>
    <row r="101" spans="1:12" ht="12.75">
      <c r="A101" s="17" t="s">
        <v>132</v>
      </c>
      <c r="B101" s="18" t="s">
        <v>35</v>
      </c>
      <c r="C101" s="18" t="s">
        <v>24</v>
      </c>
      <c r="D101" s="18" t="s">
        <v>25</v>
      </c>
      <c r="E101" s="18" t="s">
        <v>26</v>
      </c>
      <c r="F101" s="19" t="s">
        <v>27</v>
      </c>
      <c r="G101" s="20">
        <v>5024</v>
      </c>
      <c r="H101" s="20"/>
      <c r="I101" s="20">
        <f t="shared" si="2"/>
        <v>5024</v>
      </c>
      <c r="J101" s="21">
        <v>110992</v>
      </c>
      <c r="K101" s="21"/>
      <c r="L101" s="26">
        <f t="shared" si="3"/>
        <v>110992</v>
      </c>
    </row>
    <row r="102" spans="1:12" ht="12.75">
      <c r="A102" s="17" t="s">
        <v>133</v>
      </c>
      <c r="B102" s="18" t="s">
        <v>23</v>
      </c>
      <c r="C102" s="18" t="s">
        <v>24</v>
      </c>
      <c r="D102" s="18" t="s">
        <v>25</v>
      </c>
      <c r="E102" s="18" t="s">
        <v>26</v>
      </c>
      <c r="F102" s="19" t="s">
        <v>27</v>
      </c>
      <c r="G102" s="20">
        <v>477</v>
      </c>
      <c r="H102" s="20"/>
      <c r="I102" s="20">
        <f t="shared" si="2"/>
        <v>477</v>
      </c>
      <c r="J102" s="21">
        <v>11315</v>
      </c>
      <c r="K102" s="21"/>
      <c r="L102" s="26">
        <f t="shared" si="3"/>
        <v>11315</v>
      </c>
    </row>
    <row r="103" spans="1:12" ht="12.75">
      <c r="A103" s="11" t="s">
        <v>134</v>
      </c>
      <c r="B103" s="12" t="s">
        <v>32</v>
      </c>
      <c r="C103" s="12" t="s">
        <v>18</v>
      </c>
      <c r="D103" s="12" t="s">
        <v>90</v>
      </c>
      <c r="E103" s="13" t="s">
        <v>20</v>
      </c>
      <c r="F103" s="12" t="s">
        <v>21</v>
      </c>
      <c r="G103" s="14">
        <v>12195</v>
      </c>
      <c r="H103" s="14"/>
      <c r="I103" s="20">
        <f t="shared" si="2"/>
        <v>12195</v>
      </c>
      <c r="J103" s="16">
        <v>217942</v>
      </c>
      <c r="K103" s="16"/>
      <c r="L103" s="26">
        <f t="shared" si="3"/>
        <v>217942</v>
      </c>
    </row>
    <row r="104" spans="1:12" ht="12.75">
      <c r="A104" s="11" t="s">
        <v>135</v>
      </c>
      <c r="B104" s="13" t="s">
        <v>64</v>
      </c>
      <c r="C104" s="13" t="s">
        <v>18</v>
      </c>
      <c r="D104" s="13" t="s">
        <v>29</v>
      </c>
      <c r="E104" s="13" t="s">
        <v>20</v>
      </c>
      <c r="F104" s="12" t="s">
        <v>21</v>
      </c>
      <c r="G104" s="14"/>
      <c r="H104" s="14">
        <v>129778</v>
      </c>
      <c r="I104" s="20">
        <f t="shared" si="2"/>
        <v>129778</v>
      </c>
      <c r="J104" s="16"/>
      <c r="K104" s="16">
        <v>6197326</v>
      </c>
      <c r="L104" s="26">
        <f t="shared" si="3"/>
        <v>6197326</v>
      </c>
    </row>
    <row r="105" spans="1:12" ht="12.75">
      <c r="A105" s="23" t="s">
        <v>135</v>
      </c>
      <c r="B105" s="19" t="s">
        <v>64</v>
      </c>
      <c r="C105" s="19" t="s">
        <v>24</v>
      </c>
      <c r="D105" s="19" t="s">
        <v>29</v>
      </c>
      <c r="E105" s="19" t="s">
        <v>20</v>
      </c>
      <c r="F105" s="19" t="s">
        <v>27</v>
      </c>
      <c r="G105" s="20"/>
      <c r="H105" s="20">
        <v>72183</v>
      </c>
      <c r="I105" s="20">
        <f t="shared" si="2"/>
        <v>72183</v>
      </c>
      <c r="J105" s="21"/>
      <c r="K105" s="21">
        <v>3408659</v>
      </c>
      <c r="L105" s="26">
        <f t="shared" si="3"/>
        <v>3408659</v>
      </c>
    </row>
    <row r="106" spans="1:12" ht="12.75">
      <c r="A106" s="47" t="s">
        <v>135</v>
      </c>
      <c r="B106" s="48" t="s">
        <v>64</v>
      </c>
      <c r="C106" s="49" t="s">
        <v>36</v>
      </c>
      <c r="D106" s="49" t="s">
        <v>29</v>
      </c>
      <c r="E106" s="50" t="s">
        <v>20</v>
      </c>
      <c r="F106" s="49" t="s">
        <v>38</v>
      </c>
      <c r="G106" s="29">
        <v>0</v>
      </c>
      <c r="H106" s="29">
        <v>98473</v>
      </c>
      <c r="I106" s="20">
        <f t="shared" si="2"/>
        <v>98473</v>
      </c>
      <c r="J106" s="29">
        <v>0</v>
      </c>
      <c r="K106" s="29">
        <v>4093752</v>
      </c>
      <c r="L106" s="26">
        <f t="shared" si="3"/>
        <v>4093752</v>
      </c>
    </row>
    <row r="107" spans="1:12" ht="12.75">
      <c r="A107" s="11" t="s">
        <v>136</v>
      </c>
      <c r="B107" s="12" t="s">
        <v>17</v>
      </c>
      <c r="C107" s="12" t="s">
        <v>18</v>
      </c>
      <c r="D107" s="12" t="s">
        <v>90</v>
      </c>
      <c r="E107" s="13" t="s">
        <v>20</v>
      </c>
      <c r="F107" s="12" t="s">
        <v>21</v>
      </c>
      <c r="G107" s="15">
        <v>17552</v>
      </c>
      <c r="H107" s="15"/>
      <c r="I107" s="20">
        <f t="shared" si="2"/>
        <v>17552</v>
      </c>
      <c r="J107" s="22">
        <v>298059</v>
      </c>
      <c r="K107" s="22"/>
      <c r="L107" s="26">
        <f t="shared" si="3"/>
        <v>298059</v>
      </c>
    </row>
    <row r="108" spans="1:12" ht="12.75">
      <c r="A108" s="33" t="s">
        <v>710</v>
      </c>
      <c r="B108" s="34" t="s">
        <v>76</v>
      </c>
      <c r="C108" s="34" t="s">
        <v>42</v>
      </c>
      <c r="D108" s="34" t="s">
        <v>43</v>
      </c>
      <c r="E108" s="35" t="s">
        <v>26</v>
      </c>
      <c r="F108" s="34" t="s">
        <v>44</v>
      </c>
      <c r="G108" s="26">
        <v>310</v>
      </c>
      <c r="H108" s="36"/>
      <c r="I108" s="20">
        <f t="shared" si="2"/>
        <v>310</v>
      </c>
      <c r="J108" s="26">
        <v>14082</v>
      </c>
      <c r="K108" s="38"/>
      <c r="L108" s="26">
        <f t="shared" si="3"/>
        <v>14082</v>
      </c>
    </row>
    <row r="109" spans="1:12" ht="12.75">
      <c r="A109" s="61" t="s">
        <v>137</v>
      </c>
      <c r="B109" s="28" t="s">
        <v>17</v>
      </c>
      <c r="C109" s="28" t="s">
        <v>36</v>
      </c>
      <c r="D109" s="28" t="s">
        <v>37</v>
      </c>
      <c r="E109" s="28" t="s">
        <v>20</v>
      </c>
      <c r="F109" s="28" t="s">
        <v>38</v>
      </c>
      <c r="G109" s="29">
        <v>1167</v>
      </c>
      <c r="H109" s="29">
        <v>0</v>
      </c>
      <c r="I109" s="20">
        <f t="shared" si="2"/>
        <v>1167</v>
      </c>
      <c r="J109" s="29">
        <v>22949</v>
      </c>
      <c r="K109" s="29">
        <v>0</v>
      </c>
      <c r="L109" s="26">
        <f t="shared" si="3"/>
        <v>22949</v>
      </c>
    </row>
    <row r="110" spans="1:12" ht="12.75">
      <c r="A110" s="17" t="s">
        <v>137</v>
      </c>
      <c r="B110" s="18" t="s">
        <v>17</v>
      </c>
      <c r="C110" s="18" t="s">
        <v>24</v>
      </c>
      <c r="D110" s="18" t="s">
        <v>37</v>
      </c>
      <c r="E110" s="18" t="s">
        <v>20</v>
      </c>
      <c r="F110" s="19" t="s">
        <v>27</v>
      </c>
      <c r="G110" s="20">
        <v>4435</v>
      </c>
      <c r="H110" s="20"/>
      <c r="I110" s="20">
        <f t="shared" si="2"/>
        <v>4435</v>
      </c>
      <c r="J110" s="21">
        <v>107117</v>
      </c>
      <c r="K110" s="21"/>
      <c r="L110" s="26">
        <f t="shared" si="3"/>
        <v>107117</v>
      </c>
    </row>
    <row r="111" spans="1:12" ht="12.75">
      <c r="A111" s="11" t="s">
        <v>138</v>
      </c>
      <c r="B111" s="12" t="s">
        <v>32</v>
      </c>
      <c r="C111" s="12" t="s">
        <v>18</v>
      </c>
      <c r="D111" s="12" t="s">
        <v>41</v>
      </c>
      <c r="E111" s="13" t="s">
        <v>20</v>
      </c>
      <c r="F111" s="12" t="s">
        <v>21</v>
      </c>
      <c r="G111" s="14">
        <v>84003</v>
      </c>
      <c r="H111" s="14"/>
      <c r="I111" s="20">
        <f t="shared" si="2"/>
        <v>84003</v>
      </c>
      <c r="J111" s="16">
        <v>1311192</v>
      </c>
      <c r="K111" s="16"/>
      <c r="L111" s="26">
        <f t="shared" si="3"/>
        <v>1311192</v>
      </c>
    </row>
    <row r="112" spans="1:12" ht="12.75">
      <c r="A112" s="11" t="s">
        <v>139</v>
      </c>
      <c r="B112" s="12" t="s">
        <v>32</v>
      </c>
      <c r="C112" s="12" t="s">
        <v>18</v>
      </c>
      <c r="D112" s="12" t="s">
        <v>102</v>
      </c>
      <c r="E112" s="13" t="s">
        <v>20</v>
      </c>
      <c r="F112" s="12" t="s">
        <v>21</v>
      </c>
      <c r="G112" s="14">
        <v>290967</v>
      </c>
      <c r="H112" s="14"/>
      <c r="I112" s="20">
        <f t="shared" si="2"/>
        <v>290967</v>
      </c>
      <c r="J112" s="16">
        <v>4988680</v>
      </c>
      <c r="K112" s="16"/>
      <c r="L112" s="26">
        <f t="shared" si="3"/>
        <v>4988680</v>
      </c>
    </row>
    <row r="113" spans="1:12" ht="12.75">
      <c r="A113" s="11" t="s">
        <v>140</v>
      </c>
      <c r="B113" s="12" t="s">
        <v>32</v>
      </c>
      <c r="C113" s="12" t="s">
        <v>18</v>
      </c>
      <c r="D113" s="12" t="s">
        <v>90</v>
      </c>
      <c r="E113" s="13" t="s">
        <v>20</v>
      </c>
      <c r="F113" s="12" t="s">
        <v>21</v>
      </c>
      <c r="G113" s="14">
        <v>318609</v>
      </c>
      <c r="H113" s="14"/>
      <c r="I113" s="20">
        <f t="shared" si="2"/>
        <v>318609</v>
      </c>
      <c r="J113" s="16">
        <v>5111054</v>
      </c>
      <c r="K113" s="16"/>
      <c r="L113" s="26">
        <f t="shared" si="3"/>
        <v>5111054</v>
      </c>
    </row>
    <row r="114" spans="1:12" ht="12.75">
      <c r="A114" s="17" t="s">
        <v>711</v>
      </c>
      <c r="B114" s="18" t="s">
        <v>76</v>
      </c>
      <c r="C114" s="18" t="s">
        <v>24</v>
      </c>
      <c r="D114" s="18" t="s">
        <v>114</v>
      </c>
      <c r="E114" s="18" t="s">
        <v>26</v>
      </c>
      <c r="F114" s="19" t="s">
        <v>27</v>
      </c>
      <c r="G114" s="20"/>
      <c r="H114" s="72"/>
      <c r="I114" s="20">
        <f t="shared" si="2"/>
        <v>0</v>
      </c>
      <c r="J114" s="21"/>
      <c r="K114" s="21"/>
      <c r="L114" s="26">
        <f t="shared" si="3"/>
        <v>0</v>
      </c>
    </row>
    <row r="115" spans="1:12" ht="12.75">
      <c r="A115" s="17" t="s">
        <v>141</v>
      </c>
      <c r="B115" s="18" t="s">
        <v>32</v>
      </c>
      <c r="C115" s="18" t="s">
        <v>24</v>
      </c>
      <c r="D115" s="18" t="s">
        <v>25</v>
      </c>
      <c r="E115" s="18" t="s">
        <v>20</v>
      </c>
      <c r="F115" s="19" t="s">
        <v>27</v>
      </c>
      <c r="G115" s="20">
        <v>12801</v>
      </c>
      <c r="H115" s="21"/>
      <c r="I115" s="20">
        <f t="shared" si="2"/>
        <v>12801</v>
      </c>
      <c r="J115" s="21">
        <v>249938</v>
      </c>
      <c r="K115" s="21"/>
      <c r="L115" s="26">
        <f t="shared" si="3"/>
        <v>249938</v>
      </c>
    </row>
    <row r="116" spans="1:12" ht="12.75">
      <c r="A116" s="17" t="s">
        <v>712</v>
      </c>
      <c r="B116" s="18" t="s">
        <v>76</v>
      </c>
      <c r="C116" s="18" t="s">
        <v>24</v>
      </c>
      <c r="D116" s="18" t="s">
        <v>33</v>
      </c>
      <c r="E116" s="18" t="s">
        <v>26</v>
      </c>
      <c r="F116" s="19" t="s">
        <v>27</v>
      </c>
      <c r="G116" s="20">
        <v>826</v>
      </c>
      <c r="H116" s="20"/>
      <c r="I116" s="20">
        <f t="shared" si="2"/>
        <v>826</v>
      </c>
      <c r="J116" s="77">
        <v>21074</v>
      </c>
      <c r="L116" s="26">
        <f t="shared" si="3"/>
        <v>21074</v>
      </c>
    </row>
    <row r="117" spans="1:12" ht="12.75">
      <c r="A117" s="70" t="s">
        <v>142</v>
      </c>
      <c r="B117" s="13" t="s">
        <v>98</v>
      </c>
      <c r="C117" s="13" t="s">
        <v>18</v>
      </c>
      <c r="D117" s="13" t="s">
        <v>19</v>
      </c>
      <c r="E117" s="13" t="s">
        <v>26</v>
      </c>
      <c r="F117" s="13" t="s">
        <v>21</v>
      </c>
      <c r="G117" s="14">
        <v>19998</v>
      </c>
      <c r="H117" s="14"/>
      <c r="I117" s="20">
        <f t="shared" si="2"/>
        <v>19998</v>
      </c>
      <c r="J117" s="16">
        <v>330171</v>
      </c>
      <c r="K117" s="16"/>
      <c r="L117" s="26">
        <f t="shared" si="3"/>
        <v>330171</v>
      </c>
    </row>
    <row r="118" spans="1:12" ht="12.75">
      <c r="A118" s="11" t="s">
        <v>143</v>
      </c>
      <c r="B118" s="13" t="s">
        <v>64</v>
      </c>
      <c r="C118" s="13" t="s">
        <v>18</v>
      </c>
      <c r="D118" s="13" t="s">
        <v>144</v>
      </c>
      <c r="E118" s="13" t="s">
        <v>20</v>
      </c>
      <c r="F118" s="12" t="s">
        <v>21</v>
      </c>
      <c r="G118" s="39"/>
      <c r="H118" s="39">
        <v>200</v>
      </c>
      <c r="I118" s="20">
        <f t="shared" si="2"/>
        <v>200</v>
      </c>
      <c r="J118" s="39"/>
      <c r="K118" s="39">
        <v>9050</v>
      </c>
      <c r="L118" s="26">
        <f t="shared" si="3"/>
        <v>9050</v>
      </c>
    </row>
    <row r="119" spans="1:12" ht="12.75">
      <c r="A119" s="17" t="s">
        <v>145</v>
      </c>
      <c r="B119" s="18" t="s">
        <v>17</v>
      </c>
      <c r="C119" s="18" t="s">
        <v>24</v>
      </c>
      <c r="D119" s="18" t="s">
        <v>43</v>
      </c>
      <c r="E119" s="18" t="s">
        <v>20</v>
      </c>
      <c r="F119" s="19" t="s">
        <v>27</v>
      </c>
      <c r="G119" s="78"/>
      <c r="H119" s="20">
        <v>31145</v>
      </c>
      <c r="I119" s="20">
        <f t="shared" si="2"/>
        <v>31145</v>
      </c>
      <c r="J119" s="21"/>
      <c r="K119" s="21">
        <v>1547210</v>
      </c>
      <c r="L119" s="26">
        <f t="shared" si="3"/>
        <v>1547210</v>
      </c>
    </row>
    <row r="120" spans="1:12" ht="12.75">
      <c r="A120" s="17" t="s">
        <v>146</v>
      </c>
      <c r="B120" s="18" t="s">
        <v>17</v>
      </c>
      <c r="C120" s="18" t="s">
        <v>24</v>
      </c>
      <c r="D120" s="18" t="s">
        <v>43</v>
      </c>
      <c r="E120" s="18" t="s">
        <v>20</v>
      </c>
      <c r="F120" s="19" t="s">
        <v>27</v>
      </c>
      <c r="G120" s="78"/>
      <c r="H120" s="20">
        <v>515</v>
      </c>
      <c r="I120" s="20">
        <f t="shared" si="2"/>
        <v>515</v>
      </c>
      <c r="J120" s="21"/>
      <c r="K120" s="21">
        <v>33335</v>
      </c>
      <c r="L120" s="26">
        <f t="shared" si="3"/>
        <v>33335</v>
      </c>
    </row>
    <row r="121" spans="1:12" ht="12.75">
      <c r="A121" s="17" t="s">
        <v>147</v>
      </c>
      <c r="B121" s="18" t="s">
        <v>17</v>
      </c>
      <c r="C121" s="18" t="s">
        <v>24</v>
      </c>
      <c r="D121" s="18" t="s">
        <v>33</v>
      </c>
      <c r="E121" s="18" t="s">
        <v>20</v>
      </c>
      <c r="F121" s="19" t="s">
        <v>27</v>
      </c>
      <c r="G121" s="20">
        <v>22822</v>
      </c>
      <c r="H121" s="20">
        <v>29487</v>
      </c>
      <c r="I121" s="20">
        <f t="shared" si="2"/>
        <v>52309</v>
      </c>
      <c r="J121" s="79">
        <v>548801</v>
      </c>
      <c r="K121" s="21">
        <v>1998961</v>
      </c>
      <c r="L121" s="26">
        <f t="shared" si="3"/>
        <v>2547762</v>
      </c>
    </row>
    <row r="122" spans="1:12" ht="12.75">
      <c r="A122" s="17" t="s">
        <v>148</v>
      </c>
      <c r="B122" s="18" t="s">
        <v>23</v>
      </c>
      <c r="C122" s="18" t="s">
        <v>24</v>
      </c>
      <c r="D122" s="18" t="s">
        <v>33</v>
      </c>
      <c r="E122" s="18" t="s">
        <v>26</v>
      </c>
      <c r="F122" s="19" t="s">
        <v>27</v>
      </c>
      <c r="G122" s="20">
        <v>3681</v>
      </c>
      <c r="H122" s="20"/>
      <c r="I122" s="20">
        <f t="shared" si="2"/>
        <v>3681</v>
      </c>
      <c r="J122" s="21">
        <v>87393</v>
      </c>
      <c r="K122" s="21"/>
      <c r="L122" s="26">
        <f t="shared" si="3"/>
        <v>87393</v>
      </c>
    </row>
    <row r="123" spans="1:12" ht="12.75">
      <c r="A123" s="11" t="s">
        <v>149</v>
      </c>
      <c r="B123" s="12" t="s">
        <v>17</v>
      </c>
      <c r="C123" s="12" t="s">
        <v>18</v>
      </c>
      <c r="D123" s="12" t="s">
        <v>19</v>
      </c>
      <c r="E123" s="13" t="s">
        <v>20</v>
      </c>
      <c r="F123" s="12" t="s">
        <v>21</v>
      </c>
      <c r="G123" s="14">
        <v>3937</v>
      </c>
      <c r="H123" s="14"/>
      <c r="I123" s="20">
        <f t="shared" si="2"/>
        <v>3937</v>
      </c>
      <c r="J123" s="16">
        <v>66075</v>
      </c>
      <c r="K123" s="16"/>
      <c r="L123" s="26">
        <f t="shared" si="3"/>
        <v>66075</v>
      </c>
    </row>
    <row r="124" spans="1:12" ht="12.75">
      <c r="A124" s="157" t="s">
        <v>642</v>
      </c>
      <c r="B124" s="140" t="s">
        <v>641</v>
      </c>
      <c r="C124" s="140" t="s">
        <v>36</v>
      </c>
      <c r="D124" s="140" t="s">
        <v>37</v>
      </c>
      <c r="E124" s="140" t="s">
        <v>26</v>
      </c>
      <c r="F124" s="140" t="s">
        <v>38</v>
      </c>
      <c r="G124" s="158">
        <v>250</v>
      </c>
      <c r="H124" s="158">
        <v>0</v>
      </c>
      <c r="I124" s="20">
        <f t="shared" si="2"/>
        <v>250</v>
      </c>
      <c r="J124" s="158">
        <v>1753</v>
      </c>
      <c r="K124" s="158">
        <v>0</v>
      </c>
      <c r="L124" s="26">
        <f t="shared" si="3"/>
        <v>1753</v>
      </c>
    </row>
    <row r="125" spans="1:12" ht="12.75">
      <c r="A125" s="80" t="s">
        <v>150</v>
      </c>
      <c r="B125" s="81" t="s">
        <v>23</v>
      </c>
      <c r="C125" s="81" t="s">
        <v>67</v>
      </c>
      <c r="D125" s="81" t="s">
        <v>33</v>
      </c>
      <c r="E125" s="56" t="s">
        <v>26</v>
      </c>
      <c r="F125" s="55" t="s">
        <v>55</v>
      </c>
      <c r="G125" s="58">
        <v>40741</v>
      </c>
      <c r="H125" s="82"/>
      <c r="I125" s="20">
        <f t="shared" si="2"/>
        <v>40741</v>
      </c>
      <c r="J125" s="57">
        <v>225499</v>
      </c>
      <c r="K125" s="82"/>
      <c r="L125" s="26">
        <f t="shared" si="3"/>
        <v>225499</v>
      </c>
    </row>
    <row r="126" spans="1:12" ht="12.75">
      <c r="A126" s="17" t="s">
        <v>150</v>
      </c>
      <c r="B126" s="18" t="s">
        <v>23</v>
      </c>
      <c r="C126" s="18" t="s">
        <v>24</v>
      </c>
      <c r="D126" s="18" t="s">
        <v>33</v>
      </c>
      <c r="E126" s="18" t="s">
        <v>26</v>
      </c>
      <c r="F126" s="19" t="s">
        <v>27</v>
      </c>
      <c r="G126" s="20"/>
      <c r="H126" s="20">
        <v>1735</v>
      </c>
      <c r="I126" s="20">
        <f t="shared" si="2"/>
        <v>1735</v>
      </c>
      <c r="J126" s="21"/>
      <c r="K126" s="21">
        <v>80241</v>
      </c>
      <c r="L126" s="26">
        <f t="shared" si="3"/>
        <v>80241</v>
      </c>
    </row>
    <row r="127" spans="1:12" ht="12.75">
      <c r="A127" s="80" t="s">
        <v>151</v>
      </c>
      <c r="B127" s="81" t="s">
        <v>70</v>
      </c>
      <c r="C127" s="81" t="s">
        <v>67</v>
      </c>
      <c r="D127" s="81" t="s">
        <v>110</v>
      </c>
      <c r="E127" s="56" t="s">
        <v>20</v>
      </c>
      <c r="F127" s="55" t="s">
        <v>55</v>
      </c>
      <c r="G127" s="57">
        <v>265805</v>
      </c>
      <c r="H127" s="57"/>
      <c r="I127" s="20">
        <f t="shared" si="2"/>
        <v>265805</v>
      </c>
      <c r="J127" s="58">
        <v>1475452</v>
      </c>
      <c r="K127" s="57"/>
      <c r="L127" s="26">
        <f t="shared" si="3"/>
        <v>1475452</v>
      </c>
    </row>
    <row r="128" spans="1:12" ht="12.75">
      <c r="A128" s="17" t="s">
        <v>151</v>
      </c>
      <c r="B128" s="18" t="s">
        <v>70</v>
      </c>
      <c r="C128" s="18" t="s">
        <v>24</v>
      </c>
      <c r="D128" s="18" t="s">
        <v>110</v>
      </c>
      <c r="E128" s="18" t="s">
        <v>20</v>
      </c>
      <c r="F128" s="19" t="s">
        <v>27</v>
      </c>
      <c r="G128" s="20">
        <v>81237</v>
      </c>
      <c r="H128" s="20"/>
      <c r="I128" s="20">
        <f t="shared" si="2"/>
        <v>81237</v>
      </c>
      <c r="J128" s="21">
        <v>1941695</v>
      </c>
      <c r="K128" s="21"/>
      <c r="L128" s="26">
        <f t="shared" si="3"/>
        <v>1941695</v>
      </c>
    </row>
    <row r="129" spans="1:12" ht="12.75">
      <c r="A129" s="60" t="s">
        <v>151</v>
      </c>
      <c r="B129" s="42" t="s">
        <v>70</v>
      </c>
      <c r="C129" s="42" t="s">
        <v>54</v>
      </c>
      <c r="D129" s="42" t="s">
        <v>110</v>
      </c>
      <c r="E129" s="43" t="s">
        <v>20</v>
      </c>
      <c r="F129" s="41" t="s">
        <v>55</v>
      </c>
      <c r="G129" s="46">
        <v>690723</v>
      </c>
      <c r="H129" s="46"/>
      <c r="I129" s="20">
        <f t="shared" si="2"/>
        <v>690723</v>
      </c>
      <c r="J129" s="46">
        <v>12307545</v>
      </c>
      <c r="K129" s="46"/>
      <c r="L129" s="26">
        <f t="shared" si="3"/>
        <v>12307545</v>
      </c>
    </row>
    <row r="130" spans="1:12" ht="12.75">
      <c r="A130" s="17" t="s">
        <v>152</v>
      </c>
      <c r="B130" s="18" t="s">
        <v>23</v>
      </c>
      <c r="C130" s="18" t="s">
        <v>24</v>
      </c>
      <c r="D130" s="18" t="s">
        <v>33</v>
      </c>
      <c r="E130" s="18" t="s">
        <v>26</v>
      </c>
      <c r="F130" s="19" t="s">
        <v>27</v>
      </c>
      <c r="G130" s="20">
        <v>1560</v>
      </c>
      <c r="H130" s="20"/>
      <c r="I130" s="20">
        <f t="shared" si="2"/>
        <v>1560</v>
      </c>
      <c r="J130" s="21">
        <v>38972</v>
      </c>
      <c r="K130" s="21"/>
      <c r="L130" s="26">
        <f t="shared" si="3"/>
        <v>38972</v>
      </c>
    </row>
    <row r="131" spans="1:12" ht="12.75">
      <c r="A131" s="139" t="s">
        <v>637</v>
      </c>
      <c r="B131" s="140" t="s">
        <v>638</v>
      </c>
      <c r="C131" s="140" t="s">
        <v>36</v>
      </c>
      <c r="D131" s="140" t="s">
        <v>114</v>
      </c>
      <c r="E131" s="140" t="s">
        <v>20</v>
      </c>
      <c r="F131" s="140" t="s">
        <v>38</v>
      </c>
      <c r="G131" s="68">
        <v>0</v>
      </c>
      <c r="H131" s="68">
        <f>91580+292747</f>
        <v>384327</v>
      </c>
      <c r="I131" s="20">
        <f t="shared" si="2"/>
        <v>384327</v>
      </c>
      <c r="J131" s="68">
        <v>0</v>
      </c>
      <c r="K131" s="68">
        <f>3618171+14529715</f>
        <v>18147886</v>
      </c>
      <c r="L131" s="26">
        <f t="shared" si="3"/>
        <v>18147886</v>
      </c>
    </row>
    <row r="132" spans="1:12" ht="12.75">
      <c r="A132" s="61" t="s">
        <v>153</v>
      </c>
      <c r="B132" s="28" t="s">
        <v>17</v>
      </c>
      <c r="C132" s="28" t="s">
        <v>36</v>
      </c>
      <c r="D132" s="28" t="s">
        <v>37</v>
      </c>
      <c r="E132" s="28" t="s">
        <v>20</v>
      </c>
      <c r="F132" s="28" t="s">
        <v>38</v>
      </c>
      <c r="G132" s="29">
        <v>211120</v>
      </c>
      <c r="H132" s="30">
        <v>21458</v>
      </c>
      <c r="I132" s="20">
        <f t="shared" si="2"/>
        <v>232578</v>
      </c>
      <c r="J132" s="29">
        <v>4760322</v>
      </c>
      <c r="K132" s="30">
        <v>924720</v>
      </c>
      <c r="L132" s="26">
        <f t="shared" si="3"/>
        <v>5685042</v>
      </c>
    </row>
    <row r="133" spans="1:12" ht="12.75">
      <c r="A133" s="17" t="s">
        <v>153</v>
      </c>
      <c r="B133" s="18" t="s">
        <v>17</v>
      </c>
      <c r="C133" s="18" t="s">
        <v>24</v>
      </c>
      <c r="D133" s="18" t="s">
        <v>37</v>
      </c>
      <c r="E133" s="18" t="s">
        <v>20</v>
      </c>
      <c r="F133" s="19" t="s">
        <v>27</v>
      </c>
      <c r="G133" s="20">
        <v>124780</v>
      </c>
      <c r="H133" s="20">
        <v>26728</v>
      </c>
      <c r="I133" s="20">
        <f aca="true" t="shared" si="4" ref="I133:I196">SUM(G133:H133)</f>
        <v>151508</v>
      </c>
      <c r="J133" s="21">
        <v>3014880</v>
      </c>
      <c r="K133" s="21">
        <v>1482119</v>
      </c>
      <c r="L133" s="26">
        <f aca="true" t="shared" si="5" ref="L133:L196">SUM(J133:K133)</f>
        <v>4496999</v>
      </c>
    </row>
    <row r="134" spans="1:12" ht="12.75">
      <c r="A134" s="40" t="s">
        <v>154</v>
      </c>
      <c r="B134" s="41" t="s">
        <v>17</v>
      </c>
      <c r="C134" s="42" t="s">
        <v>54</v>
      </c>
      <c r="D134" s="42" t="s">
        <v>43</v>
      </c>
      <c r="E134" s="43" t="s">
        <v>20</v>
      </c>
      <c r="F134" s="41" t="s">
        <v>55</v>
      </c>
      <c r="G134" s="84">
        <v>2946</v>
      </c>
      <c r="H134" s="44"/>
      <c r="I134" s="20">
        <f t="shared" si="4"/>
        <v>2946</v>
      </c>
      <c r="J134" s="44">
        <v>69820</v>
      </c>
      <c r="K134" s="46"/>
      <c r="L134" s="26">
        <f t="shared" si="5"/>
        <v>69820</v>
      </c>
    </row>
    <row r="135" spans="1:12" ht="12.75">
      <c r="A135" s="17" t="s">
        <v>155</v>
      </c>
      <c r="B135" s="18" t="s">
        <v>23</v>
      </c>
      <c r="C135" s="18" t="s">
        <v>24</v>
      </c>
      <c r="D135" s="18" t="s">
        <v>114</v>
      </c>
      <c r="E135" s="18" t="s">
        <v>26</v>
      </c>
      <c r="F135" s="19" t="s">
        <v>27</v>
      </c>
      <c r="G135" s="20">
        <v>139</v>
      </c>
      <c r="H135" s="20"/>
      <c r="I135" s="20">
        <f t="shared" si="4"/>
        <v>139</v>
      </c>
      <c r="J135" s="20">
        <v>3271</v>
      </c>
      <c r="K135" s="21"/>
      <c r="L135" s="26">
        <f t="shared" si="5"/>
        <v>3271</v>
      </c>
    </row>
    <row r="136" spans="1:12" ht="12.75">
      <c r="A136" s="85" t="s">
        <v>156</v>
      </c>
      <c r="B136" s="13" t="s">
        <v>64</v>
      </c>
      <c r="C136" s="13" t="s">
        <v>18</v>
      </c>
      <c r="D136" s="13" t="s">
        <v>130</v>
      </c>
      <c r="E136" s="13" t="s">
        <v>20</v>
      </c>
      <c r="F136" s="12" t="s">
        <v>21</v>
      </c>
      <c r="G136" s="16"/>
      <c r="H136" s="86">
        <v>193385</v>
      </c>
      <c r="I136" s="20">
        <f t="shared" si="4"/>
        <v>193385</v>
      </c>
      <c r="J136" s="16"/>
      <c r="K136" s="16">
        <v>9092770</v>
      </c>
      <c r="L136" s="26">
        <f t="shared" si="5"/>
        <v>9092770</v>
      </c>
    </row>
    <row r="137" spans="1:12" ht="12.75">
      <c r="A137" s="23" t="s">
        <v>156</v>
      </c>
      <c r="B137" s="19" t="s">
        <v>64</v>
      </c>
      <c r="C137" s="19" t="s">
        <v>24</v>
      </c>
      <c r="D137" s="19" t="s">
        <v>130</v>
      </c>
      <c r="E137" s="19" t="s">
        <v>20</v>
      </c>
      <c r="F137" s="19" t="s">
        <v>27</v>
      </c>
      <c r="G137" s="20"/>
      <c r="H137" s="73">
        <f>1088+607</f>
        <v>1695</v>
      </c>
      <c r="I137" s="20">
        <f t="shared" si="4"/>
        <v>1695</v>
      </c>
      <c r="J137" s="74"/>
      <c r="K137" s="21">
        <v>43176</v>
      </c>
      <c r="L137" s="26">
        <f t="shared" si="5"/>
        <v>43176</v>
      </c>
    </row>
    <row r="138" spans="1:12" ht="12.75">
      <c r="A138" s="33" t="s">
        <v>156</v>
      </c>
      <c r="B138" s="34" t="s">
        <v>64</v>
      </c>
      <c r="C138" s="34" t="s">
        <v>42</v>
      </c>
      <c r="D138" s="34" t="s">
        <v>130</v>
      </c>
      <c r="E138" s="35" t="s">
        <v>20</v>
      </c>
      <c r="F138" s="75" t="s">
        <v>44</v>
      </c>
      <c r="G138" s="26" t="s">
        <v>68</v>
      </c>
      <c r="H138" s="36">
        <v>2805</v>
      </c>
      <c r="I138" s="20">
        <f t="shared" si="4"/>
        <v>2805</v>
      </c>
      <c r="J138" s="26" t="s">
        <v>68</v>
      </c>
      <c r="K138" s="26">
        <v>132390</v>
      </c>
      <c r="L138" s="26">
        <f t="shared" si="5"/>
        <v>132390</v>
      </c>
    </row>
    <row r="139" spans="1:12" ht="12.75">
      <c r="A139" s="33" t="s">
        <v>713</v>
      </c>
      <c r="B139" s="34" t="s">
        <v>64</v>
      </c>
      <c r="C139" s="34" t="s">
        <v>42</v>
      </c>
      <c r="D139" s="34" t="s">
        <v>157</v>
      </c>
      <c r="E139" s="35" t="s">
        <v>20</v>
      </c>
      <c r="F139" s="75" t="s">
        <v>44</v>
      </c>
      <c r="G139" s="26" t="s">
        <v>68</v>
      </c>
      <c r="H139" s="36">
        <v>1681</v>
      </c>
      <c r="I139" s="20">
        <f t="shared" si="4"/>
        <v>1681</v>
      </c>
      <c r="J139" s="26" t="s">
        <v>68</v>
      </c>
      <c r="K139" s="26">
        <v>158543</v>
      </c>
      <c r="L139" s="26">
        <f t="shared" si="5"/>
        <v>158543</v>
      </c>
    </row>
    <row r="140" spans="1:12" ht="12.75">
      <c r="A140" s="47" t="s">
        <v>158</v>
      </c>
      <c r="B140" s="49" t="s">
        <v>64</v>
      </c>
      <c r="C140" s="49" t="s">
        <v>36</v>
      </c>
      <c r="D140" s="49" t="s">
        <v>157</v>
      </c>
      <c r="E140" s="50" t="s">
        <v>20</v>
      </c>
      <c r="F140" s="49" t="s">
        <v>38</v>
      </c>
      <c r="G140" s="29">
        <v>0</v>
      </c>
      <c r="H140" s="29">
        <v>30</v>
      </c>
      <c r="I140" s="20">
        <f t="shared" si="4"/>
        <v>30</v>
      </c>
      <c r="J140" s="29">
        <v>0</v>
      </c>
      <c r="K140" s="29">
        <v>1418</v>
      </c>
      <c r="L140" s="26">
        <f t="shared" si="5"/>
        <v>1418</v>
      </c>
    </row>
    <row r="141" spans="1:12" ht="12.75">
      <c r="A141" s="17" t="s">
        <v>158</v>
      </c>
      <c r="B141" s="19" t="s">
        <v>64</v>
      </c>
      <c r="C141" s="19" t="s">
        <v>24</v>
      </c>
      <c r="D141" s="19" t="s">
        <v>157</v>
      </c>
      <c r="E141" s="19" t="s">
        <v>20</v>
      </c>
      <c r="F141" s="19" t="s">
        <v>27</v>
      </c>
      <c r="G141" s="20"/>
      <c r="H141" s="20">
        <v>100</v>
      </c>
      <c r="I141" s="20">
        <f t="shared" si="4"/>
        <v>100</v>
      </c>
      <c r="J141" s="21"/>
      <c r="K141" s="21">
        <v>3300</v>
      </c>
      <c r="L141" s="26">
        <f t="shared" si="5"/>
        <v>3300</v>
      </c>
    </row>
    <row r="142" spans="1:12" ht="12.75">
      <c r="A142" s="11" t="s">
        <v>159</v>
      </c>
      <c r="B142" s="12" t="s">
        <v>17</v>
      </c>
      <c r="C142" s="12" t="s">
        <v>18</v>
      </c>
      <c r="D142" s="12" t="s">
        <v>41</v>
      </c>
      <c r="E142" s="13" t="s">
        <v>20</v>
      </c>
      <c r="F142" s="12" t="s">
        <v>21</v>
      </c>
      <c r="G142" s="31">
        <v>11958</v>
      </c>
      <c r="H142" s="31"/>
      <c r="I142" s="20">
        <f t="shared" si="4"/>
        <v>11958</v>
      </c>
      <c r="J142" s="32">
        <v>196618</v>
      </c>
      <c r="K142" s="31"/>
      <c r="L142" s="26">
        <f t="shared" si="5"/>
        <v>196618</v>
      </c>
    </row>
    <row r="143" spans="1:12" ht="12.75">
      <c r="A143" s="23" t="s">
        <v>160</v>
      </c>
      <c r="B143" s="19" t="s">
        <v>64</v>
      </c>
      <c r="C143" s="19" t="s">
        <v>24</v>
      </c>
      <c r="D143" s="19" t="s">
        <v>130</v>
      </c>
      <c r="E143" s="19" t="s">
        <v>20</v>
      </c>
      <c r="F143" s="19" t="s">
        <v>27</v>
      </c>
      <c r="G143" s="20"/>
      <c r="H143" s="73">
        <v>553</v>
      </c>
      <c r="I143" s="20">
        <f t="shared" si="4"/>
        <v>553</v>
      </c>
      <c r="J143" s="74"/>
      <c r="K143" s="21">
        <v>23447</v>
      </c>
      <c r="L143" s="26">
        <f t="shared" si="5"/>
        <v>23447</v>
      </c>
    </row>
    <row r="144" spans="1:12" ht="12.75">
      <c r="A144" s="33" t="s">
        <v>160</v>
      </c>
      <c r="B144" s="34" t="s">
        <v>64</v>
      </c>
      <c r="C144" s="34" t="s">
        <v>42</v>
      </c>
      <c r="D144" s="34" t="s">
        <v>130</v>
      </c>
      <c r="E144" s="35" t="s">
        <v>20</v>
      </c>
      <c r="F144" s="75" t="s">
        <v>44</v>
      </c>
      <c r="G144" s="26" t="s">
        <v>68</v>
      </c>
      <c r="H144" s="36">
        <v>50348</v>
      </c>
      <c r="I144" s="20">
        <f t="shared" si="4"/>
        <v>50348</v>
      </c>
      <c r="J144" s="26" t="s">
        <v>68</v>
      </c>
      <c r="K144" s="26">
        <v>3107774</v>
      </c>
      <c r="L144" s="26">
        <f t="shared" si="5"/>
        <v>3107774</v>
      </c>
    </row>
    <row r="145" spans="1:12" ht="12.75">
      <c r="A145" s="11" t="s">
        <v>161</v>
      </c>
      <c r="B145" s="12" t="s">
        <v>32</v>
      </c>
      <c r="C145" s="12" t="s">
        <v>18</v>
      </c>
      <c r="D145" s="12" t="s">
        <v>41</v>
      </c>
      <c r="E145" s="13" t="s">
        <v>20</v>
      </c>
      <c r="F145" s="12" t="s">
        <v>21</v>
      </c>
      <c r="G145" s="14">
        <v>133040</v>
      </c>
      <c r="H145" s="14"/>
      <c r="I145" s="20">
        <f t="shared" si="4"/>
        <v>133040</v>
      </c>
      <c r="J145" s="16">
        <v>2103554</v>
      </c>
      <c r="K145" s="16"/>
      <c r="L145" s="26">
        <f t="shared" si="5"/>
        <v>2103554</v>
      </c>
    </row>
    <row r="146" spans="1:12" ht="12.75">
      <c r="A146" s="11" t="s">
        <v>162</v>
      </c>
      <c r="B146" s="12" t="s">
        <v>17</v>
      </c>
      <c r="C146" s="12" t="s">
        <v>18</v>
      </c>
      <c r="D146" s="12" t="s">
        <v>41</v>
      </c>
      <c r="E146" s="13" t="s">
        <v>20</v>
      </c>
      <c r="F146" s="12" t="s">
        <v>21</v>
      </c>
      <c r="G146" s="31">
        <v>13792</v>
      </c>
      <c r="H146" s="31"/>
      <c r="I146" s="20">
        <f t="shared" si="4"/>
        <v>13792</v>
      </c>
      <c r="J146" s="32">
        <v>228783</v>
      </c>
      <c r="K146" s="31"/>
      <c r="L146" s="26">
        <f t="shared" si="5"/>
        <v>228783</v>
      </c>
    </row>
    <row r="147" spans="1:12" ht="12.75">
      <c r="A147" s="33" t="s">
        <v>163</v>
      </c>
      <c r="B147" s="34" t="s">
        <v>92</v>
      </c>
      <c r="C147" s="34" t="s">
        <v>42</v>
      </c>
      <c r="D147" s="34" t="s">
        <v>43</v>
      </c>
      <c r="E147" s="35" t="s">
        <v>20</v>
      </c>
      <c r="F147" s="34" t="s">
        <v>44</v>
      </c>
      <c r="G147" s="26">
        <v>46201</v>
      </c>
      <c r="H147" s="36"/>
      <c r="I147" s="20">
        <f t="shared" si="4"/>
        <v>46201</v>
      </c>
      <c r="J147" s="89">
        <v>980314</v>
      </c>
      <c r="K147" s="38"/>
      <c r="L147" s="26">
        <f t="shared" si="5"/>
        <v>980314</v>
      </c>
    </row>
    <row r="148" spans="1:12" ht="12.75">
      <c r="A148" s="90" t="s">
        <v>714</v>
      </c>
      <c r="B148" s="91" t="s">
        <v>23</v>
      </c>
      <c r="C148" s="34" t="s">
        <v>42</v>
      </c>
      <c r="D148" s="34" t="s">
        <v>43</v>
      </c>
      <c r="E148" s="35" t="s">
        <v>26</v>
      </c>
      <c r="F148" s="35" t="s">
        <v>44</v>
      </c>
      <c r="G148" s="26">
        <v>1157</v>
      </c>
      <c r="H148" s="36"/>
      <c r="I148" s="20">
        <f t="shared" si="4"/>
        <v>1157</v>
      </c>
      <c r="J148" s="26">
        <v>13759</v>
      </c>
      <c r="K148" s="38"/>
      <c r="L148" s="26">
        <f t="shared" si="5"/>
        <v>13759</v>
      </c>
    </row>
    <row r="149" spans="1:12" ht="12.75">
      <c r="A149" s="11" t="s">
        <v>164</v>
      </c>
      <c r="B149" s="12" t="s">
        <v>17</v>
      </c>
      <c r="C149" s="12" t="s">
        <v>18</v>
      </c>
      <c r="D149" s="12" t="s">
        <v>58</v>
      </c>
      <c r="E149" s="13" t="s">
        <v>20</v>
      </c>
      <c r="F149" s="12" t="s">
        <v>21</v>
      </c>
      <c r="G149" s="14">
        <v>12876</v>
      </c>
      <c r="H149" s="14"/>
      <c r="I149" s="20">
        <f t="shared" si="4"/>
        <v>12876</v>
      </c>
      <c r="J149" s="16">
        <v>204945</v>
      </c>
      <c r="K149" s="16"/>
      <c r="L149" s="26">
        <f t="shared" si="5"/>
        <v>204945</v>
      </c>
    </row>
    <row r="150" spans="1:12" ht="12.75">
      <c r="A150" s="70" t="s">
        <v>165</v>
      </c>
      <c r="B150" s="13" t="s">
        <v>98</v>
      </c>
      <c r="C150" s="13" t="s">
        <v>18</v>
      </c>
      <c r="D150" s="13" t="s">
        <v>19</v>
      </c>
      <c r="E150" s="13" t="s">
        <v>26</v>
      </c>
      <c r="F150" s="13" t="s">
        <v>21</v>
      </c>
      <c r="G150" s="14">
        <v>2181</v>
      </c>
      <c r="H150" s="14"/>
      <c r="I150" s="20">
        <f t="shared" si="4"/>
        <v>2181</v>
      </c>
      <c r="J150" s="16">
        <v>36012</v>
      </c>
      <c r="K150" s="16"/>
      <c r="L150" s="26">
        <f t="shared" si="5"/>
        <v>36012</v>
      </c>
    </row>
    <row r="151" spans="1:12" ht="12.75">
      <c r="A151" s="70" t="s">
        <v>166</v>
      </c>
      <c r="B151" s="13" t="s">
        <v>98</v>
      </c>
      <c r="C151" s="13" t="s">
        <v>18</v>
      </c>
      <c r="D151" s="13" t="s">
        <v>102</v>
      </c>
      <c r="E151" s="13" t="s">
        <v>26</v>
      </c>
      <c r="F151" s="13" t="s">
        <v>21</v>
      </c>
      <c r="G151" s="16">
        <v>6210</v>
      </c>
      <c r="H151" s="71"/>
      <c r="I151" s="20">
        <f t="shared" si="4"/>
        <v>6210</v>
      </c>
      <c r="J151" s="16">
        <v>102527</v>
      </c>
      <c r="K151" s="71"/>
      <c r="L151" s="26">
        <f t="shared" si="5"/>
        <v>102527</v>
      </c>
    </row>
    <row r="152" spans="1:12" ht="12.75">
      <c r="A152" s="11" t="s">
        <v>167</v>
      </c>
      <c r="B152" s="12" t="s">
        <v>17</v>
      </c>
      <c r="C152" s="12" t="s">
        <v>18</v>
      </c>
      <c r="D152" s="12" t="s">
        <v>58</v>
      </c>
      <c r="E152" s="13" t="s">
        <v>20</v>
      </c>
      <c r="F152" s="12" t="s">
        <v>21</v>
      </c>
      <c r="G152" s="14">
        <v>1664</v>
      </c>
      <c r="H152" s="14"/>
      <c r="I152" s="20">
        <f t="shared" si="4"/>
        <v>1664</v>
      </c>
      <c r="J152" s="16">
        <v>27035</v>
      </c>
      <c r="K152" s="16"/>
      <c r="L152" s="26">
        <f t="shared" si="5"/>
        <v>27035</v>
      </c>
    </row>
    <row r="153" spans="1:12" ht="12.75">
      <c r="A153" s="11" t="s">
        <v>168</v>
      </c>
      <c r="B153" s="12" t="s">
        <v>17</v>
      </c>
      <c r="C153" s="12" t="s">
        <v>18</v>
      </c>
      <c r="D153" s="12" t="s">
        <v>58</v>
      </c>
      <c r="E153" s="13" t="s">
        <v>20</v>
      </c>
      <c r="F153" s="12" t="s">
        <v>21</v>
      </c>
      <c r="G153" s="14">
        <v>6166</v>
      </c>
      <c r="H153" s="14"/>
      <c r="I153" s="20">
        <f t="shared" si="4"/>
        <v>6166</v>
      </c>
      <c r="J153" s="16">
        <v>104694</v>
      </c>
      <c r="K153" s="16"/>
      <c r="L153" s="26">
        <f t="shared" si="5"/>
        <v>104694</v>
      </c>
    </row>
    <row r="154" spans="1:12" ht="12.75">
      <c r="A154" s="17" t="s">
        <v>169</v>
      </c>
      <c r="B154" s="18" t="s">
        <v>23</v>
      </c>
      <c r="C154" s="18" t="s">
        <v>24</v>
      </c>
      <c r="D154" s="18" t="s">
        <v>25</v>
      </c>
      <c r="E154" s="18" t="s">
        <v>26</v>
      </c>
      <c r="F154" s="19" t="s">
        <v>27</v>
      </c>
      <c r="G154" s="20">
        <v>700</v>
      </c>
      <c r="H154" s="20"/>
      <c r="I154" s="20">
        <f t="shared" si="4"/>
        <v>700</v>
      </c>
      <c r="J154" s="21">
        <v>16560</v>
      </c>
      <c r="K154" s="21"/>
      <c r="L154" s="26">
        <f t="shared" si="5"/>
        <v>16560</v>
      </c>
    </row>
    <row r="155" spans="1:12" ht="12.75">
      <c r="A155" s="11" t="s">
        <v>170</v>
      </c>
      <c r="B155" s="12" t="s">
        <v>17</v>
      </c>
      <c r="C155" s="12" t="s">
        <v>18</v>
      </c>
      <c r="D155" s="12" t="s">
        <v>58</v>
      </c>
      <c r="E155" s="13" t="s">
        <v>20</v>
      </c>
      <c r="F155" s="12" t="s">
        <v>21</v>
      </c>
      <c r="G155" s="14">
        <v>2759</v>
      </c>
      <c r="H155" s="14"/>
      <c r="I155" s="20">
        <f t="shared" si="4"/>
        <v>2759</v>
      </c>
      <c r="J155" s="16">
        <v>47410</v>
      </c>
      <c r="K155" s="16"/>
      <c r="L155" s="26">
        <f t="shared" si="5"/>
        <v>47410</v>
      </c>
    </row>
    <row r="156" spans="1:12" ht="12.75">
      <c r="A156" s="17" t="s">
        <v>171</v>
      </c>
      <c r="B156" s="18" t="s">
        <v>35</v>
      </c>
      <c r="C156" s="18" t="s">
        <v>24</v>
      </c>
      <c r="D156" s="18" t="s">
        <v>114</v>
      </c>
      <c r="E156" s="18" t="s">
        <v>26</v>
      </c>
      <c r="F156" s="19" t="s">
        <v>27</v>
      </c>
      <c r="G156" s="20">
        <v>9625</v>
      </c>
      <c r="H156" s="20"/>
      <c r="I156" s="20">
        <f t="shared" si="4"/>
        <v>9625</v>
      </c>
      <c r="J156" s="21">
        <v>242304</v>
      </c>
      <c r="K156" s="21"/>
      <c r="L156" s="26">
        <f t="shared" si="5"/>
        <v>242304</v>
      </c>
    </row>
    <row r="157" spans="1:12" ht="12.75">
      <c r="A157" s="17" t="s">
        <v>172</v>
      </c>
      <c r="B157" s="18" t="s">
        <v>17</v>
      </c>
      <c r="C157" s="18" t="s">
        <v>24</v>
      </c>
      <c r="D157" s="18" t="s">
        <v>37</v>
      </c>
      <c r="E157" s="18" t="s">
        <v>20</v>
      </c>
      <c r="F157" s="19" t="s">
        <v>27</v>
      </c>
      <c r="G157" s="20">
        <v>5237</v>
      </c>
      <c r="H157" s="20"/>
      <c r="I157" s="20">
        <f t="shared" si="4"/>
        <v>5237</v>
      </c>
      <c r="J157" s="21">
        <v>122597</v>
      </c>
      <c r="K157" s="21"/>
      <c r="L157" s="26">
        <f t="shared" si="5"/>
        <v>122597</v>
      </c>
    </row>
    <row r="158" spans="1:12" ht="12.75">
      <c r="A158" s="11" t="s">
        <v>173</v>
      </c>
      <c r="B158" s="12" t="s">
        <v>17</v>
      </c>
      <c r="C158" s="12" t="s">
        <v>18</v>
      </c>
      <c r="D158" s="12" t="s">
        <v>41</v>
      </c>
      <c r="E158" s="13" t="s">
        <v>20</v>
      </c>
      <c r="F158" s="12" t="s">
        <v>21</v>
      </c>
      <c r="G158" s="31">
        <v>76067</v>
      </c>
      <c r="H158" s="31"/>
      <c r="I158" s="20">
        <f t="shared" si="4"/>
        <v>76067</v>
      </c>
      <c r="J158" s="32">
        <v>1280833</v>
      </c>
      <c r="K158" s="31"/>
      <c r="L158" s="26">
        <f t="shared" si="5"/>
        <v>1280833</v>
      </c>
    </row>
    <row r="159" spans="1:12" ht="12.75">
      <c r="A159" s="61" t="s">
        <v>174</v>
      </c>
      <c r="B159" s="28" t="s">
        <v>17</v>
      </c>
      <c r="C159" s="28" t="s">
        <v>36</v>
      </c>
      <c r="D159" s="28" t="s">
        <v>37</v>
      </c>
      <c r="E159" s="28" t="s">
        <v>20</v>
      </c>
      <c r="F159" s="28" t="s">
        <v>38</v>
      </c>
      <c r="G159" s="93">
        <v>0</v>
      </c>
      <c r="H159" s="29">
        <v>0</v>
      </c>
      <c r="I159" s="20">
        <f t="shared" si="4"/>
        <v>0</v>
      </c>
      <c r="J159" s="29">
        <v>0</v>
      </c>
      <c r="K159" s="29">
        <v>0</v>
      </c>
      <c r="L159" s="26">
        <f t="shared" si="5"/>
        <v>0</v>
      </c>
    </row>
    <row r="160" spans="1:12" ht="12.75">
      <c r="A160" s="17" t="s">
        <v>715</v>
      </c>
      <c r="B160" s="18" t="s">
        <v>32</v>
      </c>
      <c r="C160" s="18" t="s">
        <v>24</v>
      </c>
      <c r="D160" s="18" t="s">
        <v>114</v>
      </c>
      <c r="E160" s="18" t="s">
        <v>20</v>
      </c>
      <c r="F160" s="19" t="s">
        <v>27</v>
      </c>
      <c r="G160" s="20">
        <v>384529</v>
      </c>
      <c r="H160" s="20">
        <v>765</v>
      </c>
      <c r="I160" s="20">
        <f t="shared" si="4"/>
        <v>385294</v>
      </c>
      <c r="J160" s="21">
        <v>9438145</v>
      </c>
      <c r="K160" s="21">
        <v>41376</v>
      </c>
      <c r="L160" s="26">
        <f t="shared" si="5"/>
        <v>9479521</v>
      </c>
    </row>
    <row r="161" spans="1:12" ht="12.75">
      <c r="A161" s="11" t="s">
        <v>175</v>
      </c>
      <c r="B161" s="12" t="s">
        <v>17</v>
      </c>
      <c r="C161" s="12" t="s">
        <v>18</v>
      </c>
      <c r="D161" s="12" t="s">
        <v>58</v>
      </c>
      <c r="E161" s="13" t="s">
        <v>20</v>
      </c>
      <c r="F161" s="12" t="s">
        <v>21</v>
      </c>
      <c r="G161" s="14">
        <v>2138</v>
      </c>
      <c r="H161" s="14"/>
      <c r="I161" s="20">
        <f t="shared" si="4"/>
        <v>2138</v>
      </c>
      <c r="J161" s="16">
        <v>35143</v>
      </c>
      <c r="K161" s="16"/>
      <c r="L161" s="26">
        <f t="shared" si="5"/>
        <v>35143</v>
      </c>
    </row>
    <row r="162" spans="1:12" ht="12.75">
      <c r="A162" s="11" t="s">
        <v>176</v>
      </c>
      <c r="B162" s="12" t="s">
        <v>17</v>
      </c>
      <c r="C162" s="12" t="s">
        <v>18</v>
      </c>
      <c r="D162" s="12" t="s">
        <v>29</v>
      </c>
      <c r="E162" s="13" t="s">
        <v>20</v>
      </c>
      <c r="F162" s="12" t="s">
        <v>21</v>
      </c>
      <c r="G162" s="15">
        <v>69788</v>
      </c>
      <c r="H162" s="15"/>
      <c r="I162" s="20">
        <f t="shared" si="4"/>
        <v>69788</v>
      </c>
      <c r="J162" s="22">
        <v>1101129</v>
      </c>
      <c r="K162" s="22"/>
      <c r="L162" s="26">
        <f t="shared" si="5"/>
        <v>1101129</v>
      </c>
    </row>
    <row r="163" spans="1:12" ht="12.75">
      <c r="A163" s="33" t="s">
        <v>177</v>
      </c>
      <c r="B163" s="34" t="s">
        <v>70</v>
      </c>
      <c r="C163" s="34" t="s">
        <v>42</v>
      </c>
      <c r="D163" s="34" t="s">
        <v>43</v>
      </c>
      <c r="E163" s="35" t="s">
        <v>26</v>
      </c>
      <c r="F163" s="34" t="s">
        <v>44</v>
      </c>
      <c r="G163" s="26">
        <v>11467</v>
      </c>
      <c r="H163" s="36"/>
      <c r="I163" s="20">
        <f t="shared" si="4"/>
        <v>11467</v>
      </c>
      <c r="J163" s="26">
        <v>416770</v>
      </c>
      <c r="K163" s="38"/>
      <c r="L163" s="26">
        <f t="shared" si="5"/>
        <v>416770</v>
      </c>
    </row>
    <row r="164" spans="1:12" ht="12.75">
      <c r="A164" s="11" t="s">
        <v>178</v>
      </c>
      <c r="B164" s="12" t="s">
        <v>70</v>
      </c>
      <c r="C164" s="12" t="s">
        <v>18</v>
      </c>
      <c r="D164" s="12" t="s">
        <v>90</v>
      </c>
      <c r="E164" s="13" t="s">
        <v>26</v>
      </c>
      <c r="F164" s="13" t="s">
        <v>21</v>
      </c>
      <c r="G164" s="14">
        <v>1243</v>
      </c>
      <c r="H164" s="14"/>
      <c r="I164" s="20">
        <f t="shared" si="4"/>
        <v>1243</v>
      </c>
      <c r="J164" s="16">
        <v>19536</v>
      </c>
      <c r="K164" s="16"/>
      <c r="L164" s="26">
        <f t="shared" si="5"/>
        <v>19536</v>
      </c>
    </row>
    <row r="165" spans="1:12" ht="12.75">
      <c r="A165" s="27" t="s">
        <v>179</v>
      </c>
      <c r="B165" s="53" t="s">
        <v>32</v>
      </c>
      <c r="C165" s="53" t="s">
        <v>36</v>
      </c>
      <c r="D165" s="53" t="s">
        <v>180</v>
      </c>
      <c r="E165" s="53" t="s">
        <v>20</v>
      </c>
      <c r="F165" s="53" t="s">
        <v>38</v>
      </c>
      <c r="G165" s="29">
        <v>845</v>
      </c>
      <c r="H165" s="29">
        <v>0</v>
      </c>
      <c r="I165" s="20">
        <f t="shared" si="4"/>
        <v>845</v>
      </c>
      <c r="J165" s="30">
        <v>20465</v>
      </c>
      <c r="K165" s="30">
        <v>0</v>
      </c>
      <c r="L165" s="26">
        <f t="shared" si="5"/>
        <v>20465</v>
      </c>
    </row>
    <row r="166" spans="1:12" ht="12.75">
      <c r="A166" s="11" t="s">
        <v>181</v>
      </c>
      <c r="B166" s="12" t="s">
        <v>70</v>
      </c>
      <c r="C166" s="12" t="s">
        <v>18</v>
      </c>
      <c r="D166" s="12" t="s">
        <v>102</v>
      </c>
      <c r="E166" s="13" t="s">
        <v>26</v>
      </c>
      <c r="F166" s="12" t="s">
        <v>21</v>
      </c>
      <c r="G166" s="14">
        <v>53</v>
      </c>
      <c r="H166" s="14">
        <v>45</v>
      </c>
      <c r="I166" s="20">
        <f t="shared" si="4"/>
        <v>98</v>
      </c>
      <c r="J166" s="16">
        <v>3194</v>
      </c>
      <c r="K166" s="16">
        <v>2025</v>
      </c>
      <c r="L166" s="26">
        <f t="shared" si="5"/>
        <v>5219</v>
      </c>
    </row>
    <row r="167" spans="1:12" ht="12.75">
      <c r="A167" s="17" t="s">
        <v>182</v>
      </c>
      <c r="B167" s="18" t="s">
        <v>23</v>
      </c>
      <c r="C167" s="18" t="s">
        <v>24</v>
      </c>
      <c r="D167" s="18" t="s">
        <v>110</v>
      </c>
      <c r="E167" s="18" t="s">
        <v>26</v>
      </c>
      <c r="F167" s="19" t="s">
        <v>27</v>
      </c>
      <c r="G167" s="20">
        <v>194</v>
      </c>
      <c r="H167" s="20"/>
      <c r="I167" s="20">
        <f t="shared" si="4"/>
        <v>194</v>
      </c>
      <c r="J167" s="20">
        <v>4601</v>
      </c>
      <c r="K167" s="21"/>
      <c r="L167" s="26">
        <f t="shared" si="5"/>
        <v>4601</v>
      </c>
    </row>
    <row r="168" spans="1:12" ht="12.75">
      <c r="A168" s="23" t="s">
        <v>790</v>
      </c>
      <c r="B168" s="19" t="s">
        <v>64</v>
      </c>
      <c r="C168" s="19" t="s">
        <v>24</v>
      </c>
      <c r="D168" s="19" t="s">
        <v>114</v>
      </c>
      <c r="E168" s="19" t="s">
        <v>20</v>
      </c>
      <c r="F168" s="19" t="s">
        <v>27</v>
      </c>
      <c r="G168" s="20"/>
      <c r="H168" s="20">
        <v>34</v>
      </c>
      <c r="I168" s="20">
        <f t="shared" si="4"/>
        <v>34</v>
      </c>
      <c r="J168" s="21"/>
      <c r="K168" s="21">
        <v>1700</v>
      </c>
      <c r="L168" s="26">
        <f t="shared" si="5"/>
        <v>1700</v>
      </c>
    </row>
    <row r="169" spans="1:12" ht="12.75">
      <c r="A169" s="33" t="s">
        <v>183</v>
      </c>
      <c r="B169" s="34" t="s">
        <v>64</v>
      </c>
      <c r="C169" s="34" t="s">
        <v>42</v>
      </c>
      <c r="D169" s="34" t="s">
        <v>130</v>
      </c>
      <c r="E169" s="35" t="s">
        <v>20</v>
      </c>
      <c r="F169" s="75" t="s">
        <v>44</v>
      </c>
      <c r="G169" s="26" t="s">
        <v>68</v>
      </c>
      <c r="H169" s="36">
        <v>742</v>
      </c>
      <c r="I169" s="20">
        <f t="shared" si="4"/>
        <v>742</v>
      </c>
      <c r="J169" s="26" t="s">
        <v>68</v>
      </c>
      <c r="K169" s="26">
        <v>75741</v>
      </c>
      <c r="L169" s="26">
        <f t="shared" si="5"/>
        <v>75741</v>
      </c>
    </row>
    <row r="170" spans="1:12" ht="12.75">
      <c r="A170" s="33" t="s">
        <v>184</v>
      </c>
      <c r="B170" s="34" t="s">
        <v>92</v>
      </c>
      <c r="C170" s="34" t="s">
        <v>42</v>
      </c>
      <c r="D170" s="34" t="s">
        <v>43</v>
      </c>
      <c r="E170" s="35" t="s">
        <v>20</v>
      </c>
      <c r="F170" s="34" t="s">
        <v>44</v>
      </c>
      <c r="G170" s="26">
        <v>19938</v>
      </c>
      <c r="H170" s="36"/>
      <c r="I170" s="20">
        <f t="shared" si="4"/>
        <v>19938</v>
      </c>
      <c r="J170" s="26">
        <v>577538</v>
      </c>
      <c r="K170" s="38"/>
      <c r="L170" s="26">
        <f t="shared" si="5"/>
        <v>577538</v>
      </c>
    </row>
    <row r="171" spans="1:12" ht="12.75">
      <c r="A171" s="33" t="s">
        <v>185</v>
      </c>
      <c r="B171" s="34" t="s">
        <v>76</v>
      </c>
      <c r="C171" s="34" t="s">
        <v>42</v>
      </c>
      <c r="D171" s="34" t="s">
        <v>43</v>
      </c>
      <c r="E171" s="35" t="s">
        <v>26</v>
      </c>
      <c r="F171" s="34" t="s">
        <v>44</v>
      </c>
      <c r="G171" s="26">
        <v>3247</v>
      </c>
      <c r="H171" s="36"/>
      <c r="I171" s="20">
        <f t="shared" si="4"/>
        <v>3247</v>
      </c>
      <c r="J171" s="26">
        <v>47165</v>
      </c>
      <c r="K171" s="26"/>
      <c r="L171" s="26">
        <f t="shared" si="5"/>
        <v>47165</v>
      </c>
    </row>
    <row r="172" spans="1:12" ht="12.75">
      <c r="A172" s="11" t="s">
        <v>186</v>
      </c>
      <c r="B172" s="12" t="s">
        <v>17</v>
      </c>
      <c r="C172" s="12" t="s">
        <v>18</v>
      </c>
      <c r="D172" s="12" t="s">
        <v>29</v>
      </c>
      <c r="E172" s="13" t="s">
        <v>20</v>
      </c>
      <c r="F172" s="12" t="s">
        <v>21</v>
      </c>
      <c r="G172" s="15">
        <v>73189</v>
      </c>
      <c r="H172" s="15"/>
      <c r="I172" s="20">
        <f t="shared" si="4"/>
        <v>73189</v>
      </c>
      <c r="J172" s="22">
        <v>1220980</v>
      </c>
      <c r="K172" s="22"/>
      <c r="L172" s="26">
        <f t="shared" si="5"/>
        <v>1220980</v>
      </c>
    </row>
    <row r="173" spans="1:12" ht="12.75">
      <c r="A173" s="11" t="s">
        <v>187</v>
      </c>
      <c r="B173" s="12" t="s">
        <v>32</v>
      </c>
      <c r="C173" s="12" t="s">
        <v>18</v>
      </c>
      <c r="D173" s="12" t="s">
        <v>19</v>
      </c>
      <c r="E173" s="13" t="s">
        <v>20</v>
      </c>
      <c r="F173" s="12" t="s">
        <v>21</v>
      </c>
      <c r="G173" s="14">
        <v>701408</v>
      </c>
      <c r="H173" s="14"/>
      <c r="I173" s="20">
        <f t="shared" si="4"/>
        <v>701408</v>
      </c>
      <c r="J173" s="16">
        <v>11097757</v>
      </c>
      <c r="K173" s="16"/>
      <c r="L173" s="26">
        <f t="shared" si="5"/>
        <v>11097757</v>
      </c>
    </row>
    <row r="174" spans="1:12" ht="12.75">
      <c r="A174" s="33" t="s">
        <v>188</v>
      </c>
      <c r="B174" s="94" t="s">
        <v>76</v>
      </c>
      <c r="C174" s="94" t="s">
        <v>42</v>
      </c>
      <c r="D174" s="94" t="s">
        <v>43</v>
      </c>
      <c r="E174" s="91" t="s">
        <v>26</v>
      </c>
      <c r="F174" s="94" t="s">
        <v>44</v>
      </c>
      <c r="G174" s="26">
        <v>23413</v>
      </c>
      <c r="H174" s="36"/>
      <c r="I174" s="20">
        <f t="shared" si="4"/>
        <v>23413</v>
      </c>
      <c r="J174" s="95">
        <v>414760</v>
      </c>
      <c r="K174" s="96"/>
      <c r="L174" s="26">
        <f t="shared" si="5"/>
        <v>414760</v>
      </c>
    </row>
    <row r="175" spans="1:12" ht="12.75">
      <c r="A175" s="97" t="s">
        <v>189</v>
      </c>
      <c r="B175" s="98" t="s">
        <v>76</v>
      </c>
      <c r="C175" s="98" t="s">
        <v>67</v>
      </c>
      <c r="D175" s="98" t="s">
        <v>33</v>
      </c>
      <c r="E175" s="56" t="s">
        <v>26</v>
      </c>
      <c r="F175" s="55" t="s">
        <v>55</v>
      </c>
      <c r="G175" s="57">
        <f>11430+13667</f>
        <v>25097</v>
      </c>
      <c r="H175" s="58"/>
      <c r="I175" s="20">
        <f t="shared" si="4"/>
        <v>25097</v>
      </c>
      <c r="J175" s="57">
        <f>64106+75875</f>
        <v>139981</v>
      </c>
      <c r="K175" s="57"/>
      <c r="L175" s="26">
        <f t="shared" si="5"/>
        <v>139981</v>
      </c>
    </row>
    <row r="176" spans="1:12" ht="12.75">
      <c r="A176" s="17" t="s">
        <v>716</v>
      </c>
      <c r="B176" s="18" t="s">
        <v>76</v>
      </c>
      <c r="C176" s="18" t="s">
        <v>24</v>
      </c>
      <c r="D176" s="18" t="s">
        <v>33</v>
      </c>
      <c r="E176" s="18" t="s">
        <v>26</v>
      </c>
      <c r="F176" s="19" t="s">
        <v>27</v>
      </c>
      <c r="G176" s="20">
        <v>27237</v>
      </c>
      <c r="H176" s="20"/>
      <c r="I176" s="20">
        <f t="shared" si="4"/>
        <v>27237</v>
      </c>
      <c r="J176" s="77">
        <v>651436</v>
      </c>
      <c r="L176" s="26">
        <f t="shared" si="5"/>
        <v>651436</v>
      </c>
    </row>
    <row r="177" spans="1:12" ht="12.75">
      <c r="A177" s="17" t="s">
        <v>717</v>
      </c>
      <c r="B177" s="18" t="s">
        <v>76</v>
      </c>
      <c r="C177" s="18" t="s">
        <v>24</v>
      </c>
      <c r="D177" s="18" t="s">
        <v>33</v>
      </c>
      <c r="E177" s="18" t="s">
        <v>26</v>
      </c>
      <c r="F177" s="19" t="s">
        <v>27</v>
      </c>
      <c r="G177" s="20">
        <v>17594</v>
      </c>
      <c r="H177" s="20"/>
      <c r="I177" s="20">
        <f t="shared" si="4"/>
        <v>17594</v>
      </c>
      <c r="J177" s="77">
        <v>504068</v>
      </c>
      <c r="L177" s="26">
        <f t="shared" si="5"/>
        <v>504068</v>
      </c>
    </row>
    <row r="178" spans="1:12" ht="12.75">
      <c r="A178" s="17" t="s">
        <v>718</v>
      </c>
      <c r="B178" s="18" t="s">
        <v>76</v>
      </c>
      <c r="C178" s="18" t="s">
        <v>24</v>
      </c>
      <c r="D178" s="18" t="s">
        <v>33</v>
      </c>
      <c r="E178" s="18" t="s">
        <v>26</v>
      </c>
      <c r="F178" s="19" t="s">
        <v>27</v>
      </c>
      <c r="G178" s="20">
        <v>9257</v>
      </c>
      <c r="H178" s="20"/>
      <c r="I178" s="20">
        <f t="shared" si="4"/>
        <v>9257</v>
      </c>
      <c r="J178" s="77">
        <v>213318</v>
      </c>
      <c r="L178" s="26">
        <f t="shared" si="5"/>
        <v>213318</v>
      </c>
    </row>
    <row r="179" spans="1:12" ht="12.75">
      <c r="A179" s="17" t="s">
        <v>719</v>
      </c>
      <c r="B179" s="18" t="s">
        <v>76</v>
      </c>
      <c r="C179" s="18" t="s">
        <v>24</v>
      </c>
      <c r="D179" s="18" t="s">
        <v>33</v>
      </c>
      <c r="E179" s="18" t="s">
        <v>26</v>
      </c>
      <c r="F179" s="19" t="s">
        <v>27</v>
      </c>
      <c r="G179" s="20">
        <v>398</v>
      </c>
      <c r="H179" s="20"/>
      <c r="I179" s="20">
        <f t="shared" si="4"/>
        <v>398</v>
      </c>
      <c r="J179" s="77">
        <v>10180</v>
      </c>
      <c r="L179" s="26">
        <f t="shared" si="5"/>
        <v>10180</v>
      </c>
    </row>
    <row r="180" spans="1:12" ht="12.75">
      <c r="A180" s="17" t="s">
        <v>720</v>
      </c>
      <c r="B180" s="18" t="s">
        <v>76</v>
      </c>
      <c r="C180" s="18" t="s">
        <v>24</v>
      </c>
      <c r="D180" s="18" t="s">
        <v>33</v>
      </c>
      <c r="E180" s="18" t="s">
        <v>26</v>
      </c>
      <c r="F180" s="19" t="s">
        <v>27</v>
      </c>
      <c r="G180" s="20">
        <v>2201</v>
      </c>
      <c r="H180" s="20"/>
      <c r="I180" s="20">
        <f t="shared" si="4"/>
        <v>2201</v>
      </c>
      <c r="J180" s="77">
        <v>59577</v>
      </c>
      <c r="L180" s="26">
        <f t="shared" si="5"/>
        <v>59577</v>
      </c>
    </row>
    <row r="181" spans="1:12" ht="12.75">
      <c r="A181" s="17" t="s">
        <v>721</v>
      </c>
      <c r="B181" s="18" t="s">
        <v>76</v>
      </c>
      <c r="C181" s="18" t="s">
        <v>24</v>
      </c>
      <c r="D181" s="18" t="s">
        <v>33</v>
      </c>
      <c r="E181" s="18" t="s">
        <v>26</v>
      </c>
      <c r="F181" s="19" t="s">
        <v>27</v>
      </c>
      <c r="G181" s="20">
        <v>3327</v>
      </c>
      <c r="H181" s="20"/>
      <c r="I181" s="20">
        <f t="shared" si="4"/>
        <v>3327</v>
      </c>
      <c r="J181" s="77">
        <v>84121</v>
      </c>
      <c r="L181" s="26">
        <f t="shared" si="5"/>
        <v>84121</v>
      </c>
    </row>
    <row r="182" spans="1:12" ht="12.75">
      <c r="A182" s="80" t="s">
        <v>190</v>
      </c>
      <c r="B182" s="81" t="s">
        <v>35</v>
      </c>
      <c r="C182" s="81" t="s">
        <v>67</v>
      </c>
      <c r="D182" s="81" t="s">
        <v>43</v>
      </c>
      <c r="E182" s="56" t="s">
        <v>26</v>
      </c>
      <c r="F182" s="55" t="s">
        <v>55</v>
      </c>
      <c r="G182" s="57">
        <v>87834</v>
      </c>
      <c r="H182" s="57"/>
      <c r="I182" s="20">
        <f t="shared" si="4"/>
        <v>87834</v>
      </c>
      <c r="J182" s="57">
        <v>489574</v>
      </c>
      <c r="K182" s="57"/>
      <c r="L182" s="26">
        <f t="shared" si="5"/>
        <v>489574</v>
      </c>
    </row>
    <row r="183" spans="1:12" ht="12.75">
      <c r="A183" s="23" t="s">
        <v>191</v>
      </c>
      <c r="B183" s="19" t="s">
        <v>49</v>
      </c>
      <c r="C183" s="19" t="s">
        <v>24</v>
      </c>
      <c r="D183" s="19" t="s">
        <v>130</v>
      </c>
      <c r="E183" s="19" t="s">
        <v>20</v>
      </c>
      <c r="F183" s="19" t="s">
        <v>27</v>
      </c>
      <c r="G183" s="20"/>
      <c r="H183" s="20">
        <v>238</v>
      </c>
      <c r="I183" s="20">
        <f t="shared" si="4"/>
        <v>238</v>
      </c>
      <c r="J183" s="21"/>
      <c r="K183" s="21">
        <v>12451</v>
      </c>
      <c r="L183" s="26">
        <f t="shared" si="5"/>
        <v>12451</v>
      </c>
    </row>
    <row r="184" spans="1:12" ht="12.75">
      <c r="A184" s="23" t="s">
        <v>192</v>
      </c>
      <c r="B184" s="19" t="s">
        <v>64</v>
      </c>
      <c r="C184" s="19" t="s">
        <v>24</v>
      </c>
      <c r="D184" s="19" t="s">
        <v>130</v>
      </c>
      <c r="E184" s="19" t="s">
        <v>20</v>
      </c>
      <c r="F184" s="19" t="s">
        <v>27</v>
      </c>
      <c r="G184" s="20"/>
      <c r="H184" s="20">
        <v>111888</v>
      </c>
      <c r="I184" s="20">
        <f t="shared" si="4"/>
        <v>111888</v>
      </c>
      <c r="J184" s="74"/>
      <c r="K184" s="21">
        <v>6152262</v>
      </c>
      <c r="L184" s="26">
        <f t="shared" si="5"/>
        <v>6152262</v>
      </c>
    </row>
    <row r="185" spans="1:12" ht="12.75">
      <c r="A185" s="11" t="s">
        <v>193</v>
      </c>
      <c r="B185" s="12" t="s">
        <v>17</v>
      </c>
      <c r="C185" s="12" t="s">
        <v>18</v>
      </c>
      <c r="D185" s="12" t="s">
        <v>29</v>
      </c>
      <c r="E185" s="13" t="s">
        <v>20</v>
      </c>
      <c r="F185" s="12" t="s">
        <v>21</v>
      </c>
      <c r="G185" s="15">
        <v>9613</v>
      </c>
      <c r="H185" s="15"/>
      <c r="I185" s="20">
        <f t="shared" si="4"/>
        <v>9613</v>
      </c>
      <c r="J185" s="22">
        <v>158004</v>
      </c>
      <c r="K185" s="22"/>
      <c r="L185" s="26">
        <f t="shared" si="5"/>
        <v>158004</v>
      </c>
    </row>
    <row r="186" spans="1:12" ht="12.75">
      <c r="A186" s="11" t="s">
        <v>194</v>
      </c>
      <c r="B186" s="64" t="s">
        <v>35</v>
      </c>
      <c r="C186" s="64" t="s">
        <v>18</v>
      </c>
      <c r="D186" s="64" t="s">
        <v>19</v>
      </c>
      <c r="E186" s="13" t="s">
        <v>26</v>
      </c>
      <c r="F186" s="12" t="s">
        <v>21</v>
      </c>
      <c r="G186" s="14">
        <v>57907</v>
      </c>
      <c r="H186" s="14"/>
      <c r="I186" s="20">
        <f t="shared" si="4"/>
        <v>57907</v>
      </c>
      <c r="J186" s="16">
        <v>1006957</v>
      </c>
      <c r="K186" s="16"/>
      <c r="L186" s="26">
        <f t="shared" si="5"/>
        <v>1006957</v>
      </c>
    </row>
    <row r="187" spans="1:12" ht="12.75">
      <c r="A187" s="17" t="s">
        <v>195</v>
      </c>
      <c r="B187" s="18" t="s">
        <v>23</v>
      </c>
      <c r="C187" s="18" t="s">
        <v>24</v>
      </c>
      <c r="D187" s="18" t="s">
        <v>110</v>
      </c>
      <c r="E187" s="18" t="s">
        <v>26</v>
      </c>
      <c r="F187" s="19" t="s">
        <v>27</v>
      </c>
      <c r="G187" s="20">
        <v>355</v>
      </c>
      <c r="H187" s="20"/>
      <c r="I187" s="20">
        <f t="shared" si="4"/>
        <v>355</v>
      </c>
      <c r="J187" s="21">
        <v>8389</v>
      </c>
      <c r="K187" s="21"/>
      <c r="L187" s="26">
        <f t="shared" si="5"/>
        <v>8389</v>
      </c>
    </row>
    <row r="188" spans="1:12" ht="12.75">
      <c r="A188" s="11" t="s">
        <v>196</v>
      </c>
      <c r="B188" s="12" t="s">
        <v>17</v>
      </c>
      <c r="C188" s="12" t="s">
        <v>18</v>
      </c>
      <c r="D188" s="12" t="s">
        <v>58</v>
      </c>
      <c r="E188" s="13" t="s">
        <v>20</v>
      </c>
      <c r="F188" s="12" t="s">
        <v>21</v>
      </c>
      <c r="G188" s="14">
        <v>1726</v>
      </c>
      <c r="H188" s="14"/>
      <c r="I188" s="20">
        <f t="shared" si="4"/>
        <v>1726</v>
      </c>
      <c r="J188" s="16">
        <v>28001</v>
      </c>
      <c r="K188" s="16"/>
      <c r="L188" s="26">
        <f t="shared" si="5"/>
        <v>28001</v>
      </c>
    </row>
    <row r="189" spans="1:12" ht="12.75">
      <c r="A189" s="33" t="s">
        <v>197</v>
      </c>
      <c r="B189" s="94" t="s">
        <v>35</v>
      </c>
      <c r="C189" s="94" t="s">
        <v>42</v>
      </c>
      <c r="D189" s="94" t="s">
        <v>43</v>
      </c>
      <c r="E189" s="91" t="s">
        <v>26</v>
      </c>
      <c r="F189" s="94" t="s">
        <v>44</v>
      </c>
      <c r="G189" s="26">
        <v>266865</v>
      </c>
      <c r="H189" s="36">
        <v>10</v>
      </c>
      <c r="I189" s="20">
        <f t="shared" si="4"/>
        <v>266875</v>
      </c>
      <c r="J189" s="26">
        <v>7010940</v>
      </c>
      <c r="K189" s="26">
        <v>252696</v>
      </c>
      <c r="L189" s="26">
        <f t="shared" si="5"/>
        <v>7263636</v>
      </c>
    </row>
    <row r="190" spans="1:12" ht="12.75">
      <c r="A190" s="11" t="s">
        <v>198</v>
      </c>
      <c r="B190" s="12" t="s">
        <v>17</v>
      </c>
      <c r="C190" s="12" t="s">
        <v>18</v>
      </c>
      <c r="D190" s="12" t="s">
        <v>19</v>
      </c>
      <c r="E190" s="13" t="s">
        <v>20</v>
      </c>
      <c r="F190" s="12" t="s">
        <v>21</v>
      </c>
      <c r="G190" s="14">
        <v>5201</v>
      </c>
      <c r="H190" s="14"/>
      <c r="I190" s="20">
        <f t="shared" si="4"/>
        <v>5201</v>
      </c>
      <c r="J190" s="16">
        <v>84078</v>
      </c>
      <c r="K190" s="16"/>
      <c r="L190" s="26">
        <f t="shared" si="5"/>
        <v>84078</v>
      </c>
    </row>
    <row r="191" spans="1:12" ht="12.75">
      <c r="A191" s="11" t="s">
        <v>199</v>
      </c>
      <c r="B191" s="12" t="s">
        <v>17</v>
      </c>
      <c r="C191" s="12" t="s">
        <v>18</v>
      </c>
      <c r="D191" s="12" t="s">
        <v>41</v>
      </c>
      <c r="E191" s="13" t="s">
        <v>20</v>
      </c>
      <c r="F191" s="12" t="s">
        <v>21</v>
      </c>
      <c r="G191" s="31">
        <v>14873</v>
      </c>
      <c r="H191" s="31"/>
      <c r="I191" s="20">
        <f t="shared" si="4"/>
        <v>14873</v>
      </c>
      <c r="J191" s="32">
        <v>236042</v>
      </c>
      <c r="K191" s="31"/>
      <c r="L191" s="26">
        <f t="shared" si="5"/>
        <v>236042</v>
      </c>
    </row>
    <row r="192" spans="1:12" ht="12.75">
      <c r="A192" s="11" t="s">
        <v>200</v>
      </c>
      <c r="B192" s="12" t="s">
        <v>17</v>
      </c>
      <c r="C192" s="12" t="s">
        <v>18</v>
      </c>
      <c r="D192" s="12" t="s">
        <v>58</v>
      </c>
      <c r="E192" s="13" t="s">
        <v>20</v>
      </c>
      <c r="F192" s="12" t="s">
        <v>21</v>
      </c>
      <c r="G192" s="14">
        <v>12840</v>
      </c>
      <c r="H192" s="14"/>
      <c r="I192" s="20">
        <f t="shared" si="4"/>
        <v>12840</v>
      </c>
      <c r="J192" s="16">
        <v>206035</v>
      </c>
      <c r="K192" s="16"/>
      <c r="L192" s="26">
        <f t="shared" si="5"/>
        <v>206035</v>
      </c>
    </row>
    <row r="193" spans="1:12" ht="12.75">
      <c r="A193" s="11" t="s">
        <v>201</v>
      </c>
      <c r="B193" s="12" t="s">
        <v>17</v>
      </c>
      <c r="C193" s="12" t="s">
        <v>18</v>
      </c>
      <c r="D193" s="12" t="s">
        <v>29</v>
      </c>
      <c r="E193" s="13" t="s">
        <v>20</v>
      </c>
      <c r="F193" s="12" t="s">
        <v>21</v>
      </c>
      <c r="G193" s="15">
        <v>9187</v>
      </c>
      <c r="H193" s="15"/>
      <c r="I193" s="20">
        <f t="shared" si="4"/>
        <v>9187</v>
      </c>
      <c r="J193" s="22">
        <v>147409</v>
      </c>
      <c r="K193" s="22"/>
      <c r="L193" s="26">
        <f t="shared" si="5"/>
        <v>147409</v>
      </c>
    </row>
    <row r="194" spans="1:12" ht="12.75">
      <c r="A194" s="11" t="s">
        <v>202</v>
      </c>
      <c r="B194" s="12" t="s">
        <v>17</v>
      </c>
      <c r="C194" s="12" t="s">
        <v>18</v>
      </c>
      <c r="D194" s="12" t="s">
        <v>29</v>
      </c>
      <c r="E194" s="13" t="s">
        <v>20</v>
      </c>
      <c r="F194" s="12" t="s">
        <v>21</v>
      </c>
      <c r="G194" s="15">
        <v>3330</v>
      </c>
      <c r="H194" s="15"/>
      <c r="I194" s="20">
        <f t="shared" si="4"/>
        <v>3330</v>
      </c>
      <c r="J194" s="22">
        <v>55974</v>
      </c>
      <c r="K194" s="22"/>
      <c r="L194" s="26">
        <f t="shared" si="5"/>
        <v>55974</v>
      </c>
    </row>
    <row r="195" spans="1:12" ht="12.75">
      <c r="A195" s="11" t="s">
        <v>203</v>
      </c>
      <c r="B195" s="12" t="s">
        <v>17</v>
      </c>
      <c r="C195" s="12" t="s">
        <v>18</v>
      </c>
      <c r="D195" s="12" t="s">
        <v>19</v>
      </c>
      <c r="E195" s="13" t="s">
        <v>20</v>
      </c>
      <c r="F195" s="12" t="s">
        <v>21</v>
      </c>
      <c r="G195" s="14">
        <v>6013</v>
      </c>
      <c r="H195" s="14"/>
      <c r="I195" s="20">
        <f t="shared" si="4"/>
        <v>6013</v>
      </c>
      <c r="J195" s="16">
        <v>108921</v>
      </c>
      <c r="K195" s="16"/>
      <c r="L195" s="26">
        <f t="shared" si="5"/>
        <v>108921</v>
      </c>
    </row>
    <row r="196" spans="1:12" ht="12.75">
      <c r="A196" s="33" t="s">
        <v>722</v>
      </c>
      <c r="B196" s="34" t="s">
        <v>17</v>
      </c>
      <c r="C196" s="34" t="s">
        <v>42</v>
      </c>
      <c r="D196" s="34" t="s">
        <v>43</v>
      </c>
      <c r="E196" s="35" t="s">
        <v>20</v>
      </c>
      <c r="F196" s="34" t="s">
        <v>44</v>
      </c>
      <c r="G196" s="26">
        <v>0</v>
      </c>
      <c r="H196" s="36"/>
      <c r="I196" s="20">
        <f t="shared" si="4"/>
        <v>0</v>
      </c>
      <c r="J196" s="26">
        <v>0</v>
      </c>
      <c r="K196" s="38"/>
      <c r="L196" s="26">
        <f t="shared" si="5"/>
        <v>0</v>
      </c>
    </row>
    <row r="197" spans="1:12" ht="12.75">
      <c r="A197" s="17" t="s">
        <v>204</v>
      </c>
      <c r="B197" s="18" t="s">
        <v>32</v>
      </c>
      <c r="C197" s="18" t="s">
        <v>24</v>
      </c>
      <c r="D197" s="18" t="s">
        <v>25</v>
      </c>
      <c r="E197" s="18" t="s">
        <v>20</v>
      </c>
      <c r="F197" s="19" t="s">
        <v>27</v>
      </c>
      <c r="G197" s="20">
        <v>10494</v>
      </c>
      <c r="H197" s="73"/>
      <c r="I197" s="20">
        <f aca="true" t="shared" si="6" ref="I197:I260">SUM(G197:H197)</f>
        <v>10494</v>
      </c>
      <c r="J197" s="21">
        <v>210805</v>
      </c>
      <c r="K197" s="21"/>
      <c r="L197" s="26">
        <f aca="true" t="shared" si="7" ref="L197:L260">SUM(J197:K197)</f>
        <v>210805</v>
      </c>
    </row>
    <row r="198" spans="1:12" ht="12.75">
      <c r="A198" s="17" t="s">
        <v>205</v>
      </c>
      <c r="B198" s="18" t="s">
        <v>17</v>
      </c>
      <c r="C198" s="18" t="s">
        <v>24</v>
      </c>
      <c r="D198" s="18" t="s">
        <v>25</v>
      </c>
      <c r="E198" s="18" t="s">
        <v>20</v>
      </c>
      <c r="F198" s="19" t="s">
        <v>27</v>
      </c>
      <c r="G198" s="20">
        <v>63660</v>
      </c>
      <c r="H198" s="20">
        <v>83030</v>
      </c>
      <c r="I198" s="20">
        <f t="shared" si="6"/>
        <v>146690</v>
      </c>
      <c r="J198" s="21">
        <v>1470158</v>
      </c>
      <c r="K198" s="21">
        <v>5191777</v>
      </c>
      <c r="L198" s="26">
        <f t="shared" si="7"/>
        <v>6661935</v>
      </c>
    </row>
    <row r="199" spans="1:12" ht="12.75">
      <c r="A199" s="11" t="s">
        <v>206</v>
      </c>
      <c r="B199" s="12" t="s">
        <v>32</v>
      </c>
      <c r="C199" s="12" t="s">
        <v>18</v>
      </c>
      <c r="D199" s="12" t="s">
        <v>29</v>
      </c>
      <c r="E199" s="13" t="s">
        <v>20</v>
      </c>
      <c r="F199" s="12" t="s">
        <v>21</v>
      </c>
      <c r="G199" s="14">
        <v>46361</v>
      </c>
      <c r="H199" s="14"/>
      <c r="I199" s="20">
        <f t="shared" si="6"/>
        <v>46361</v>
      </c>
      <c r="J199" s="16">
        <v>736517</v>
      </c>
      <c r="K199" s="16"/>
      <c r="L199" s="26">
        <f t="shared" si="7"/>
        <v>736517</v>
      </c>
    </row>
    <row r="200" spans="1:12" ht="12.75">
      <c r="A200" s="11" t="s">
        <v>207</v>
      </c>
      <c r="B200" s="12" t="s">
        <v>70</v>
      </c>
      <c r="C200" s="12" t="s">
        <v>18</v>
      </c>
      <c r="D200" s="12" t="s">
        <v>29</v>
      </c>
      <c r="E200" s="13" t="s">
        <v>26</v>
      </c>
      <c r="F200" s="12" t="s">
        <v>21</v>
      </c>
      <c r="G200" s="14">
        <v>3621</v>
      </c>
      <c r="H200" s="14"/>
      <c r="I200" s="20">
        <f t="shared" si="6"/>
        <v>3621</v>
      </c>
      <c r="J200" s="16">
        <v>56325</v>
      </c>
      <c r="K200" s="16"/>
      <c r="L200" s="26">
        <f t="shared" si="7"/>
        <v>56325</v>
      </c>
    </row>
    <row r="201" spans="1:12" ht="12.75">
      <c r="A201" s="11" t="s">
        <v>208</v>
      </c>
      <c r="B201" s="12" t="s">
        <v>17</v>
      </c>
      <c r="C201" s="12" t="s">
        <v>18</v>
      </c>
      <c r="D201" s="12" t="s">
        <v>19</v>
      </c>
      <c r="E201" s="13" t="s">
        <v>20</v>
      </c>
      <c r="F201" s="12" t="s">
        <v>21</v>
      </c>
      <c r="G201" s="14">
        <v>14621</v>
      </c>
      <c r="H201" s="14"/>
      <c r="I201" s="20">
        <f t="shared" si="6"/>
        <v>14621</v>
      </c>
      <c r="J201" s="16">
        <v>260170</v>
      </c>
      <c r="K201" s="16"/>
      <c r="L201" s="26">
        <f t="shared" si="7"/>
        <v>260170</v>
      </c>
    </row>
    <row r="202" spans="1:12" ht="12.75">
      <c r="A202" s="17" t="s">
        <v>209</v>
      </c>
      <c r="B202" s="18" t="s">
        <v>17</v>
      </c>
      <c r="C202" s="18" t="s">
        <v>24</v>
      </c>
      <c r="D202" s="18" t="s">
        <v>37</v>
      </c>
      <c r="E202" s="18" t="s">
        <v>20</v>
      </c>
      <c r="F202" s="19" t="s">
        <v>27</v>
      </c>
      <c r="G202" s="20">
        <v>233</v>
      </c>
      <c r="H202" s="20"/>
      <c r="I202" s="20">
        <f t="shared" si="6"/>
        <v>233</v>
      </c>
      <c r="J202" s="25">
        <v>5700</v>
      </c>
      <c r="K202" s="21"/>
      <c r="L202" s="26">
        <f t="shared" si="7"/>
        <v>5700</v>
      </c>
    </row>
    <row r="203" spans="1:12" ht="12.75">
      <c r="A203" s="11" t="s">
        <v>210</v>
      </c>
      <c r="B203" s="12" t="s">
        <v>17</v>
      </c>
      <c r="C203" s="12" t="s">
        <v>18</v>
      </c>
      <c r="D203" s="12" t="s">
        <v>41</v>
      </c>
      <c r="E203" s="13" t="s">
        <v>20</v>
      </c>
      <c r="F203" s="12" t="s">
        <v>21</v>
      </c>
      <c r="G203" s="31">
        <v>1800</v>
      </c>
      <c r="H203" s="31"/>
      <c r="I203" s="20">
        <f t="shared" si="6"/>
        <v>1800</v>
      </c>
      <c r="J203" s="32">
        <v>29349</v>
      </c>
      <c r="K203" s="31"/>
      <c r="L203" s="26">
        <f t="shared" si="7"/>
        <v>29349</v>
      </c>
    </row>
    <row r="204" spans="1:12" ht="12.75">
      <c r="A204" s="11" t="s">
        <v>211</v>
      </c>
      <c r="B204" s="12" t="s">
        <v>17</v>
      </c>
      <c r="C204" s="12" t="s">
        <v>18</v>
      </c>
      <c r="D204" s="12" t="s">
        <v>41</v>
      </c>
      <c r="E204" s="13" t="s">
        <v>20</v>
      </c>
      <c r="F204" s="12" t="s">
        <v>21</v>
      </c>
      <c r="G204" s="31">
        <v>5083</v>
      </c>
      <c r="H204" s="31"/>
      <c r="I204" s="20">
        <f t="shared" si="6"/>
        <v>5083</v>
      </c>
      <c r="J204" s="32">
        <v>84045</v>
      </c>
      <c r="K204" s="31"/>
      <c r="L204" s="26">
        <f t="shared" si="7"/>
        <v>84045</v>
      </c>
    </row>
    <row r="205" spans="1:12" ht="12.75">
      <c r="A205" s="27" t="s">
        <v>212</v>
      </c>
      <c r="B205" s="53" t="s">
        <v>35</v>
      </c>
      <c r="C205" s="53" t="s">
        <v>36</v>
      </c>
      <c r="D205" s="53" t="s">
        <v>37</v>
      </c>
      <c r="E205" s="53" t="s">
        <v>26</v>
      </c>
      <c r="F205" s="53" t="s">
        <v>38</v>
      </c>
      <c r="G205" s="29">
        <v>5793</v>
      </c>
      <c r="H205" s="29">
        <v>0</v>
      </c>
      <c r="I205" s="20">
        <f t="shared" si="6"/>
        <v>5793</v>
      </c>
      <c r="J205" s="29">
        <v>140173</v>
      </c>
      <c r="K205" s="29">
        <v>0</v>
      </c>
      <c r="L205" s="26">
        <f t="shared" si="7"/>
        <v>140173</v>
      </c>
    </row>
    <row r="206" spans="1:12" ht="12.75">
      <c r="A206" s="17" t="s">
        <v>213</v>
      </c>
      <c r="B206" s="18" t="s">
        <v>23</v>
      </c>
      <c r="C206" s="18" t="s">
        <v>24</v>
      </c>
      <c r="D206" s="18" t="s">
        <v>33</v>
      </c>
      <c r="E206" s="18" t="s">
        <v>26</v>
      </c>
      <c r="F206" s="19" t="s">
        <v>27</v>
      </c>
      <c r="G206" s="20">
        <v>944</v>
      </c>
      <c r="H206" s="20"/>
      <c r="I206" s="20">
        <f t="shared" si="6"/>
        <v>944</v>
      </c>
      <c r="J206" s="21">
        <v>22401</v>
      </c>
      <c r="K206" s="21"/>
      <c r="L206" s="26">
        <f t="shared" si="7"/>
        <v>22401</v>
      </c>
    </row>
    <row r="207" spans="1:12" ht="12.75">
      <c r="A207" s="61" t="s">
        <v>214</v>
      </c>
      <c r="B207" s="28" t="s">
        <v>17</v>
      </c>
      <c r="C207" s="28" t="s">
        <v>36</v>
      </c>
      <c r="D207" s="28" t="s">
        <v>37</v>
      </c>
      <c r="E207" s="28" t="s">
        <v>20</v>
      </c>
      <c r="F207" s="28" t="s">
        <v>38</v>
      </c>
      <c r="G207" s="29">
        <v>30150</v>
      </c>
      <c r="H207" s="29">
        <v>0</v>
      </c>
      <c r="I207" s="20">
        <f t="shared" si="6"/>
        <v>30150</v>
      </c>
      <c r="J207" s="29">
        <v>932332</v>
      </c>
      <c r="K207" s="29">
        <v>0</v>
      </c>
      <c r="L207" s="26">
        <f t="shared" si="7"/>
        <v>932332</v>
      </c>
    </row>
    <row r="208" spans="1:12" ht="12.75">
      <c r="A208" s="17" t="s">
        <v>214</v>
      </c>
      <c r="B208" s="18" t="s">
        <v>17</v>
      </c>
      <c r="C208" s="18" t="s">
        <v>24</v>
      </c>
      <c r="D208" s="18" t="s">
        <v>37</v>
      </c>
      <c r="E208" s="18" t="s">
        <v>20</v>
      </c>
      <c r="F208" s="19" t="s">
        <v>27</v>
      </c>
      <c r="G208" s="20">
        <v>26470</v>
      </c>
      <c r="H208" s="20"/>
      <c r="I208" s="20">
        <f t="shared" si="6"/>
        <v>26470</v>
      </c>
      <c r="J208" s="21">
        <v>649676</v>
      </c>
      <c r="K208" s="21"/>
      <c r="L208" s="26">
        <f t="shared" si="7"/>
        <v>649676</v>
      </c>
    </row>
    <row r="209" spans="1:12" ht="12.75">
      <c r="A209" s="70" t="s">
        <v>215</v>
      </c>
      <c r="B209" s="13" t="s">
        <v>98</v>
      </c>
      <c r="C209" s="13" t="s">
        <v>18</v>
      </c>
      <c r="D209" s="13" t="s">
        <v>102</v>
      </c>
      <c r="E209" s="13" t="s">
        <v>26</v>
      </c>
      <c r="F209" s="13" t="s">
        <v>21</v>
      </c>
      <c r="G209" s="16">
        <f>4063+14328</f>
        <v>18391</v>
      </c>
      <c r="H209" s="71"/>
      <c r="I209" s="20">
        <f t="shared" si="6"/>
        <v>18391</v>
      </c>
      <c r="J209" s="16">
        <f>67085+236564</f>
        <v>303649</v>
      </c>
      <c r="K209" s="71"/>
      <c r="L209" s="26">
        <f t="shared" si="7"/>
        <v>303649</v>
      </c>
    </row>
    <row r="210" spans="1:12" ht="12.75">
      <c r="A210" s="11" t="s">
        <v>216</v>
      </c>
      <c r="B210" s="12" t="s">
        <v>17</v>
      </c>
      <c r="C210" s="12" t="s">
        <v>18</v>
      </c>
      <c r="D210" s="12" t="s">
        <v>19</v>
      </c>
      <c r="E210" s="13" t="s">
        <v>20</v>
      </c>
      <c r="F210" s="12" t="s">
        <v>21</v>
      </c>
      <c r="G210" s="14">
        <v>12491</v>
      </c>
      <c r="H210" s="14"/>
      <c r="I210" s="20">
        <f t="shared" si="6"/>
        <v>12491</v>
      </c>
      <c r="J210" s="16">
        <v>233687</v>
      </c>
      <c r="K210" s="16"/>
      <c r="L210" s="26">
        <f t="shared" si="7"/>
        <v>233687</v>
      </c>
    </row>
    <row r="211" spans="1:12" ht="12.75">
      <c r="A211" s="11" t="s">
        <v>217</v>
      </c>
      <c r="B211" s="12" t="s">
        <v>17</v>
      </c>
      <c r="C211" s="12" t="s">
        <v>18</v>
      </c>
      <c r="D211" s="12" t="s">
        <v>29</v>
      </c>
      <c r="E211" s="13" t="s">
        <v>20</v>
      </c>
      <c r="F211" s="12" t="s">
        <v>21</v>
      </c>
      <c r="G211" s="15">
        <v>13264</v>
      </c>
      <c r="H211" s="15"/>
      <c r="I211" s="20">
        <f t="shared" si="6"/>
        <v>13264</v>
      </c>
      <c r="J211" s="22">
        <v>224076</v>
      </c>
      <c r="K211" s="22"/>
      <c r="L211" s="26">
        <f t="shared" si="7"/>
        <v>224076</v>
      </c>
    </row>
    <row r="212" spans="1:12" ht="12.75">
      <c r="A212" s="61" t="s">
        <v>723</v>
      </c>
      <c r="B212" s="28" t="s">
        <v>17</v>
      </c>
      <c r="C212" s="28" t="s">
        <v>36</v>
      </c>
      <c r="D212" s="28" t="s">
        <v>37</v>
      </c>
      <c r="E212" s="28" t="s">
        <v>20</v>
      </c>
      <c r="F212" s="28" t="s">
        <v>38</v>
      </c>
      <c r="G212" s="29">
        <v>0</v>
      </c>
      <c r="H212" s="29">
        <v>0</v>
      </c>
      <c r="I212" s="20">
        <f t="shared" si="6"/>
        <v>0</v>
      </c>
      <c r="J212" s="29">
        <v>0</v>
      </c>
      <c r="K212" s="29">
        <v>0</v>
      </c>
      <c r="L212" s="26">
        <f t="shared" si="7"/>
        <v>0</v>
      </c>
    </row>
    <row r="213" spans="1:12" ht="12.75">
      <c r="A213" s="51" t="s">
        <v>218</v>
      </c>
      <c r="B213" s="19" t="s">
        <v>64</v>
      </c>
      <c r="C213" s="19" t="s">
        <v>24</v>
      </c>
      <c r="D213" s="19" t="s">
        <v>219</v>
      </c>
      <c r="E213" s="19" t="s">
        <v>20</v>
      </c>
      <c r="F213" s="19" t="s">
        <v>27</v>
      </c>
      <c r="G213" s="20"/>
      <c r="H213" s="20">
        <v>11408</v>
      </c>
      <c r="I213" s="20">
        <f t="shared" si="6"/>
        <v>11408</v>
      </c>
      <c r="J213" s="21"/>
      <c r="K213" s="21">
        <v>470149</v>
      </c>
      <c r="L213" s="26">
        <f t="shared" si="7"/>
        <v>470149</v>
      </c>
    </row>
    <row r="214" spans="1:12" ht="12.75">
      <c r="A214" s="11" t="s">
        <v>220</v>
      </c>
      <c r="B214" s="12" t="s">
        <v>17</v>
      </c>
      <c r="C214" s="12" t="s">
        <v>18</v>
      </c>
      <c r="D214" s="12" t="s">
        <v>58</v>
      </c>
      <c r="E214" s="13" t="s">
        <v>20</v>
      </c>
      <c r="F214" s="12" t="s">
        <v>21</v>
      </c>
      <c r="G214" s="14">
        <v>2369</v>
      </c>
      <c r="H214" s="14"/>
      <c r="I214" s="20">
        <f t="shared" si="6"/>
        <v>2369</v>
      </c>
      <c r="J214" s="16">
        <v>41134</v>
      </c>
      <c r="K214" s="16"/>
      <c r="L214" s="26">
        <f t="shared" si="7"/>
        <v>41134</v>
      </c>
    </row>
    <row r="215" spans="1:12" ht="12.75">
      <c r="A215" s="61" t="s">
        <v>221</v>
      </c>
      <c r="B215" s="28" t="s">
        <v>17</v>
      </c>
      <c r="C215" s="28" t="s">
        <v>36</v>
      </c>
      <c r="D215" s="28" t="s">
        <v>37</v>
      </c>
      <c r="E215" s="28" t="s">
        <v>20</v>
      </c>
      <c r="F215" s="28" t="s">
        <v>38</v>
      </c>
      <c r="G215" s="29">
        <v>884</v>
      </c>
      <c r="H215" s="29">
        <v>0</v>
      </c>
      <c r="I215" s="20">
        <f t="shared" si="6"/>
        <v>884</v>
      </c>
      <c r="J215" s="29">
        <v>16685</v>
      </c>
      <c r="K215" s="29">
        <v>0</v>
      </c>
      <c r="L215" s="26">
        <f t="shared" si="7"/>
        <v>16685</v>
      </c>
    </row>
    <row r="216" spans="1:12" ht="12.75">
      <c r="A216" s="17" t="s">
        <v>221</v>
      </c>
      <c r="B216" s="18" t="s">
        <v>17</v>
      </c>
      <c r="C216" s="18" t="s">
        <v>24</v>
      </c>
      <c r="D216" s="18" t="s">
        <v>37</v>
      </c>
      <c r="E216" s="18" t="s">
        <v>20</v>
      </c>
      <c r="F216" s="19" t="s">
        <v>27</v>
      </c>
      <c r="G216" s="20">
        <v>149</v>
      </c>
      <c r="H216" s="20"/>
      <c r="I216" s="20">
        <f t="shared" si="6"/>
        <v>149</v>
      </c>
      <c r="J216" s="21">
        <v>3278</v>
      </c>
      <c r="K216" s="21"/>
      <c r="L216" s="26">
        <f t="shared" si="7"/>
        <v>3278</v>
      </c>
    </row>
    <row r="217" spans="1:12" ht="12.75">
      <c r="A217" s="99" t="s">
        <v>222</v>
      </c>
      <c r="B217" s="55" t="s">
        <v>17</v>
      </c>
      <c r="C217" s="55" t="s">
        <v>67</v>
      </c>
      <c r="D217" s="55" t="s">
        <v>33</v>
      </c>
      <c r="E217" s="56" t="s">
        <v>20</v>
      </c>
      <c r="F217" s="55" t="s">
        <v>55</v>
      </c>
      <c r="G217" s="58">
        <v>7711</v>
      </c>
      <c r="H217" s="57"/>
      <c r="I217" s="20">
        <f t="shared" si="6"/>
        <v>7711</v>
      </c>
      <c r="J217" s="58">
        <v>43093</v>
      </c>
      <c r="K217" s="58"/>
      <c r="L217" s="26">
        <f t="shared" si="7"/>
        <v>43093</v>
      </c>
    </row>
    <row r="218" spans="1:12" ht="12.75">
      <c r="A218" s="11" t="s">
        <v>223</v>
      </c>
      <c r="B218" s="12" t="s">
        <v>17</v>
      </c>
      <c r="C218" s="12" t="s">
        <v>18</v>
      </c>
      <c r="D218" s="12" t="s">
        <v>58</v>
      </c>
      <c r="E218" s="13" t="s">
        <v>20</v>
      </c>
      <c r="F218" s="12" t="s">
        <v>21</v>
      </c>
      <c r="G218" s="14">
        <v>26301</v>
      </c>
      <c r="H218" s="14"/>
      <c r="I218" s="20">
        <f t="shared" si="6"/>
        <v>26301</v>
      </c>
      <c r="J218" s="16">
        <v>439990</v>
      </c>
      <c r="K218" s="16"/>
      <c r="L218" s="26">
        <f t="shared" si="7"/>
        <v>439990</v>
      </c>
    </row>
    <row r="219" spans="1:12" ht="12.75">
      <c r="A219" s="17" t="s">
        <v>224</v>
      </c>
      <c r="B219" s="18" t="s">
        <v>23</v>
      </c>
      <c r="C219" s="18" t="s">
        <v>24</v>
      </c>
      <c r="D219" s="18" t="s">
        <v>33</v>
      </c>
      <c r="E219" s="18" t="s">
        <v>26</v>
      </c>
      <c r="F219" s="19" t="s">
        <v>27</v>
      </c>
      <c r="G219" s="20">
        <v>7855</v>
      </c>
      <c r="H219" s="20"/>
      <c r="I219" s="20">
        <f t="shared" si="6"/>
        <v>7855</v>
      </c>
      <c r="J219" s="21">
        <v>186519</v>
      </c>
      <c r="K219" s="21"/>
      <c r="L219" s="26">
        <f t="shared" si="7"/>
        <v>186519</v>
      </c>
    </row>
    <row r="220" spans="1:12" ht="12.75">
      <c r="A220" s="80" t="s">
        <v>225</v>
      </c>
      <c r="B220" s="81" t="s">
        <v>23</v>
      </c>
      <c r="C220" s="81" t="s">
        <v>67</v>
      </c>
      <c r="D220" s="81" t="s">
        <v>43</v>
      </c>
      <c r="E220" s="56" t="s">
        <v>26</v>
      </c>
      <c r="F220" s="55" t="s">
        <v>55</v>
      </c>
      <c r="G220" s="57">
        <v>9222</v>
      </c>
      <c r="H220" s="57"/>
      <c r="I220" s="20">
        <f t="shared" si="6"/>
        <v>9222</v>
      </c>
      <c r="J220" s="57">
        <v>48670</v>
      </c>
      <c r="K220" s="58"/>
      <c r="L220" s="26">
        <f t="shared" si="7"/>
        <v>48670</v>
      </c>
    </row>
    <row r="221" spans="1:12" ht="12.75">
      <c r="A221" s="17" t="s">
        <v>226</v>
      </c>
      <c r="B221" s="18" t="s">
        <v>17</v>
      </c>
      <c r="C221" s="18" t="s">
        <v>24</v>
      </c>
      <c r="D221" s="18" t="s">
        <v>25</v>
      </c>
      <c r="E221" s="18" t="s">
        <v>20</v>
      </c>
      <c r="F221" s="19" t="s">
        <v>27</v>
      </c>
      <c r="G221" s="20">
        <v>12543</v>
      </c>
      <c r="H221" s="20"/>
      <c r="I221" s="20">
        <f t="shared" si="6"/>
        <v>12543</v>
      </c>
      <c r="J221" s="21">
        <v>277660</v>
      </c>
      <c r="K221" s="21"/>
      <c r="L221" s="26">
        <f t="shared" si="7"/>
        <v>277660</v>
      </c>
    </row>
    <row r="222" spans="1:12" ht="12.75">
      <c r="A222" s="11" t="s">
        <v>227</v>
      </c>
      <c r="B222" s="12" t="s">
        <v>76</v>
      </c>
      <c r="C222" s="12" t="s">
        <v>18</v>
      </c>
      <c r="D222" s="12" t="s">
        <v>90</v>
      </c>
      <c r="E222" s="13" t="s">
        <v>26</v>
      </c>
      <c r="F222" s="13" t="s">
        <v>21</v>
      </c>
      <c r="G222" s="14">
        <v>365</v>
      </c>
      <c r="H222" s="100"/>
      <c r="I222" s="20">
        <f t="shared" si="6"/>
        <v>365</v>
      </c>
      <c r="J222" s="14">
        <v>7767</v>
      </c>
      <c r="K222" s="100"/>
      <c r="L222" s="26">
        <f t="shared" si="7"/>
        <v>7767</v>
      </c>
    </row>
    <row r="223" spans="1:12" ht="12.75">
      <c r="A223" s="11" t="s">
        <v>228</v>
      </c>
      <c r="B223" s="13" t="s">
        <v>49</v>
      </c>
      <c r="C223" s="13" t="s">
        <v>18</v>
      </c>
      <c r="D223" s="13" t="s">
        <v>229</v>
      </c>
      <c r="E223" s="13" t="s">
        <v>20</v>
      </c>
      <c r="F223" s="12" t="s">
        <v>21</v>
      </c>
      <c r="G223" s="39"/>
      <c r="H223" s="39">
        <v>17730</v>
      </c>
      <c r="I223" s="20">
        <f t="shared" si="6"/>
        <v>17730</v>
      </c>
      <c r="J223" s="39"/>
      <c r="K223" s="39">
        <v>654296</v>
      </c>
      <c r="L223" s="26">
        <f t="shared" si="7"/>
        <v>654296</v>
      </c>
    </row>
    <row r="224" spans="1:12" ht="12.75">
      <c r="A224" s="80" t="s">
        <v>230</v>
      </c>
      <c r="B224" s="81" t="s">
        <v>35</v>
      </c>
      <c r="C224" s="81" t="s">
        <v>67</v>
      </c>
      <c r="D224" s="81" t="s">
        <v>33</v>
      </c>
      <c r="E224" s="56" t="s">
        <v>26</v>
      </c>
      <c r="F224" s="55" t="s">
        <v>55</v>
      </c>
      <c r="G224" s="58">
        <v>2028</v>
      </c>
      <c r="H224" s="57"/>
      <c r="I224" s="20">
        <f t="shared" si="6"/>
        <v>2028</v>
      </c>
      <c r="J224" s="57">
        <v>11413</v>
      </c>
      <c r="K224" s="57"/>
      <c r="L224" s="26">
        <f t="shared" si="7"/>
        <v>11413</v>
      </c>
    </row>
    <row r="225" spans="1:12" ht="12.75">
      <c r="A225" s="17" t="s">
        <v>231</v>
      </c>
      <c r="B225" s="18" t="s">
        <v>23</v>
      </c>
      <c r="C225" s="18" t="s">
        <v>24</v>
      </c>
      <c r="D225" s="18" t="s">
        <v>33</v>
      </c>
      <c r="E225" s="18" t="s">
        <v>26</v>
      </c>
      <c r="F225" s="19" t="s">
        <v>27</v>
      </c>
      <c r="G225" s="20">
        <v>46376</v>
      </c>
      <c r="H225" s="20"/>
      <c r="I225" s="20">
        <f t="shared" si="6"/>
        <v>46376</v>
      </c>
      <c r="J225" s="21">
        <v>1101111</v>
      </c>
      <c r="K225" s="21"/>
      <c r="L225" s="26">
        <f t="shared" si="7"/>
        <v>1101111</v>
      </c>
    </row>
    <row r="226" spans="1:12" ht="12.75">
      <c r="A226" s="40" t="s">
        <v>232</v>
      </c>
      <c r="B226" s="41" t="s">
        <v>17</v>
      </c>
      <c r="C226" s="42" t="s">
        <v>54</v>
      </c>
      <c r="D226" s="42" t="s">
        <v>43</v>
      </c>
      <c r="E226" s="43" t="s">
        <v>20</v>
      </c>
      <c r="F226" s="41" t="s">
        <v>55</v>
      </c>
      <c r="G226" s="44">
        <v>54161</v>
      </c>
      <c r="H226" s="44"/>
      <c r="I226" s="20">
        <f t="shared" si="6"/>
        <v>54161</v>
      </c>
      <c r="J226" s="45">
        <v>753114</v>
      </c>
      <c r="K226" s="46"/>
      <c r="L226" s="26">
        <f t="shared" si="7"/>
        <v>753114</v>
      </c>
    </row>
    <row r="227" spans="1:12" ht="12.75">
      <c r="A227" s="33" t="s">
        <v>724</v>
      </c>
      <c r="B227" s="34" t="s">
        <v>76</v>
      </c>
      <c r="C227" s="34" t="s">
        <v>42</v>
      </c>
      <c r="D227" s="34" t="s">
        <v>43</v>
      </c>
      <c r="E227" s="35" t="s">
        <v>26</v>
      </c>
      <c r="F227" s="34" t="s">
        <v>44</v>
      </c>
      <c r="G227" s="26">
        <v>2170</v>
      </c>
      <c r="H227" s="36"/>
      <c r="I227" s="20">
        <f t="shared" si="6"/>
        <v>2170</v>
      </c>
      <c r="J227" s="26">
        <v>68549</v>
      </c>
      <c r="K227" s="26"/>
      <c r="L227" s="26">
        <f t="shared" si="7"/>
        <v>68549</v>
      </c>
    </row>
    <row r="228" spans="1:12" ht="12.75">
      <c r="A228" s="17" t="s">
        <v>233</v>
      </c>
      <c r="B228" s="18" t="s">
        <v>17</v>
      </c>
      <c r="C228" s="18" t="s">
        <v>24</v>
      </c>
      <c r="D228" s="18" t="s">
        <v>37</v>
      </c>
      <c r="E228" s="18" t="s">
        <v>20</v>
      </c>
      <c r="F228" s="19" t="s">
        <v>27</v>
      </c>
      <c r="G228" s="24">
        <v>5240</v>
      </c>
      <c r="H228" s="20"/>
      <c r="I228" s="20">
        <f t="shared" si="6"/>
        <v>5240</v>
      </c>
      <c r="J228" s="21">
        <v>115956</v>
      </c>
      <c r="K228" s="21"/>
      <c r="L228" s="26">
        <f t="shared" si="7"/>
        <v>115956</v>
      </c>
    </row>
    <row r="229" spans="1:12" ht="12.75">
      <c r="A229" s="11" t="s">
        <v>234</v>
      </c>
      <c r="B229" s="12" t="s">
        <v>17</v>
      </c>
      <c r="C229" s="12" t="s">
        <v>18</v>
      </c>
      <c r="D229" s="12" t="s">
        <v>41</v>
      </c>
      <c r="E229" s="13" t="s">
        <v>20</v>
      </c>
      <c r="F229" s="12" t="s">
        <v>21</v>
      </c>
      <c r="G229" s="31">
        <v>4774</v>
      </c>
      <c r="H229" s="31"/>
      <c r="I229" s="20">
        <f t="shared" si="6"/>
        <v>4774</v>
      </c>
      <c r="J229" s="32">
        <v>78623</v>
      </c>
      <c r="K229" s="31"/>
      <c r="L229" s="26">
        <f t="shared" si="7"/>
        <v>78623</v>
      </c>
    </row>
    <row r="230" spans="1:12" ht="12.75">
      <c r="A230" s="27" t="s">
        <v>235</v>
      </c>
      <c r="B230" s="28" t="s">
        <v>76</v>
      </c>
      <c r="C230" s="28" t="s">
        <v>36</v>
      </c>
      <c r="D230" s="28" t="s">
        <v>236</v>
      </c>
      <c r="E230" s="28" t="s">
        <v>26</v>
      </c>
      <c r="F230" s="28" t="s">
        <v>38</v>
      </c>
      <c r="G230" s="29">
        <v>11</v>
      </c>
      <c r="H230" s="29">
        <v>0</v>
      </c>
      <c r="I230" s="20">
        <f t="shared" si="6"/>
        <v>11</v>
      </c>
      <c r="J230" s="29">
        <v>235</v>
      </c>
      <c r="K230" s="29">
        <v>0</v>
      </c>
      <c r="L230" s="26">
        <f t="shared" si="7"/>
        <v>235</v>
      </c>
    </row>
    <row r="231" spans="1:12" ht="12.75">
      <c r="A231" s="11" t="s">
        <v>237</v>
      </c>
      <c r="B231" s="12" t="s">
        <v>17</v>
      </c>
      <c r="C231" s="12" t="s">
        <v>18</v>
      </c>
      <c r="D231" s="12" t="s">
        <v>41</v>
      </c>
      <c r="E231" s="13" t="s">
        <v>20</v>
      </c>
      <c r="F231" s="12" t="s">
        <v>21</v>
      </c>
      <c r="G231" s="31">
        <v>5488</v>
      </c>
      <c r="H231" s="31"/>
      <c r="I231" s="20">
        <f t="shared" si="6"/>
        <v>5488</v>
      </c>
      <c r="J231" s="32">
        <v>89233</v>
      </c>
      <c r="K231" s="31"/>
      <c r="L231" s="26">
        <f t="shared" si="7"/>
        <v>89233</v>
      </c>
    </row>
    <row r="232" spans="1:12" ht="12.75">
      <c r="A232" s="11" t="s">
        <v>238</v>
      </c>
      <c r="B232" s="12" t="s">
        <v>17</v>
      </c>
      <c r="C232" s="12" t="s">
        <v>18</v>
      </c>
      <c r="D232" s="12" t="s">
        <v>90</v>
      </c>
      <c r="E232" s="13" t="s">
        <v>20</v>
      </c>
      <c r="F232" s="12" t="s">
        <v>21</v>
      </c>
      <c r="G232" s="15">
        <v>35961</v>
      </c>
      <c r="H232" s="15"/>
      <c r="I232" s="20">
        <f t="shared" si="6"/>
        <v>35961</v>
      </c>
      <c r="J232" s="22">
        <v>607785</v>
      </c>
      <c r="K232" s="22"/>
      <c r="L232" s="26">
        <f t="shared" si="7"/>
        <v>607785</v>
      </c>
    </row>
    <row r="233" spans="1:12" ht="12.75">
      <c r="A233" s="11" t="s">
        <v>239</v>
      </c>
      <c r="B233" s="12" t="s">
        <v>70</v>
      </c>
      <c r="C233" s="12" t="s">
        <v>18</v>
      </c>
      <c r="D233" s="12" t="s">
        <v>90</v>
      </c>
      <c r="E233" s="13" t="s">
        <v>26</v>
      </c>
      <c r="F233" s="12" t="s">
        <v>21</v>
      </c>
      <c r="G233" s="14">
        <v>4306</v>
      </c>
      <c r="H233" s="14"/>
      <c r="I233" s="20">
        <f t="shared" si="6"/>
        <v>4306</v>
      </c>
      <c r="J233" s="16">
        <v>67938</v>
      </c>
      <c r="K233" s="16"/>
      <c r="L233" s="26">
        <f t="shared" si="7"/>
        <v>67938</v>
      </c>
    </row>
    <row r="234" spans="1:12" ht="12.75">
      <c r="A234" s="11" t="s">
        <v>240</v>
      </c>
      <c r="B234" s="12" t="s">
        <v>32</v>
      </c>
      <c r="C234" s="12" t="s">
        <v>18</v>
      </c>
      <c r="D234" s="12" t="s">
        <v>19</v>
      </c>
      <c r="E234" s="13" t="s">
        <v>20</v>
      </c>
      <c r="F234" s="12" t="s">
        <v>21</v>
      </c>
      <c r="G234" s="14">
        <v>25871</v>
      </c>
      <c r="H234" s="14"/>
      <c r="I234" s="20">
        <f t="shared" si="6"/>
        <v>25871</v>
      </c>
      <c r="J234" s="16">
        <v>451927</v>
      </c>
      <c r="K234" s="16"/>
      <c r="L234" s="26">
        <f t="shared" si="7"/>
        <v>451927</v>
      </c>
    </row>
    <row r="235" spans="1:12" ht="12.75">
      <c r="A235" s="11" t="s">
        <v>241</v>
      </c>
      <c r="B235" s="12" t="s">
        <v>17</v>
      </c>
      <c r="C235" s="12" t="s">
        <v>18</v>
      </c>
      <c r="D235" s="12" t="s">
        <v>58</v>
      </c>
      <c r="E235" s="13" t="s">
        <v>20</v>
      </c>
      <c r="F235" s="12" t="s">
        <v>21</v>
      </c>
      <c r="G235" s="14">
        <v>33428</v>
      </c>
      <c r="H235" s="14"/>
      <c r="I235" s="20">
        <f t="shared" si="6"/>
        <v>33428</v>
      </c>
      <c r="J235" s="16">
        <v>549017</v>
      </c>
      <c r="K235" s="16"/>
      <c r="L235" s="26">
        <f t="shared" si="7"/>
        <v>549017</v>
      </c>
    </row>
    <row r="236" spans="1:12" ht="12.75">
      <c r="A236" s="23" t="s">
        <v>242</v>
      </c>
      <c r="B236" s="19" t="s">
        <v>32</v>
      </c>
      <c r="C236" s="19" t="s">
        <v>24</v>
      </c>
      <c r="D236" s="19" t="s">
        <v>37</v>
      </c>
      <c r="E236" s="18" t="s">
        <v>20</v>
      </c>
      <c r="F236" s="19" t="s">
        <v>27</v>
      </c>
      <c r="G236" s="20">
        <v>6094</v>
      </c>
      <c r="H236" s="20"/>
      <c r="I236" s="20">
        <f t="shared" si="6"/>
        <v>6094</v>
      </c>
      <c r="J236" s="21">
        <v>128845</v>
      </c>
      <c r="K236" s="21"/>
      <c r="L236" s="26">
        <f t="shared" si="7"/>
        <v>128845</v>
      </c>
    </row>
    <row r="237" spans="1:12" ht="12.75">
      <c r="A237" s="11" t="s">
        <v>243</v>
      </c>
      <c r="B237" s="12" t="s">
        <v>17</v>
      </c>
      <c r="C237" s="12" t="s">
        <v>18</v>
      </c>
      <c r="D237" s="12" t="s">
        <v>29</v>
      </c>
      <c r="E237" s="13" t="s">
        <v>20</v>
      </c>
      <c r="F237" s="12" t="s">
        <v>21</v>
      </c>
      <c r="G237" s="15">
        <v>7880</v>
      </c>
      <c r="H237" s="15"/>
      <c r="I237" s="20">
        <f t="shared" si="6"/>
        <v>7880</v>
      </c>
      <c r="J237" s="22">
        <v>135591</v>
      </c>
      <c r="K237" s="22"/>
      <c r="L237" s="26">
        <f t="shared" si="7"/>
        <v>135591</v>
      </c>
    </row>
    <row r="238" spans="1:12" ht="12.75">
      <c r="A238" s="33" t="s">
        <v>725</v>
      </c>
      <c r="B238" s="34" t="s">
        <v>17</v>
      </c>
      <c r="C238" s="34" t="s">
        <v>42</v>
      </c>
      <c r="D238" s="34" t="s">
        <v>43</v>
      </c>
      <c r="E238" s="35" t="s">
        <v>20</v>
      </c>
      <c r="F238" s="34" t="s">
        <v>44</v>
      </c>
      <c r="G238" s="26">
        <v>7454</v>
      </c>
      <c r="H238" s="36"/>
      <c r="I238" s="20">
        <f t="shared" si="6"/>
        <v>7454</v>
      </c>
      <c r="J238" s="26">
        <v>225762</v>
      </c>
      <c r="K238" s="101"/>
      <c r="L238" s="26">
        <f t="shared" si="7"/>
        <v>225762</v>
      </c>
    </row>
    <row r="239" spans="1:12" ht="12.75">
      <c r="A239" s="17" t="s">
        <v>244</v>
      </c>
      <c r="B239" s="18" t="s">
        <v>49</v>
      </c>
      <c r="C239" s="18" t="s">
        <v>24</v>
      </c>
      <c r="D239" s="18" t="s">
        <v>33</v>
      </c>
      <c r="E239" s="19" t="s">
        <v>20</v>
      </c>
      <c r="F239" s="19" t="s">
        <v>27</v>
      </c>
      <c r="G239" s="20"/>
      <c r="H239" s="20">
        <v>8151</v>
      </c>
      <c r="I239" s="20">
        <f t="shared" si="6"/>
        <v>8151</v>
      </c>
      <c r="J239" s="21"/>
      <c r="K239" s="21">
        <v>379511</v>
      </c>
      <c r="L239" s="26">
        <f t="shared" si="7"/>
        <v>379511</v>
      </c>
    </row>
    <row r="240" spans="1:12" ht="12.75">
      <c r="A240" s="11" t="s">
        <v>245</v>
      </c>
      <c r="B240" s="12" t="s">
        <v>17</v>
      </c>
      <c r="C240" s="12" t="s">
        <v>18</v>
      </c>
      <c r="D240" s="12" t="s">
        <v>19</v>
      </c>
      <c r="E240" s="13" t="s">
        <v>20</v>
      </c>
      <c r="F240" s="12" t="s">
        <v>21</v>
      </c>
      <c r="G240" s="14">
        <v>10042</v>
      </c>
      <c r="H240" s="14"/>
      <c r="I240" s="20">
        <f t="shared" si="6"/>
        <v>10042</v>
      </c>
      <c r="J240" s="16">
        <v>162754</v>
      </c>
      <c r="K240" s="16"/>
      <c r="L240" s="26">
        <f t="shared" si="7"/>
        <v>162754</v>
      </c>
    </row>
    <row r="241" spans="1:12" ht="12.75">
      <c r="A241" s="17" t="s">
        <v>246</v>
      </c>
      <c r="B241" s="18" t="s">
        <v>17</v>
      </c>
      <c r="C241" s="18" t="s">
        <v>24</v>
      </c>
      <c r="D241" s="18" t="s">
        <v>37</v>
      </c>
      <c r="E241" s="18" t="s">
        <v>20</v>
      </c>
      <c r="F241" s="19" t="s">
        <v>27</v>
      </c>
      <c r="G241" s="20">
        <v>18648</v>
      </c>
      <c r="H241" s="20"/>
      <c r="I241" s="20">
        <f t="shared" si="6"/>
        <v>18648</v>
      </c>
      <c r="J241" s="21">
        <v>448500</v>
      </c>
      <c r="K241" s="21"/>
      <c r="L241" s="26">
        <f t="shared" si="7"/>
        <v>448500</v>
      </c>
    </row>
    <row r="242" spans="1:12" ht="12.75">
      <c r="A242" s="11" t="s">
        <v>247</v>
      </c>
      <c r="B242" s="12" t="s">
        <v>17</v>
      </c>
      <c r="C242" s="12" t="s">
        <v>18</v>
      </c>
      <c r="D242" s="12" t="s">
        <v>29</v>
      </c>
      <c r="E242" s="13" t="s">
        <v>20</v>
      </c>
      <c r="F242" s="12" t="s">
        <v>21</v>
      </c>
      <c r="G242" s="15">
        <v>5233</v>
      </c>
      <c r="H242" s="15"/>
      <c r="I242" s="20">
        <f t="shared" si="6"/>
        <v>5233</v>
      </c>
      <c r="J242" s="22">
        <v>90051</v>
      </c>
      <c r="K242" s="22"/>
      <c r="L242" s="26">
        <f t="shared" si="7"/>
        <v>90051</v>
      </c>
    </row>
    <row r="243" spans="1:12" ht="12.75">
      <c r="A243" s="11" t="s">
        <v>248</v>
      </c>
      <c r="B243" s="12" t="s">
        <v>76</v>
      </c>
      <c r="C243" s="12" t="s">
        <v>18</v>
      </c>
      <c r="D243" s="12" t="s">
        <v>102</v>
      </c>
      <c r="E243" s="13" t="s">
        <v>26</v>
      </c>
      <c r="F243" s="12" t="s">
        <v>21</v>
      </c>
      <c r="G243" s="14">
        <v>351</v>
      </c>
      <c r="H243" s="14"/>
      <c r="I243" s="20">
        <f t="shared" si="6"/>
        <v>351</v>
      </c>
      <c r="J243" s="16">
        <v>6130</v>
      </c>
      <c r="K243" s="16"/>
      <c r="L243" s="26">
        <f t="shared" si="7"/>
        <v>6130</v>
      </c>
    </row>
    <row r="244" spans="1:12" ht="12.75">
      <c r="A244" s="11" t="s">
        <v>249</v>
      </c>
      <c r="B244" s="12" t="s">
        <v>17</v>
      </c>
      <c r="C244" s="12" t="s">
        <v>18</v>
      </c>
      <c r="D244" s="12" t="s">
        <v>41</v>
      </c>
      <c r="E244" s="13" t="s">
        <v>20</v>
      </c>
      <c r="F244" s="12" t="s">
        <v>21</v>
      </c>
      <c r="G244" s="31">
        <v>43394</v>
      </c>
      <c r="H244" s="31"/>
      <c r="I244" s="20">
        <f t="shared" si="6"/>
        <v>43394</v>
      </c>
      <c r="J244" s="32">
        <v>690063</v>
      </c>
      <c r="K244" s="31"/>
      <c r="L244" s="26">
        <f t="shared" si="7"/>
        <v>690063</v>
      </c>
    </row>
    <row r="245" spans="1:12" ht="12.75">
      <c r="A245" s="11" t="s">
        <v>250</v>
      </c>
      <c r="B245" s="12" t="s">
        <v>17</v>
      </c>
      <c r="C245" s="12" t="s">
        <v>18</v>
      </c>
      <c r="D245" s="12" t="s">
        <v>41</v>
      </c>
      <c r="E245" s="13" t="s">
        <v>20</v>
      </c>
      <c r="F245" s="12" t="s">
        <v>21</v>
      </c>
      <c r="G245" s="31">
        <v>14968</v>
      </c>
      <c r="H245" s="31"/>
      <c r="I245" s="20">
        <f t="shared" si="6"/>
        <v>14968</v>
      </c>
      <c r="J245" s="32">
        <v>239208</v>
      </c>
      <c r="K245" s="31"/>
      <c r="L245" s="26">
        <f t="shared" si="7"/>
        <v>239208</v>
      </c>
    </row>
    <row r="246" spans="1:12" ht="12.75">
      <c r="A246" s="11" t="s">
        <v>251</v>
      </c>
      <c r="B246" s="12" t="s">
        <v>17</v>
      </c>
      <c r="C246" s="12" t="s">
        <v>18</v>
      </c>
      <c r="D246" s="12" t="s">
        <v>58</v>
      </c>
      <c r="E246" s="13" t="s">
        <v>20</v>
      </c>
      <c r="F246" s="12" t="s">
        <v>21</v>
      </c>
      <c r="G246" s="14">
        <v>47237</v>
      </c>
      <c r="H246" s="14">
        <v>5</v>
      </c>
      <c r="I246" s="20">
        <f t="shared" si="6"/>
        <v>47242</v>
      </c>
      <c r="J246" s="16">
        <v>753048</v>
      </c>
      <c r="K246" s="16">
        <v>210</v>
      </c>
      <c r="L246" s="26">
        <f t="shared" si="7"/>
        <v>753258</v>
      </c>
    </row>
    <row r="247" spans="1:12" ht="12.75">
      <c r="A247" s="11" t="s">
        <v>252</v>
      </c>
      <c r="B247" s="12" t="s">
        <v>70</v>
      </c>
      <c r="C247" s="12" t="s">
        <v>18</v>
      </c>
      <c r="D247" s="12" t="s">
        <v>58</v>
      </c>
      <c r="E247" s="13" t="s">
        <v>26</v>
      </c>
      <c r="F247" s="12" t="s">
        <v>21</v>
      </c>
      <c r="G247" s="14">
        <v>5657</v>
      </c>
      <c r="H247" s="14"/>
      <c r="I247" s="20">
        <f t="shared" si="6"/>
        <v>5657</v>
      </c>
      <c r="J247" s="16">
        <v>90873</v>
      </c>
      <c r="K247" s="16"/>
      <c r="L247" s="26">
        <f t="shared" si="7"/>
        <v>90873</v>
      </c>
    </row>
    <row r="248" spans="1:12" ht="12.75">
      <c r="A248" s="17" t="s">
        <v>253</v>
      </c>
      <c r="B248" s="18" t="s">
        <v>23</v>
      </c>
      <c r="C248" s="18" t="s">
        <v>24</v>
      </c>
      <c r="D248" s="18" t="s">
        <v>33</v>
      </c>
      <c r="E248" s="18" t="s">
        <v>26</v>
      </c>
      <c r="F248" s="19" t="s">
        <v>27</v>
      </c>
      <c r="G248" s="20">
        <v>680</v>
      </c>
      <c r="H248" s="20"/>
      <c r="I248" s="20">
        <f t="shared" si="6"/>
        <v>680</v>
      </c>
      <c r="J248" s="21">
        <v>16068</v>
      </c>
      <c r="K248" s="21"/>
      <c r="L248" s="26">
        <f t="shared" si="7"/>
        <v>16068</v>
      </c>
    </row>
    <row r="249" spans="1:12" ht="12.75">
      <c r="A249" s="11" t="s">
        <v>254</v>
      </c>
      <c r="B249" s="12" t="s">
        <v>17</v>
      </c>
      <c r="C249" s="12" t="s">
        <v>18</v>
      </c>
      <c r="D249" s="12" t="s">
        <v>41</v>
      </c>
      <c r="E249" s="13" t="s">
        <v>20</v>
      </c>
      <c r="F249" s="12" t="s">
        <v>21</v>
      </c>
      <c r="G249" s="31">
        <v>21977</v>
      </c>
      <c r="H249" s="31"/>
      <c r="I249" s="20">
        <f t="shared" si="6"/>
        <v>21977</v>
      </c>
      <c r="J249" s="32">
        <v>355108</v>
      </c>
      <c r="K249" s="31"/>
      <c r="L249" s="26">
        <f t="shared" si="7"/>
        <v>355108</v>
      </c>
    </row>
    <row r="250" spans="1:12" ht="12.75">
      <c r="A250" s="11" t="s">
        <v>255</v>
      </c>
      <c r="B250" s="12" t="s">
        <v>17</v>
      </c>
      <c r="C250" s="12" t="s">
        <v>18</v>
      </c>
      <c r="D250" s="12" t="s">
        <v>29</v>
      </c>
      <c r="E250" s="13" t="s">
        <v>20</v>
      </c>
      <c r="F250" s="12" t="s">
        <v>21</v>
      </c>
      <c r="G250" s="15">
        <v>8515</v>
      </c>
      <c r="H250" s="15"/>
      <c r="I250" s="20">
        <f t="shared" si="6"/>
        <v>8515</v>
      </c>
      <c r="J250" s="22">
        <v>145595</v>
      </c>
      <c r="K250" s="22"/>
      <c r="L250" s="26">
        <f t="shared" si="7"/>
        <v>145595</v>
      </c>
    </row>
    <row r="251" spans="1:12" ht="12.75">
      <c r="A251" s="17" t="s">
        <v>256</v>
      </c>
      <c r="B251" s="18" t="s">
        <v>17</v>
      </c>
      <c r="C251" s="18" t="s">
        <v>24</v>
      </c>
      <c r="D251" s="18" t="s">
        <v>37</v>
      </c>
      <c r="E251" s="18" t="s">
        <v>20</v>
      </c>
      <c r="F251" s="19" t="s">
        <v>27</v>
      </c>
      <c r="G251" s="24">
        <v>1638</v>
      </c>
      <c r="H251" s="20"/>
      <c r="I251" s="20">
        <f t="shared" si="6"/>
        <v>1638</v>
      </c>
      <c r="J251" s="25">
        <v>40840</v>
      </c>
      <c r="K251" s="21"/>
      <c r="L251" s="26">
        <f t="shared" si="7"/>
        <v>40840</v>
      </c>
    </row>
    <row r="252" spans="1:12" ht="12.75">
      <c r="A252" s="33" t="s">
        <v>726</v>
      </c>
      <c r="B252" s="34" t="s">
        <v>17</v>
      </c>
      <c r="C252" s="34" t="s">
        <v>42</v>
      </c>
      <c r="D252" s="34" t="s">
        <v>43</v>
      </c>
      <c r="E252" s="35" t="s">
        <v>20</v>
      </c>
      <c r="F252" s="34" t="s">
        <v>44</v>
      </c>
      <c r="G252" s="26">
        <v>4269</v>
      </c>
      <c r="H252" s="36"/>
      <c r="I252" s="20">
        <f t="shared" si="6"/>
        <v>4269</v>
      </c>
      <c r="J252" s="26">
        <v>128873</v>
      </c>
      <c r="K252" s="37"/>
      <c r="L252" s="26">
        <f t="shared" si="7"/>
        <v>128873</v>
      </c>
    </row>
    <row r="253" spans="1:12" ht="12.75">
      <c r="A253" s="11" t="s">
        <v>257</v>
      </c>
      <c r="B253" s="12" t="s">
        <v>92</v>
      </c>
      <c r="C253" s="12" t="s">
        <v>18</v>
      </c>
      <c r="D253" s="12" t="s">
        <v>19</v>
      </c>
      <c r="E253" s="13" t="s">
        <v>20</v>
      </c>
      <c r="F253" s="12" t="s">
        <v>21</v>
      </c>
      <c r="G253" s="14"/>
      <c r="H253" s="14">
        <f>8787+8620</f>
        <v>17407</v>
      </c>
      <c r="I253" s="20">
        <f t="shared" si="6"/>
        <v>17407</v>
      </c>
      <c r="J253" s="16"/>
      <c r="K253" s="16">
        <f>357867+441295</f>
        <v>799162</v>
      </c>
      <c r="L253" s="26">
        <f t="shared" si="7"/>
        <v>799162</v>
      </c>
    </row>
    <row r="254" spans="1:12" ht="12.75">
      <c r="A254" s="11" t="s">
        <v>258</v>
      </c>
      <c r="B254" s="12" t="s">
        <v>17</v>
      </c>
      <c r="C254" s="12" t="s">
        <v>18</v>
      </c>
      <c r="D254" s="12" t="s">
        <v>19</v>
      </c>
      <c r="E254" s="13" t="s">
        <v>20</v>
      </c>
      <c r="F254" s="12" t="s">
        <v>21</v>
      </c>
      <c r="G254" s="14">
        <v>3286</v>
      </c>
      <c r="H254" s="14"/>
      <c r="I254" s="20">
        <f t="shared" si="6"/>
        <v>3286</v>
      </c>
      <c r="J254" s="16">
        <v>53530</v>
      </c>
      <c r="K254" s="16"/>
      <c r="L254" s="26">
        <f t="shared" si="7"/>
        <v>53530</v>
      </c>
    </row>
    <row r="255" spans="1:12" ht="12.75">
      <c r="A255" s="17" t="s">
        <v>259</v>
      </c>
      <c r="B255" s="18" t="s">
        <v>17</v>
      </c>
      <c r="C255" s="18" t="s">
        <v>24</v>
      </c>
      <c r="D255" s="18" t="s">
        <v>114</v>
      </c>
      <c r="E255" s="18" t="s">
        <v>20</v>
      </c>
      <c r="F255" s="19" t="s">
        <v>27</v>
      </c>
      <c r="G255" s="72">
        <v>1379</v>
      </c>
      <c r="H255" s="72"/>
      <c r="I255" s="20">
        <f t="shared" si="6"/>
        <v>1379</v>
      </c>
      <c r="J255" s="21">
        <v>30605</v>
      </c>
      <c r="K255" s="21"/>
      <c r="L255" s="26">
        <f t="shared" si="7"/>
        <v>30605</v>
      </c>
    </row>
    <row r="256" spans="1:12" ht="12.75">
      <c r="A256" s="11" t="s">
        <v>260</v>
      </c>
      <c r="B256" s="12" t="s">
        <v>17</v>
      </c>
      <c r="C256" s="12" t="s">
        <v>18</v>
      </c>
      <c r="D256" s="12" t="s">
        <v>29</v>
      </c>
      <c r="E256" s="13" t="s">
        <v>20</v>
      </c>
      <c r="F256" s="12" t="s">
        <v>21</v>
      </c>
      <c r="G256" s="15">
        <v>4848</v>
      </c>
      <c r="H256" s="15"/>
      <c r="I256" s="20">
        <f t="shared" si="6"/>
        <v>4848</v>
      </c>
      <c r="J256" s="22">
        <v>79012</v>
      </c>
      <c r="K256" s="22"/>
      <c r="L256" s="26">
        <f t="shared" si="7"/>
        <v>79012</v>
      </c>
    </row>
    <row r="257" spans="1:12" ht="12.75">
      <c r="A257" s="17" t="s">
        <v>261</v>
      </c>
      <c r="B257" s="18" t="s">
        <v>35</v>
      </c>
      <c r="C257" s="18" t="s">
        <v>24</v>
      </c>
      <c r="D257" s="18" t="s">
        <v>114</v>
      </c>
      <c r="E257" s="18" t="s">
        <v>26</v>
      </c>
      <c r="F257" s="19" t="s">
        <v>27</v>
      </c>
      <c r="G257" s="20">
        <v>12801</v>
      </c>
      <c r="H257" s="20"/>
      <c r="I257" s="20">
        <f t="shared" si="6"/>
        <v>12801</v>
      </c>
      <c r="J257" s="21">
        <v>282735</v>
      </c>
      <c r="K257" s="21"/>
      <c r="L257" s="26">
        <f t="shared" si="7"/>
        <v>282735</v>
      </c>
    </row>
    <row r="258" spans="1:12" ht="12.75">
      <c r="A258" s="11" t="s">
        <v>262</v>
      </c>
      <c r="B258" s="12" t="s">
        <v>17</v>
      </c>
      <c r="C258" s="12" t="s">
        <v>18</v>
      </c>
      <c r="D258" s="12" t="s">
        <v>90</v>
      </c>
      <c r="E258" s="13" t="s">
        <v>20</v>
      </c>
      <c r="F258" s="12" t="s">
        <v>21</v>
      </c>
      <c r="G258" s="15">
        <v>14700</v>
      </c>
      <c r="H258" s="15"/>
      <c r="I258" s="20">
        <f t="shared" si="6"/>
        <v>14700</v>
      </c>
      <c r="J258" s="22">
        <v>233733</v>
      </c>
      <c r="K258" s="22"/>
      <c r="L258" s="26">
        <f t="shared" si="7"/>
        <v>233733</v>
      </c>
    </row>
    <row r="259" spans="1:12" ht="12.75">
      <c r="A259" s="11" t="s">
        <v>263</v>
      </c>
      <c r="B259" s="12" t="s">
        <v>17</v>
      </c>
      <c r="C259" s="12" t="s">
        <v>18</v>
      </c>
      <c r="D259" s="12" t="s">
        <v>41</v>
      </c>
      <c r="E259" s="13" t="s">
        <v>20</v>
      </c>
      <c r="F259" s="12" t="s">
        <v>21</v>
      </c>
      <c r="G259" s="31">
        <v>3211</v>
      </c>
      <c r="H259" s="31"/>
      <c r="I259" s="20">
        <f t="shared" si="6"/>
        <v>3211</v>
      </c>
      <c r="J259" s="32">
        <v>53742</v>
      </c>
      <c r="K259" s="31"/>
      <c r="L259" s="26">
        <f t="shared" si="7"/>
        <v>53742</v>
      </c>
    </row>
    <row r="260" spans="1:12" ht="12.75">
      <c r="A260" s="17" t="s">
        <v>264</v>
      </c>
      <c r="B260" s="18" t="s">
        <v>35</v>
      </c>
      <c r="C260" s="18" t="s">
        <v>24</v>
      </c>
      <c r="D260" s="18" t="s">
        <v>25</v>
      </c>
      <c r="E260" s="18" t="s">
        <v>26</v>
      </c>
      <c r="F260" s="19" t="s">
        <v>27</v>
      </c>
      <c r="G260" s="20">
        <v>7282</v>
      </c>
      <c r="H260" s="20"/>
      <c r="I260" s="20">
        <f t="shared" si="6"/>
        <v>7282</v>
      </c>
      <c r="J260" s="21">
        <v>159111</v>
      </c>
      <c r="K260" s="21"/>
      <c r="L260" s="26">
        <f t="shared" si="7"/>
        <v>159111</v>
      </c>
    </row>
    <row r="261" spans="1:12" ht="12.75">
      <c r="A261" s="23" t="s">
        <v>265</v>
      </c>
      <c r="B261" s="19" t="s">
        <v>32</v>
      </c>
      <c r="C261" s="19" t="s">
        <v>24</v>
      </c>
      <c r="D261" s="19" t="s">
        <v>37</v>
      </c>
      <c r="E261" s="18" t="s">
        <v>20</v>
      </c>
      <c r="F261" s="19" t="s">
        <v>27</v>
      </c>
      <c r="G261" s="24">
        <v>34435</v>
      </c>
      <c r="H261" s="20"/>
      <c r="I261" s="20">
        <f aca="true" t="shared" si="8" ref="I261:I324">SUM(G261:H261)</f>
        <v>34435</v>
      </c>
      <c r="J261" s="25">
        <v>740476</v>
      </c>
      <c r="K261" s="21"/>
      <c r="L261" s="26">
        <f aca="true" t="shared" si="9" ref="L261:L324">SUM(J261:K261)</f>
        <v>740476</v>
      </c>
    </row>
    <row r="262" spans="1:12" ht="12.75">
      <c r="A262" s="61" t="s">
        <v>266</v>
      </c>
      <c r="B262" s="28" t="s">
        <v>17</v>
      </c>
      <c r="C262" s="28" t="s">
        <v>36</v>
      </c>
      <c r="D262" s="28" t="s">
        <v>37</v>
      </c>
      <c r="E262" s="28" t="s">
        <v>20</v>
      </c>
      <c r="F262" s="28" t="s">
        <v>38</v>
      </c>
      <c r="G262" s="29">
        <v>5586</v>
      </c>
      <c r="H262" s="29">
        <v>0</v>
      </c>
      <c r="I262" s="20">
        <f t="shared" si="8"/>
        <v>5586</v>
      </c>
      <c r="J262" s="29">
        <v>133148</v>
      </c>
      <c r="K262" s="29">
        <v>0</v>
      </c>
      <c r="L262" s="26">
        <f t="shared" si="9"/>
        <v>133148</v>
      </c>
    </row>
    <row r="263" spans="1:12" ht="12.75">
      <c r="A263" s="17" t="s">
        <v>266</v>
      </c>
      <c r="B263" s="18" t="s">
        <v>17</v>
      </c>
      <c r="C263" s="18" t="s">
        <v>24</v>
      </c>
      <c r="D263" s="18" t="s">
        <v>37</v>
      </c>
      <c r="E263" s="18" t="s">
        <v>20</v>
      </c>
      <c r="F263" s="19" t="s">
        <v>27</v>
      </c>
      <c r="G263" s="24">
        <v>5402</v>
      </c>
      <c r="H263" s="20"/>
      <c r="I263" s="20">
        <f t="shared" si="8"/>
        <v>5402</v>
      </c>
      <c r="J263" s="25">
        <v>132935</v>
      </c>
      <c r="K263" s="21"/>
      <c r="L263" s="26">
        <f t="shared" si="9"/>
        <v>132935</v>
      </c>
    </row>
    <row r="264" spans="1:12" ht="12.75">
      <c r="A264" s="11" t="s">
        <v>267</v>
      </c>
      <c r="B264" s="12" t="s">
        <v>17</v>
      </c>
      <c r="C264" s="12" t="s">
        <v>18</v>
      </c>
      <c r="D264" s="12" t="s">
        <v>90</v>
      </c>
      <c r="E264" s="13" t="s">
        <v>20</v>
      </c>
      <c r="F264" s="12" t="s">
        <v>21</v>
      </c>
      <c r="G264" s="15">
        <v>2566</v>
      </c>
      <c r="H264" s="15"/>
      <c r="I264" s="20">
        <f t="shared" si="8"/>
        <v>2566</v>
      </c>
      <c r="J264" s="22">
        <v>44433</v>
      </c>
      <c r="K264" s="22"/>
      <c r="L264" s="26">
        <f t="shared" si="9"/>
        <v>44433</v>
      </c>
    </row>
    <row r="265" spans="1:12" ht="12.75">
      <c r="A265" s="17" t="s">
        <v>268</v>
      </c>
      <c r="B265" s="18" t="s">
        <v>23</v>
      </c>
      <c r="C265" s="18" t="s">
        <v>24</v>
      </c>
      <c r="D265" s="18" t="s">
        <v>33</v>
      </c>
      <c r="E265" s="18" t="s">
        <v>26</v>
      </c>
      <c r="F265" s="19" t="s">
        <v>27</v>
      </c>
      <c r="G265" s="20">
        <v>7856</v>
      </c>
      <c r="H265" s="20"/>
      <c r="I265" s="20">
        <f t="shared" si="8"/>
        <v>7856</v>
      </c>
      <c r="J265" s="21">
        <v>185873</v>
      </c>
      <c r="K265" s="21"/>
      <c r="L265" s="26">
        <f t="shared" si="9"/>
        <v>185873</v>
      </c>
    </row>
    <row r="266" spans="1:12" ht="12.75">
      <c r="A266" s="11" t="s">
        <v>269</v>
      </c>
      <c r="B266" s="12" t="s">
        <v>17</v>
      </c>
      <c r="C266" s="12" t="s">
        <v>18</v>
      </c>
      <c r="D266" s="12" t="s">
        <v>19</v>
      </c>
      <c r="E266" s="13" t="s">
        <v>20</v>
      </c>
      <c r="F266" s="12" t="s">
        <v>21</v>
      </c>
      <c r="G266" s="14">
        <v>8370</v>
      </c>
      <c r="H266" s="14"/>
      <c r="I266" s="20">
        <f t="shared" si="8"/>
        <v>8370</v>
      </c>
      <c r="J266" s="16">
        <v>135847</v>
      </c>
      <c r="K266" s="16"/>
      <c r="L266" s="26">
        <f t="shared" si="9"/>
        <v>135847</v>
      </c>
    </row>
    <row r="267" spans="1:12" ht="12.75">
      <c r="A267" s="17" t="s">
        <v>270</v>
      </c>
      <c r="B267" s="18" t="s">
        <v>23</v>
      </c>
      <c r="C267" s="18" t="s">
        <v>24</v>
      </c>
      <c r="D267" s="18" t="s">
        <v>33</v>
      </c>
      <c r="E267" s="18" t="s">
        <v>26</v>
      </c>
      <c r="F267" s="19" t="s">
        <v>27</v>
      </c>
      <c r="G267" s="20">
        <v>2101</v>
      </c>
      <c r="H267" s="20"/>
      <c r="I267" s="20">
        <f t="shared" si="8"/>
        <v>2101</v>
      </c>
      <c r="J267" s="21">
        <v>49871</v>
      </c>
      <c r="K267" s="21"/>
      <c r="L267" s="26">
        <f t="shared" si="9"/>
        <v>49871</v>
      </c>
    </row>
    <row r="268" spans="1:12" ht="12.75">
      <c r="A268" s="102" t="s">
        <v>271</v>
      </c>
      <c r="B268" s="12" t="s">
        <v>76</v>
      </c>
      <c r="C268" s="12" t="s">
        <v>18</v>
      </c>
      <c r="D268" s="64" t="s">
        <v>102</v>
      </c>
      <c r="E268" s="13" t="s">
        <v>26</v>
      </c>
      <c r="F268" s="12" t="s">
        <v>21</v>
      </c>
      <c r="G268" s="14">
        <v>2378</v>
      </c>
      <c r="H268" s="14"/>
      <c r="I268" s="20">
        <f t="shared" si="8"/>
        <v>2378</v>
      </c>
      <c r="J268" s="16">
        <v>37121</v>
      </c>
      <c r="K268" s="16"/>
      <c r="L268" s="26">
        <f t="shared" si="9"/>
        <v>37121</v>
      </c>
    </row>
    <row r="269" spans="1:12" ht="12.75">
      <c r="A269" s="80" t="s">
        <v>272</v>
      </c>
      <c r="B269" s="98" t="s">
        <v>76</v>
      </c>
      <c r="C269" s="81" t="s">
        <v>67</v>
      </c>
      <c r="D269" s="81" t="s">
        <v>43</v>
      </c>
      <c r="E269" s="56" t="s">
        <v>26</v>
      </c>
      <c r="F269" s="55" t="s">
        <v>55</v>
      </c>
      <c r="G269" s="57">
        <f>147893+8900</f>
        <v>156793</v>
      </c>
      <c r="H269" s="58"/>
      <c r="I269" s="20">
        <f t="shared" si="8"/>
        <v>156793</v>
      </c>
      <c r="J269" s="57">
        <f>817465+56828</f>
        <v>874293</v>
      </c>
      <c r="K269" s="58"/>
      <c r="L269" s="26">
        <f t="shared" si="9"/>
        <v>874293</v>
      </c>
    </row>
    <row r="270" spans="1:12" ht="12.75">
      <c r="A270" s="17" t="s">
        <v>272</v>
      </c>
      <c r="B270" s="18" t="s">
        <v>76</v>
      </c>
      <c r="C270" s="18" t="s">
        <v>24</v>
      </c>
      <c r="D270" s="18" t="s">
        <v>43</v>
      </c>
      <c r="E270" s="18" t="s">
        <v>26</v>
      </c>
      <c r="F270" s="19" t="s">
        <v>27</v>
      </c>
      <c r="G270" s="20"/>
      <c r="H270" s="20">
        <v>11</v>
      </c>
      <c r="I270" s="20">
        <f t="shared" si="8"/>
        <v>11</v>
      </c>
      <c r="J270" s="20"/>
      <c r="K270" s="21">
        <v>866</v>
      </c>
      <c r="L270" s="26">
        <f t="shared" si="9"/>
        <v>866</v>
      </c>
    </row>
    <row r="271" spans="1:12" ht="12.75">
      <c r="A271" s="11" t="s">
        <v>273</v>
      </c>
      <c r="B271" s="12" t="s">
        <v>17</v>
      </c>
      <c r="C271" s="12" t="s">
        <v>18</v>
      </c>
      <c r="D271" s="12" t="s">
        <v>58</v>
      </c>
      <c r="E271" s="13" t="s">
        <v>20</v>
      </c>
      <c r="F271" s="12" t="s">
        <v>21</v>
      </c>
      <c r="G271" s="14">
        <v>415</v>
      </c>
      <c r="H271" s="14"/>
      <c r="I271" s="20">
        <f t="shared" si="8"/>
        <v>415</v>
      </c>
      <c r="J271" s="16">
        <v>7305</v>
      </c>
      <c r="K271" s="16"/>
      <c r="L271" s="26">
        <f t="shared" si="9"/>
        <v>7305</v>
      </c>
    </row>
    <row r="272" spans="1:12" ht="12.75">
      <c r="A272" s="61" t="s">
        <v>274</v>
      </c>
      <c r="B272" s="28" t="s">
        <v>32</v>
      </c>
      <c r="C272" s="28" t="s">
        <v>36</v>
      </c>
      <c r="D272" s="28" t="s">
        <v>37</v>
      </c>
      <c r="E272" s="28" t="s">
        <v>20</v>
      </c>
      <c r="F272" s="28" t="s">
        <v>38</v>
      </c>
      <c r="G272" s="103">
        <v>81482</v>
      </c>
      <c r="H272" s="29">
        <v>0</v>
      </c>
      <c r="I272" s="20">
        <f t="shared" si="8"/>
        <v>81482</v>
      </c>
      <c r="J272" s="29">
        <v>1710317</v>
      </c>
      <c r="K272" s="29">
        <v>0</v>
      </c>
      <c r="L272" s="26">
        <f t="shared" si="9"/>
        <v>1710317</v>
      </c>
    </row>
    <row r="273" spans="1:12" ht="12.75">
      <c r="A273" s="23" t="s">
        <v>274</v>
      </c>
      <c r="B273" s="19" t="s">
        <v>32</v>
      </c>
      <c r="C273" s="19" t="s">
        <v>24</v>
      </c>
      <c r="D273" s="19" t="s">
        <v>37</v>
      </c>
      <c r="E273" s="18" t="s">
        <v>20</v>
      </c>
      <c r="F273" s="19" t="s">
        <v>27</v>
      </c>
      <c r="G273" s="20">
        <v>41310</v>
      </c>
      <c r="H273" s="20"/>
      <c r="I273" s="20">
        <f t="shared" si="8"/>
        <v>41310</v>
      </c>
      <c r="J273" s="21">
        <v>888325</v>
      </c>
      <c r="K273" s="21"/>
      <c r="L273" s="26">
        <f t="shared" si="9"/>
        <v>888325</v>
      </c>
    </row>
    <row r="274" spans="1:12" ht="12.75">
      <c r="A274" s="27" t="s">
        <v>275</v>
      </c>
      <c r="B274" s="53" t="s">
        <v>23</v>
      </c>
      <c r="C274" s="53" t="s">
        <v>36</v>
      </c>
      <c r="D274" s="53" t="s">
        <v>180</v>
      </c>
      <c r="E274" s="53" t="s">
        <v>26</v>
      </c>
      <c r="F274" s="48" t="s">
        <v>38</v>
      </c>
      <c r="G274" s="30">
        <v>3709</v>
      </c>
      <c r="H274" s="30">
        <v>0</v>
      </c>
      <c r="I274" s="20">
        <f t="shared" si="8"/>
        <v>3709</v>
      </c>
      <c r="J274" s="30">
        <v>89761</v>
      </c>
      <c r="K274" s="30">
        <v>0</v>
      </c>
      <c r="L274" s="26">
        <f t="shared" si="9"/>
        <v>89761</v>
      </c>
    </row>
    <row r="275" spans="1:12" ht="12.75">
      <c r="A275" s="17" t="s">
        <v>276</v>
      </c>
      <c r="B275" s="18" t="s">
        <v>23</v>
      </c>
      <c r="C275" s="18" t="s">
        <v>24</v>
      </c>
      <c r="D275" s="18" t="s">
        <v>25</v>
      </c>
      <c r="E275" s="18" t="s">
        <v>26</v>
      </c>
      <c r="F275" s="19" t="s">
        <v>27</v>
      </c>
      <c r="G275" s="20">
        <v>3759</v>
      </c>
      <c r="H275" s="20"/>
      <c r="I275" s="20">
        <f t="shared" si="8"/>
        <v>3759</v>
      </c>
      <c r="J275" s="21">
        <v>89209</v>
      </c>
      <c r="K275" s="21"/>
      <c r="L275" s="26">
        <f t="shared" si="9"/>
        <v>89209</v>
      </c>
    </row>
    <row r="276" spans="1:12" ht="12.75">
      <c r="A276" s="104" t="s">
        <v>277</v>
      </c>
      <c r="B276" s="12" t="s">
        <v>32</v>
      </c>
      <c r="C276" s="12" t="s">
        <v>18</v>
      </c>
      <c r="D276" s="12" t="s">
        <v>29</v>
      </c>
      <c r="E276" s="13" t="s">
        <v>20</v>
      </c>
      <c r="F276" s="12" t="s">
        <v>21</v>
      </c>
      <c r="G276" s="14">
        <v>23880</v>
      </c>
      <c r="H276" s="14"/>
      <c r="I276" s="20">
        <f t="shared" si="8"/>
        <v>23880</v>
      </c>
      <c r="J276" s="16">
        <v>379807</v>
      </c>
      <c r="K276" s="16"/>
      <c r="L276" s="26">
        <f t="shared" si="9"/>
        <v>379807</v>
      </c>
    </row>
    <row r="277" spans="1:12" ht="12.75">
      <c r="A277" s="11" t="s">
        <v>278</v>
      </c>
      <c r="B277" s="12" t="s">
        <v>17</v>
      </c>
      <c r="C277" s="12" t="s">
        <v>18</v>
      </c>
      <c r="D277" s="12" t="s">
        <v>29</v>
      </c>
      <c r="E277" s="13" t="s">
        <v>20</v>
      </c>
      <c r="F277" s="12" t="s">
        <v>21</v>
      </c>
      <c r="G277" s="15">
        <v>25126</v>
      </c>
      <c r="H277" s="15"/>
      <c r="I277" s="20">
        <f t="shared" si="8"/>
        <v>25126</v>
      </c>
      <c r="J277" s="22">
        <v>407020</v>
      </c>
      <c r="K277" s="22"/>
      <c r="L277" s="26">
        <f t="shared" si="9"/>
        <v>407020</v>
      </c>
    </row>
    <row r="278" spans="1:12" ht="12.75">
      <c r="A278" s="33" t="s">
        <v>727</v>
      </c>
      <c r="B278" s="34" t="s">
        <v>76</v>
      </c>
      <c r="C278" s="34" t="s">
        <v>42</v>
      </c>
      <c r="D278" s="34" t="s">
        <v>43</v>
      </c>
      <c r="E278" s="35" t="s">
        <v>26</v>
      </c>
      <c r="F278" s="34" t="s">
        <v>44</v>
      </c>
      <c r="G278" s="26">
        <v>172</v>
      </c>
      <c r="H278" s="36"/>
      <c r="I278" s="20">
        <f t="shared" si="8"/>
        <v>172</v>
      </c>
      <c r="J278" s="26">
        <v>6243</v>
      </c>
      <c r="K278" s="26"/>
      <c r="L278" s="26">
        <f t="shared" si="9"/>
        <v>6243</v>
      </c>
    </row>
    <row r="279" spans="1:12" ht="12.75">
      <c r="A279" s="17" t="s">
        <v>279</v>
      </c>
      <c r="B279" s="18" t="s">
        <v>23</v>
      </c>
      <c r="C279" s="18" t="s">
        <v>24</v>
      </c>
      <c r="D279" s="18" t="s">
        <v>25</v>
      </c>
      <c r="E279" s="18" t="s">
        <v>26</v>
      </c>
      <c r="F279" s="19" t="s">
        <v>27</v>
      </c>
      <c r="G279" s="20">
        <v>818</v>
      </c>
      <c r="H279" s="20"/>
      <c r="I279" s="20">
        <f t="shared" si="8"/>
        <v>818</v>
      </c>
      <c r="J279" s="21">
        <v>19379</v>
      </c>
      <c r="K279" s="21"/>
      <c r="L279" s="26">
        <f t="shared" si="9"/>
        <v>19379</v>
      </c>
    </row>
    <row r="280" spans="1:12" ht="12.75">
      <c r="A280" s="17" t="s">
        <v>280</v>
      </c>
      <c r="B280" s="18" t="s">
        <v>23</v>
      </c>
      <c r="C280" s="18" t="s">
        <v>24</v>
      </c>
      <c r="D280" s="18" t="s">
        <v>25</v>
      </c>
      <c r="E280" s="18" t="s">
        <v>26</v>
      </c>
      <c r="F280" s="19" t="s">
        <v>27</v>
      </c>
      <c r="G280" s="20">
        <v>2247</v>
      </c>
      <c r="H280" s="20"/>
      <c r="I280" s="20">
        <f t="shared" si="8"/>
        <v>2247</v>
      </c>
      <c r="J280" s="21">
        <v>53223</v>
      </c>
      <c r="K280" s="21"/>
      <c r="L280" s="26">
        <f t="shared" si="9"/>
        <v>53223</v>
      </c>
    </row>
    <row r="281" spans="1:12" ht="12.75">
      <c r="A281" s="11" t="s">
        <v>281</v>
      </c>
      <c r="B281" s="12" t="s">
        <v>17</v>
      </c>
      <c r="C281" s="12" t="s">
        <v>18</v>
      </c>
      <c r="D281" s="12" t="s">
        <v>29</v>
      </c>
      <c r="E281" s="13" t="s">
        <v>20</v>
      </c>
      <c r="F281" s="12" t="s">
        <v>21</v>
      </c>
      <c r="G281" s="15">
        <v>3140</v>
      </c>
      <c r="H281" s="15"/>
      <c r="I281" s="20">
        <f t="shared" si="8"/>
        <v>3140</v>
      </c>
      <c r="J281" s="22">
        <v>53946</v>
      </c>
      <c r="K281" s="22"/>
      <c r="L281" s="26">
        <f t="shared" si="9"/>
        <v>53946</v>
      </c>
    </row>
    <row r="282" spans="1:12" ht="12.75">
      <c r="A282" s="11" t="s">
        <v>282</v>
      </c>
      <c r="B282" s="12" t="s">
        <v>32</v>
      </c>
      <c r="C282" s="12" t="s">
        <v>18</v>
      </c>
      <c r="D282" s="12" t="s">
        <v>29</v>
      </c>
      <c r="E282" s="13" t="s">
        <v>20</v>
      </c>
      <c r="F282" s="12" t="s">
        <v>21</v>
      </c>
      <c r="G282" s="14">
        <v>31495</v>
      </c>
      <c r="H282" s="14"/>
      <c r="I282" s="20">
        <f t="shared" si="8"/>
        <v>31495</v>
      </c>
      <c r="J282" s="16">
        <v>487988</v>
      </c>
      <c r="K282" s="16"/>
      <c r="L282" s="26">
        <f t="shared" si="9"/>
        <v>487988</v>
      </c>
    </row>
    <row r="283" spans="1:12" ht="12.75">
      <c r="A283" s="157" t="s">
        <v>643</v>
      </c>
      <c r="B283" s="140" t="s">
        <v>641</v>
      </c>
      <c r="C283" s="140" t="s">
        <v>36</v>
      </c>
      <c r="D283" s="140" t="s">
        <v>180</v>
      </c>
      <c r="E283" s="140" t="s">
        <v>26</v>
      </c>
      <c r="F283" s="140" t="s">
        <v>38</v>
      </c>
      <c r="G283" s="158">
        <v>38</v>
      </c>
      <c r="H283" s="158">
        <v>0</v>
      </c>
      <c r="I283" s="20">
        <f t="shared" si="8"/>
        <v>38</v>
      </c>
      <c r="J283" s="158">
        <v>94</v>
      </c>
      <c r="K283" s="158">
        <v>0</v>
      </c>
      <c r="L283" s="26">
        <f t="shared" si="9"/>
        <v>94</v>
      </c>
    </row>
    <row r="284" spans="1:12" ht="12.75">
      <c r="A284" s="61" t="s">
        <v>283</v>
      </c>
      <c r="B284" s="28" t="s">
        <v>17</v>
      </c>
      <c r="C284" s="28" t="s">
        <v>36</v>
      </c>
      <c r="D284" s="28" t="s">
        <v>180</v>
      </c>
      <c r="E284" s="28" t="s">
        <v>20</v>
      </c>
      <c r="F284" s="49" t="s">
        <v>38</v>
      </c>
      <c r="G284" s="29">
        <v>14911</v>
      </c>
      <c r="H284" s="29">
        <v>0</v>
      </c>
      <c r="I284" s="20">
        <f t="shared" si="8"/>
        <v>14911</v>
      </c>
      <c r="J284" s="29">
        <v>360052</v>
      </c>
      <c r="K284" s="29">
        <v>0</v>
      </c>
      <c r="L284" s="26">
        <f t="shared" si="9"/>
        <v>360052</v>
      </c>
    </row>
    <row r="285" spans="1:12" ht="12.75">
      <c r="A285" s="11" t="s">
        <v>284</v>
      </c>
      <c r="B285" s="12" t="s">
        <v>49</v>
      </c>
      <c r="C285" s="12" t="s">
        <v>18</v>
      </c>
      <c r="D285" s="12" t="s">
        <v>61</v>
      </c>
      <c r="E285" s="13" t="s">
        <v>20</v>
      </c>
      <c r="F285" s="12" t="s">
        <v>21</v>
      </c>
      <c r="G285" s="14"/>
      <c r="H285" s="14">
        <v>1960</v>
      </c>
      <c r="I285" s="20">
        <f t="shared" si="8"/>
        <v>1960</v>
      </c>
      <c r="J285" s="16"/>
      <c r="K285" s="16">
        <v>120742</v>
      </c>
      <c r="L285" s="26">
        <f t="shared" si="9"/>
        <v>120742</v>
      </c>
    </row>
    <row r="286" spans="1:12" ht="12.75">
      <c r="A286" s="27" t="s">
        <v>285</v>
      </c>
      <c r="B286" s="53" t="s">
        <v>32</v>
      </c>
      <c r="C286" s="53" t="s">
        <v>36</v>
      </c>
      <c r="D286" s="53" t="s">
        <v>180</v>
      </c>
      <c r="E286" s="53" t="s">
        <v>20</v>
      </c>
      <c r="F286" s="53" t="s">
        <v>38</v>
      </c>
      <c r="G286" s="29">
        <v>88782</v>
      </c>
      <c r="H286" s="29">
        <v>0</v>
      </c>
      <c r="I286" s="20">
        <f t="shared" si="8"/>
        <v>88782</v>
      </c>
      <c r="J286" s="29">
        <v>1572579</v>
      </c>
      <c r="K286" s="29">
        <v>0</v>
      </c>
      <c r="L286" s="26">
        <f t="shared" si="9"/>
        <v>1572579</v>
      </c>
    </row>
    <row r="287" spans="1:12" ht="12.75">
      <c r="A287" s="61" t="s">
        <v>286</v>
      </c>
      <c r="B287" s="28" t="s">
        <v>17</v>
      </c>
      <c r="C287" s="28" t="s">
        <v>36</v>
      </c>
      <c r="D287" s="28" t="s">
        <v>180</v>
      </c>
      <c r="E287" s="28" t="s">
        <v>20</v>
      </c>
      <c r="F287" s="28" t="s">
        <v>38</v>
      </c>
      <c r="G287" s="29">
        <v>85174</v>
      </c>
      <c r="H287" s="29">
        <v>0</v>
      </c>
      <c r="I287" s="20">
        <f t="shared" si="8"/>
        <v>85174</v>
      </c>
      <c r="J287" s="29">
        <v>1951371</v>
      </c>
      <c r="K287" s="29">
        <v>0</v>
      </c>
      <c r="L287" s="26">
        <f t="shared" si="9"/>
        <v>1951371</v>
      </c>
    </row>
    <row r="288" spans="1:12" ht="12.75">
      <c r="A288" s="27" t="s">
        <v>287</v>
      </c>
      <c r="B288" s="53" t="s">
        <v>32</v>
      </c>
      <c r="C288" s="53" t="s">
        <v>36</v>
      </c>
      <c r="D288" s="53" t="s">
        <v>180</v>
      </c>
      <c r="E288" s="53" t="s">
        <v>20</v>
      </c>
      <c r="F288" s="53" t="s">
        <v>38</v>
      </c>
      <c r="G288" s="29">
        <v>5747</v>
      </c>
      <c r="H288" s="29">
        <v>0</v>
      </c>
      <c r="I288" s="20">
        <f t="shared" si="8"/>
        <v>5747</v>
      </c>
      <c r="J288" s="29">
        <v>138857</v>
      </c>
      <c r="K288" s="29">
        <v>0</v>
      </c>
      <c r="L288" s="26">
        <f t="shared" si="9"/>
        <v>138857</v>
      </c>
    </row>
    <row r="289" spans="1:12" ht="12.75">
      <c r="A289" s="11" t="s">
        <v>288</v>
      </c>
      <c r="B289" s="12" t="s">
        <v>32</v>
      </c>
      <c r="C289" s="12" t="s">
        <v>18</v>
      </c>
      <c r="D289" s="12" t="s">
        <v>90</v>
      </c>
      <c r="E289" s="13" t="s">
        <v>20</v>
      </c>
      <c r="F289" s="12" t="s">
        <v>21</v>
      </c>
      <c r="G289" s="14">
        <v>32631</v>
      </c>
      <c r="H289" s="14"/>
      <c r="I289" s="20">
        <f t="shared" si="8"/>
        <v>32631</v>
      </c>
      <c r="J289" s="16">
        <v>577863</v>
      </c>
      <c r="K289" s="16"/>
      <c r="L289" s="26">
        <f t="shared" si="9"/>
        <v>577863</v>
      </c>
    </row>
    <row r="290" spans="1:12" ht="12.75">
      <c r="A290" s="27" t="s">
        <v>289</v>
      </c>
      <c r="B290" s="53" t="s">
        <v>23</v>
      </c>
      <c r="C290" s="53" t="s">
        <v>36</v>
      </c>
      <c r="D290" s="53" t="s">
        <v>180</v>
      </c>
      <c r="E290" s="53" t="s">
        <v>26</v>
      </c>
      <c r="F290" s="48" t="s">
        <v>38</v>
      </c>
      <c r="G290" s="30">
        <v>5084</v>
      </c>
      <c r="H290" s="30">
        <v>0</v>
      </c>
      <c r="I290" s="20">
        <f t="shared" si="8"/>
        <v>5084</v>
      </c>
      <c r="J290" s="30">
        <v>123020</v>
      </c>
      <c r="K290" s="30">
        <v>0</v>
      </c>
      <c r="L290" s="26">
        <f t="shared" si="9"/>
        <v>123020</v>
      </c>
    </row>
    <row r="291" spans="1:12" ht="12.75">
      <c r="A291" s="11" t="s">
        <v>290</v>
      </c>
      <c r="B291" s="12" t="s">
        <v>17</v>
      </c>
      <c r="C291" s="12" t="s">
        <v>18</v>
      </c>
      <c r="D291" s="12" t="s">
        <v>41</v>
      </c>
      <c r="E291" s="13" t="s">
        <v>20</v>
      </c>
      <c r="F291" s="12" t="s">
        <v>21</v>
      </c>
      <c r="G291" s="31">
        <v>2203</v>
      </c>
      <c r="H291" s="31"/>
      <c r="I291" s="20">
        <f t="shared" si="8"/>
        <v>2203</v>
      </c>
      <c r="J291" s="32">
        <v>36416</v>
      </c>
      <c r="K291" s="31"/>
      <c r="L291" s="26">
        <f t="shared" si="9"/>
        <v>36416</v>
      </c>
    </row>
    <row r="292" spans="1:12" ht="12.75">
      <c r="A292" s="17" t="s">
        <v>291</v>
      </c>
      <c r="B292" s="18" t="s">
        <v>35</v>
      </c>
      <c r="C292" s="18" t="s">
        <v>24</v>
      </c>
      <c r="D292" s="18" t="s">
        <v>25</v>
      </c>
      <c r="E292" s="18" t="s">
        <v>26</v>
      </c>
      <c r="F292" s="19" t="s">
        <v>27</v>
      </c>
      <c r="G292" s="20">
        <v>12801</v>
      </c>
      <c r="H292" s="20"/>
      <c r="I292" s="20">
        <f t="shared" si="8"/>
        <v>12801</v>
      </c>
      <c r="J292" s="21">
        <v>282735</v>
      </c>
      <c r="K292" s="21"/>
      <c r="L292" s="26">
        <f t="shared" si="9"/>
        <v>282735</v>
      </c>
    </row>
    <row r="293" spans="1:12" ht="12.75">
      <c r="A293" s="11" t="s">
        <v>292</v>
      </c>
      <c r="B293" s="12" t="s">
        <v>32</v>
      </c>
      <c r="C293" s="12" t="s">
        <v>18</v>
      </c>
      <c r="D293" s="12" t="s">
        <v>41</v>
      </c>
      <c r="E293" s="13" t="s">
        <v>20</v>
      </c>
      <c r="F293" s="12" t="s">
        <v>21</v>
      </c>
      <c r="G293" s="14">
        <v>68177</v>
      </c>
      <c r="H293" s="14"/>
      <c r="I293" s="20">
        <f t="shared" si="8"/>
        <v>68177</v>
      </c>
      <c r="J293" s="16">
        <v>1094256</v>
      </c>
      <c r="K293" s="16"/>
      <c r="L293" s="26">
        <f t="shared" si="9"/>
        <v>1094256</v>
      </c>
    </row>
    <row r="294" spans="1:12" ht="12.75">
      <c r="A294" s="17" t="s">
        <v>293</v>
      </c>
      <c r="B294" s="18" t="s">
        <v>23</v>
      </c>
      <c r="C294" s="18" t="s">
        <v>24</v>
      </c>
      <c r="D294" s="18" t="s">
        <v>25</v>
      </c>
      <c r="E294" s="18" t="s">
        <v>26</v>
      </c>
      <c r="F294" s="19" t="s">
        <v>27</v>
      </c>
      <c r="G294" s="20">
        <v>2546</v>
      </c>
      <c r="H294" s="20"/>
      <c r="I294" s="20">
        <f t="shared" si="8"/>
        <v>2546</v>
      </c>
      <c r="J294" s="21">
        <v>60429</v>
      </c>
      <c r="K294" s="21"/>
      <c r="L294" s="26">
        <f t="shared" si="9"/>
        <v>60429</v>
      </c>
    </row>
    <row r="295" spans="1:12" ht="12.75">
      <c r="A295" s="11" t="s">
        <v>294</v>
      </c>
      <c r="B295" s="12" t="s">
        <v>17</v>
      </c>
      <c r="C295" s="12" t="s">
        <v>18</v>
      </c>
      <c r="D295" s="12" t="s">
        <v>41</v>
      </c>
      <c r="E295" s="13" t="s">
        <v>20</v>
      </c>
      <c r="F295" s="12" t="s">
        <v>21</v>
      </c>
      <c r="G295" s="31">
        <v>7838</v>
      </c>
      <c r="H295" s="31"/>
      <c r="I295" s="20">
        <f t="shared" si="8"/>
        <v>7838</v>
      </c>
      <c r="J295" s="32">
        <v>127888</v>
      </c>
      <c r="K295" s="31"/>
      <c r="L295" s="26">
        <f t="shared" si="9"/>
        <v>127888</v>
      </c>
    </row>
    <row r="296" spans="1:12" ht="12.75">
      <c r="A296" s="11" t="s">
        <v>295</v>
      </c>
      <c r="B296" s="12" t="s">
        <v>17</v>
      </c>
      <c r="C296" s="12" t="s">
        <v>18</v>
      </c>
      <c r="D296" s="12" t="s">
        <v>29</v>
      </c>
      <c r="E296" s="13" t="s">
        <v>20</v>
      </c>
      <c r="F296" s="12" t="s">
        <v>21</v>
      </c>
      <c r="G296" s="15">
        <v>3607</v>
      </c>
      <c r="H296" s="15"/>
      <c r="I296" s="20">
        <f t="shared" si="8"/>
        <v>3607</v>
      </c>
      <c r="J296" s="22">
        <v>58194</v>
      </c>
      <c r="K296" s="22"/>
      <c r="L296" s="26">
        <f t="shared" si="9"/>
        <v>58194</v>
      </c>
    </row>
    <row r="297" spans="1:12" ht="12.75">
      <c r="A297" s="11" t="s">
        <v>296</v>
      </c>
      <c r="B297" s="12" t="s">
        <v>32</v>
      </c>
      <c r="C297" s="12" t="s">
        <v>18</v>
      </c>
      <c r="D297" s="12" t="s">
        <v>29</v>
      </c>
      <c r="E297" s="13" t="s">
        <v>20</v>
      </c>
      <c r="F297" s="12" t="s">
        <v>21</v>
      </c>
      <c r="G297" s="14">
        <v>75577</v>
      </c>
      <c r="H297" s="14"/>
      <c r="I297" s="20">
        <f t="shared" si="8"/>
        <v>75577</v>
      </c>
      <c r="J297" s="16">
        <v>1225114</v>
      </c>
      <c r="K297" s="16"/>
      <c r="L297" s="26">
        <f t="shared" si="9"/>
        <v>1225114</v>
      </c>
    </row>
    <row r="298" spans="1:12" ht="12.75">
      <c r="A298" s="11" t="s">
        <v>297</v>
      </c>
      <c r="B298" s="12" t="s">
        <v>17</v>
      </c>
      <c r="C298" s="12" t="s">
        <v>18</v>
      </c>
      <c r="D298" s="12" t="s">
        <v>41</v>
      </c>
      <c r="E298" s="13" t="s">
        <v>20</v>
      </c>
      <c r="F298" s="12" t="s">
        <v>21</v>
      </c>
      <c r="G298" s="31">
        <v>16232</v>
      </c>
      <c r="H298" s="31"/>
      <c r="I298" s="20">
        <f t="shared" si="8"/>
        <v>16232</v>
      </c>
      <c r="J298" s="32">
        <v>262863</v>
      </c>
      <c r="K298" s="31"/>
      <c r="L298" s="26">
        <f t="shared" si="9"/>
        <v>262863</v>
      </c>
    </row>
    <row r="299" spans="1:12" ht="12.75">
      <c r="A299" s="11" t="s">
        <v>298</v>
      </c>
      <c r="B299" s="12" t="s">
        <v>17</v>
      </c>
      <c r="C299" s="12" t="s">
        <v>18</v>
      </c>
      <c r="D299" s="12" t="s">
        <v>29</v>
      </c>
      <c r="E299" s="13" t="s">
        <v>20</v>
      </c>
      <c r="F299" s="12" t="s">
        <v>21</v>
      </c>
      <c r="G299" s="15">
        <v>10946</v>
      </c>
      <c r="H299" s="15"/>
      <c r="I299" s="20">
        <f t="shared" si="8"/>
        <v>10946</v>
      </c>
      <c r="J299" s="22">
        <v>177462</v>
      </c>
      <c r="K299" s="22"/>
      <c r="L299" s="26">
        <f t="shared" si="9"/>
        <v>177462</v>
      </c>
    </row>
    <row r="300" spans="1:12" ht="12.75">
      <c r="A300" s="11" t="s">
        <v>299</v>
      </c>
      <c r="B300" s="12" t="s">
        <v>17</v>
      </c>
      <c r="C300" s="12" t="s">
        <v>18</v>
      </c>
      <c r="D300" s="12" t="s">
        <v>90</v>
      </c>
      <c r="E300" s="13" t="s">
        <v>20</v>
      </c>
      <c r="F300" s="12" t="s">
        <v>21</v>
      </c>
      <c r="G300" s="15">
        <v>10564</v>
      </c>
      <c r="H300" s="15"/>
      <c r="I300" s="20">
        <f t="shared" si="8"/>
        <v>10564</v>
      </c>
      <c r="J300" s="22">
        <v>187061</v>
      </c>
      <c r="K300" s="22"/>
      <c r="L300" s="26">
        <f t="shared" si="9"/>
        <v>187061</v>
      </c>
    </row>
    <row r="301" spans="1:12" ht="12.75">
      <c r="A301" s="11" t="s">
        <v>300</v>
      </c>
      <c r="B301" s="12" t="s">
        <v>17</v>
      </c>
      <c r="C301" s="12" t="s">
        <v>18</v>
      </c>
      <c r="D301" s="12" t="s">
        <v>19</v>
      </c>
      <c r="E301" s="13" t="s">
        <v>20</v>
      </c>
      <c r="F301" s="12" t="s">
        <v>21</v>
      </c>
      <c r="G301" s="14">
        <v>2322</v>
      </c>
      <c r="H301" s="14"/>
      <c r="I301" s="20">
        <f t="shared" si="8"/>
        <v>2322</v>
      </c>
      <c r="J301" s="16">
        <v>38020</v>
      </c>
      <c r="K301" s="16"/>
      <c r="L301" s="26">
        <f t="shared" si="9"/>
        <v>38020</v>
      </c>
    </row>
    <row r="302" spans="1:12" ht="12.75">
      <c r="A302" s="17" t="s">
        <v>301</v>
      </c>
      <c r="B302" s="18" t="s">
        <v>23</v>
      </c>
      <c r="C302" s="18" t="s">
        <v>24</v>
      </c>
      <c r="D302" s="18" t="s">
        <v>110</v>
      </c>
      <c r="E302" s="18" t="s">
        <v>26</v>
      </c>
      <c r="F302" s="19" t="s">
        <v>27</v>
      </c>
      <c r="G302" s="20">
        <v>1816</v>
      </c>
      <c r="H302" s="20"/>
      <c r="I302" s="20">
        <f t="shared" si="8"/>
        <v>1816</v>
      </c>
      <c r="J302" s="21">
        <v>43182</v>
      </c>
      <c r="K302" s="21"/>
      <c r="L302" s="26">
        <f t="shared" si="9"/>
        <v>43182</v>
      </c>
    </row>
    <row r="303" spans="1:12" ht="12.75">
      <c r="A303" s="33" t="s">
        <v>302</v>
      </c>
      <c r="B303" s="34" t="s">
        <v>92</v>
      </c>
      <c r="C303" s="34" t="s">
        <v>42</v>
      </c>
      <c r="D303" s="34" t="s">
        <v>43</v>
      </c>
      <c r="E303" s="35" t="s">
        <v>20</v>
      </c>
      <c r="F303" s="34" t="s">
        <v>44</v>
      </c>
      <c r="G303" s="26">
        <v>47562</v>
      </c>
      <c r="H303" s="36"/>
      <c r="I303" s="20">
        <f t="shared" si="8"/>
        <v>47562</v>
      </c>
      <c r="J303" s="26">
        <v>1565760</v>
      </c>
      <c r="K303" s="38"/>
      <c r="L303" s="26">
        <f t="shared" si="9"/>
        <v>1565760</v>
      </c>
    </row>
    <row r="304" spans="1:12" ht="12.75">
      <c r="A304" s="11" t="s">
        <v>303</v>
      </c>
      <c r="B304" s="12" t="s">
        <v>17</v>
      </c>
      <c r="C304" s="12" t="s">
        <v>18</v>
      </c>
      <c r="D304" s="12" t="s">
        <v>58</v>
      </c>
      <c r="E304" s="13" t="s">
        <v>20</v>
      </c>
      <c r="F304" s="12" t="s">
        <v>21</v>
      </c>
      <c r="G304" s="14">
        <v>2425</v>
      </c>
      <c r="H304" s="14"/>
      <c r="I304" s="20">
        <f t="shared" si="8"/>
        <v>2425</v>
      </c>
      <c r="J304" s="16">
        <v>39348</v>
      </c>
      <c r="K304" s="16"/>
      <c r="L304" s="26">
        <f t="shared" si="9"/>
        <v>39348</v>
      </c>
    </row>
    <row r="305" spans="1:12" ht="12.75">
      <c r="A305" s="11" t="s">
        <v>304</v>
      </c>
      <c r="B305" s="12" t="s">
        <v>17</v>
      </c>
      <c r="C305" s="12" t="s">
        <v>18</v>
      </c>
      <c r="D305" s="12" t="s">
        <v>41</v>
      </c>
      <c r="E305" s="13" t="s">
        <v>20</v>
      </c>
      <c r="F305" s="12" t="s">
        <v>21</v>
      </c>
      <c r="G305" s="31">
        <v>14199</v>
      </c>
      <c r="H305" s="31"/>
      <c r="I305" s="20">
        <f t="shared" si="8"/>
        <v>14199</v>
      </c>
      <c r="J305" s="32">
        <v>228502</v>
      </c>
      <c r="K305" s="31"/>
      <c r="L305" s="26">
        <f t="shared" si="9"/>
        <v>228502</v>
      </c>
    </row>
    <row r="306" spans="1:12" ht="12.75">
      <c r="A306" s="17" t="s">
        <v>305</v>
      </c>
      <c r="B306" s="18" t="s">
        <v>32</v>
      </c>
      <c r="C306" s="18" t="s">
        <v>24</v>
      </c>
      <c r="D306" s="18" t="s">
        <v>25</v>
      </c>
      <c r="E306" s="18" t="s">
        <v>20</v>
      </c>
      <c r="F306" s="19" t="s">
        <v>27</v>
      </c>
      <c r="G306" s="20">
        <v>12801</v>
      </c>
      <c r="H306" s="73"/>
      <c r="I306" s="20">
        <f t="shared" si="8"/>
        <v>12801</v>
      </c>
      <c r="J306" s="21">
        <v>232194</v>
      </c>
      <c r="K306" s="21"/>
      <c r="L306" s="26">
        <f t="shared" si="9"/>
        <v>232194</v>
      </c>
    </row>
    <row r="307" spans="1:12" ht="12.75">
      <c r="A307" s="11" t="s">
        <v>306</v>
      </c>
      <c r="B307" s="12" t="s">
        <v>17</v>
      </c>
      <c r="C307" s="12" t="s">
        <v>18</v>
      </c>
      <c r="D307" s="12" t="s">
        <v>41</v>
      </c>
      <c r="E307" s="13" t="s">
        <v>20</v>
      </c>
      <c r="F307" s="12" t="s">
        <v>21</v>
      </c>
      <c r="G307" s="31">
        <v>10228</v>
      </c>
      <c r="H307" s="31"/>
      <c r="I307" s="20">
        <f t="shared" si="8"/>
        <v>10228</v>
      </c>
      <c r="J307" s="32">
        <v>164974</v>
      </c>
      <c r="K307" s="31"/>
      <c r="L307" s="26">
        <f t="shared" si="9"/>
        <v>164974</v>
      </c>
    </row>
    <row r="308" spans="1:12" ht="12.75">
      <c r="A308" s="11" t="s">
        <v>307</v>
      </c>
      <c r="B308" s="13" t="s">
        <v>64</v>
      </c>
      <c r="C308" s="13" t="s">
        <v>18</v>
      </c>
      <c r="D308" s="13" t="s">
        <v>29</v>
      </c>
      <c r="E308" s="13" t="s">
        <v>20</v>
      </c>
      <c r="F308" s="12" t="s">
        <v>21</v>
      </c>
      <c r="G308" s="14"/>
      <c r="H308" s="14">
        <v>30907</v>
      </c>
      <c r="I308" s="20">
        <f t="shared" si="8"/>
        <v>30907</v>
      </c>
      <c r="J308" s="16"/>
      <c r="K308" s="16">
        <v>1767316</v>
      </c>
      <c r="L308" s="26">
        <f t="shared" si="9"/>
        <v>1767316</v>
      </c>
    </row>
    <row r="309" spans="1:12" ht="12.75">
      <c r="A309" s="11" t="s">
        <v>308</v>
      </c>
      <c r="B309" s="12" t="s">
        <v>17</v>
      </c>
      <c r="C309" s="12" t="s">
        <v>18</v>
      </c>
      <c r="D309" s="12" t="s">
        <v>58</v>
      </c>
      <c r="E309" s="13" t="s">
        <v>20</v>
      </c>
      <c r="F309" s="12" t="s">
        <v>21</v>
      </c>
      <c r="G309" s="14">
        <f>131183+282</f>
        <v>131465</v>
      </c>
      <c r="H309" s="14">
        <v>28263</v>
      </c>
      <c r="I309" s="20">
        <f t="shared" si="8"/>
        <v>159728</v>
      </c>
      <c r="J309" s="16">
        <f>2142030+2081151</f>
        <v>4223181</v>
      </c>
      <c r="K309" s="16">
        <v>1758516</v>
      </c>
      <c r="L309" s="26">
        <f t="shared" si="9"/>
        <v>5981697</v>
      </c>
    </row>
    <row r="310" spans="1:12" ht="12.75">
      <c r="A310" s="11" t="s">
        <v>309</v>
      </c>
      <c r="B310" s="12" t="s">
        <v>17</v>
      </c>
      <c r="C310" s="12" t="s">
        <v>18</v>
      </c>
      <c r="D310" s="12" t="s">
        <v>29</v>
      </c>
      <c r="E310" s="13" t="s">
        <v>20</v>
      </c>
      <c r="F310" s="12" t="s">
        <v>21</v>
      </c>
      <c r="G310" s="15">
        <v>70081</v>
      </c>
      <c r="H310" s="15"/>
      <c r="I310" s="20">
        <f t="shared" si="8"/>
        <v>70081</v>
      </c>
      <c r="J310" s="22">
        <v>1101939</v>
      </c>
      <c r="K310" s="22"/>
      <c r="L310" s="26">
        <f t="shared" si="9"/>
        <v>1101939</v>
      </c>
    </row>
    <row r="311" spans="1:12" ht="12.75">
      <c r="A311" s="61" t="s">
        <v>310</v>
      </c>
      <c r="B311" s="28" t="s">
        <v>17</v>
      </c>
      <c r="C311" s="28" t="s">
        <v>36</v>
      </c>
      <c r="D311" s="28" t="s">
        <v>58</v>
      </c>
      <c r="E311" s="28" t="s">
        <v>20</v>
      </c>
      <c r="F311" s="28" t="s">
        <v>38</v>
      </c>
      <c r="G311" s="29">
        <v>251</v>
      </c>
      <c r="H311" s="29">
        <v>0</v>
      </c>
      <c r="I311" s="20">
        <f t="shared" si="8"/>
        <v>251</v>
      </c>
      <c r="J311" s="29">
        <v>6009</v>
      </c>
      <c r="K311" s="29">
        <v>0</v>
      </c>
      <c r="L311" s="26">
        <f t="shared" si="9"/>
        <v>6009</v>
      </c>
    </row>
    <row r="312" spans="1:12" ht="12.75">
      <c r="A312" s="33" t="s">
        <v>728</v>
      </c>
      <c r="B312" s="34" t="s">
        <v>17</v>
      </c>
      <c r="C312" s="34" t="s">
        <v>42</v>
      </c>
      <c r="D312" s="34" t="s">
        <v>43</v>
      </c>
      <c r="E312" s="35" t="s">
        <v>20</v>
      </c>
      <c r="F312" s="34" t="s">
        <v>44</v>
      </c>
      <c r="G312" s="26">
        <v>17590</v>
      </c>
      <c r="H312" s="36"/>
      <c r="I312" s="20">
        <f t="shared" si="8"/>
        <v>17590</v>
      </c>
      <c r="J312" s="26">
        <v>531211</v>
      </c>
      <c r="K312" s="37"/>
      <c r="L312" s="26">
        <f t="shared" si="9"/>
        <v>531211</v>
      </c>
    </row>
    <row r="313" spans="1:12" ht="12.75">
      <c r="A313" s="33" t="s">
        <v>729</v>
      </c>
      <c r="B313" s="34" t="s">
        <v>17</v>
      </c>
      <c r="C313" s="34" t="s">
        <v>42</v>
      </c>
      <c r="D313" s="34" t="s">
        <v>43</v>
      </c>
      <c r="E313" s="35" t="s">
        <v>20</v>
      </c>
      <c r="F313" s="34" t="s">
        <v>44</v>
      </c>
      <c r="G313" s="26">
        <v>8160</v>
      </c>
      <c r="H313" s="36"/>
      <c r="I313" s="20">
        <f t="shared" si="8"/>
        <v>8160</v>
      </c>
      <c r="J313" s="26">
        <v>245943</v>
      </c>
      <c r="K313" s="37"/>
      <c r="L313" s="26">
        <f t="shared" si="9"/>
        <v>245943</v>
      </c>
    </row>
    <row r="314" spans="1:12" ht="12.75">
      <c r="A314" s="17" t="s">
        <v>311</v>
      </c>
      <c r="B314" s="18" t="s">
        <v>17</v>
      </c>
      <c r="C314" s="18" t="s">
        <v>24</v>
      </c>
      <c r="D314" s="18" t="s">
        <v>25</v>
      </c>
      <c r="E314" s="18" t="s">
        <v>20</v>
      </c>
      <c r="F314" s="19" t="s">
        <v>27</v>
      </c>
      <c r="G314" s="20">
        <v>4695</v>
      </c>
      <c r="H314" s="20">
        <v>36816</v>
      </c>
      <c r="I314" s="20">
        <f t="shared" si="8"/>
        <v>41511</v>
      </c>
      <c r="J314" s="21">
        <v>103771</v>
      </c>
      <c r="K314" s="21">
        <v>2079504</v>
      </c>
      <c r="L314" s="26">
        <f t="shared" si="9"/>
        <v>2183275</v>
      </c>
    </row>
    <row r="315" spans="1:12" ht="12.75">
      <c r="A315" s="17" t="s">
        <v>312</v>
      </c>
      <c r="B315" s="18" t="s">
        <v>17</v>
      </c>
      <c r="C315" s="18" t="s">
        <v>24</v>
      </c>
      <c r="D315" s="18" t="s">
        <v>43</v>
      </c>
      <c r="E315" s="18" t="s">
        <v>20</v>
      </c>
      <c r="F315" s="19" t="s">
        <v>27</v>
      </c>
      <c r="G315" s="78"/>
      <c r="H315" s="20">
        <v>10139</v>
      </c>
      <c r="I315" s="20">
        <f t="shared" si="8"/>
        <v>10139</v>
      </c>
      <c r="J315" s="21"/>
      <c r="K315" s="21">
        <v>342213</v>
      </c>
      <c r="L315" s="26">
        <f t="shared" si="9"/>
        <v>342213</v>
      </c>
    </row>
    <row r="316" spans="1:12" ht="12.75">
      <c r="A316" s="40" t="s">
        <v>312</v>
      </c>
      <c r="B316" s="41" t="s">
        <v>17</v>
      </c>
      <c r="C316" s="42" t="s">
        <v>54</v>
      </c>
      <c r="D316" s="42" t="s">
        <v>43</v>
      </c>
      <c r="E316" s="43" t="s">
        <v>20</v>
      </c>
      <c r="F316" s="41" t="s">
        <v>55</v>
      </c>
      <c r="G316" s="44">
        <v>492508</v>
      </c>
      <c r="H316" s="44"/>
      <c r="I316" s="20">
        <f t="shared" si="8"/>
        <v>492508</v>
      </c>
      <c r="J316" s="45">
        <v>11699029</v>
      </c>
      <c r="K316" s="46"/>
      <c r="L316" s="26">
        <f t="shared" si="9"/>
        <v>11699029</v>
      </c>
    </row>
    <row r="317" spans="1:12" ht="12.75">
      <c r="A317" s="11" t="s">
        <v>313</v>
      </c>
      <c r="B317" s="12" t="s">
        <v>76</v>
      </c>
      <c r="C317" s="12" t="s">
        <v>18</v>
      </c>
      <c r="D317" s="12" t="s">
        <v>58</v>
      </c>
      <c r="E317" s="13" t="s">
        <v>26</v>
      </c>
      <c r="F317" s="13" t="s">
        <v>21</v>
      </c>
      <c r="G317" s="14">
        <v>671</v>
      </c>
      <c r="H317" s="100"/>
      <c r="I317" s="20">
        <f t="shared" si="8"/>
        <v>671</v>
      </c>
      <c r="J317" s="14">
        <v>11962</v>
      </c>
      <c r="K317" s="100"/>
      <c r="L317" s="26">
        <f t="shared" si="9"/>
        <v>11962</v>
      </c>
    </row>
    <row r="318" spans="1:12" ht="12.75">
      <c r="A318" s="144" t="s">
        <v>730</v>
      </c>
      <c r="B318" s="145" t="s">
        <v>638</v>
      </c>
      <c r="C318" s="145" t="s">
        <v>24</v>
      </c>
      <c r="D318" s="145" t="s">
        <v>37</v>
      </c>
      <c r="E318" s="147" t="s">
        <v>20</v>
      </c>
      <c r="F318" s="145" t="s">
        <v>27</v>
      </c>
      <c r="G318" s="148"/>
      <c r="H318" s="149">
        <v>-266512</v>
      </c>
      <c r="I318" s="20">
        <f t="shared" si="8"/>
        <v>-266512</v>
      </c>
      <c r="J318" s="150"/>
      <c r="K318" s="150">
        <v>-12947963</v>
      </c>
      <c r="L318" s="26">
        <f t="shared" si="9"/>
        <v>-12947963</v>
      </c>
    </row>
    <row r="319" spans="1:12" ht="12.75">
      <c r="A319" s="70" t="s">
        <v>314</v>
      </c>
      <c r="B319" s="13" t="s">
        <v>98</v>
      </c>
      <c r="C319" s="13" t="s">
        <v>18</v>
      </c>
      <c r="D319" s="13" t="s">
        <v>19</v>
      </c>
      <c r="E319" s="13" t="s">
        <v>26</v>
      </c>
      <c r="F319" s="13" t="s">
        <v>21</v>
      </c>
      <c r="G319" s="14">
        <f>927+4593</f>
        <v>5520</v>
      </c>
      <c r="H319" s="14"/>
      <c r="I319" s="20">
        <f t="shared" si="8"/>
        <v>5520</v>
      </c>
      <c r="J319" s="16">
        <f>22387+75845</f>
        <v>98232</v>
      </c>
      <c r="K319" s="16"/>
      <c r="L319" s="26">
        <f t="shared" si="9"/>
        <v>98232</v>
      </c>
    </row>
    <row r="320" spans="1:12" ht="12.75">
      <c r="A320" s="70" t="s">
        <v>315</v>
      </c>
      <c r="B320" s="13" t="s">
        <v>98</v>
      </c>
      <c r="C320" s="13" t="s">
        <v>18</v>
      </c>
      <c r="D320" s="13" t="s">
        <v>29</v>
      </c>
      <c r="E320" s="13" t="s">
        <v>26</v>
      </c>
      <c r="F320" s="13" t="s">
        <v>21</v>
      </c>
      <c r="G320" s="14">
        <f>11809</f>
        <v>11809</v>
      </c>
      <c r="H320" s="14">
        <v>0</v>
      </c>
      <c r="I320" s="20">
        <f t="shared" si="8"/>
        <v>11809</v>
      </c>
      <c r="J320" s="16">
        <f>194973</f>
        <v>194973</v>
      </c>
      <c r="K320" s="16"/>
      <c r="L320" s="26">
        <f t="shared" si="9"/>
        <v>194973</v>
      </c>
    </row>
    <row r="321" spans="1:12" ht="12.75">
      <c r="A321" s="33" t="s">
        <v>731</v>
      </c>
      <c r="B321" s="34" t="s">
        <v>76</v>
      </c>
      <c r="C321" s="34" t="s">
        <v>42</v>
      </c>
      <c r="D321" s="34" t="s">
        <v>43</v>
      </c>
      <c r="E321" s="35" t="s">
        <v>26</v>
      </c>
      <c r="F321" s="34" t="s">
        <v>44</v>
      </c>
      <c r="G321" s="26">
        <v>55</v>
      </c>
      <c r="H321" s="36"/>
      <c r="I321" s="20">
        <f t="shared" si="8"/>
        <v>55</v>
      </c>
      <c r="J321" s="26">
        <v>14639</v>
      </c>
      <c r="K321" s="26"/>
      <c r="L321" s="26">
        <f t="shared" si="9"/>
        <v>14639</v>
      </c>
    </row>
    <row r="322" spans="1:12" ht="12.75">
      <c r="A322" s="80" t="s">
        <v>316</v>
      </c>
      <c r="B322" s="81" t="s">
        <v>35</v>
      </c>
      <c r="C322" s="81" t="s">
        <v>67</v>
      </c>
      <c r="D322" s="81" t="s">
        <v>33</v>
      </c>
      <c r="E322" s="56" t="s">
        <v>26</v>
      </c>
      <c r="F322" s="55" t="s">
        <v>55</v>
      </c>
      <c r="G322" s="57">
        <v>11469</v>
      </c>
      <c r="H322" s="82"/>
      <c r="I322" s="20">
        <f t="shared" si="8"/>
        <v>11469</v>
      </c>
      <c r="J322" s="57">
        <v>64537</v>
      </c>
      <c r="K322" s="57"/>
      <c r="L322" s="26">
        <f t="shared" si="9"/>
        <v>64537</v>
      </c>
    </row>
    <row r="323" spans="1:12" ht="12.75">
      <c r="A323" s="17" t="s">
        <v>316</v>
      </c>
      <c r="B323" s="18" t="s">
        <v>35</v>
      </c>
      <c r="C323" s="18" t="s">
        <v>24</v>
      </c>
      <c r="D323" s="18" t="s">
        <v>33</v>
      </c>
      <c r="E323" s="18" t="s">
        <v>26</v>
      </c>
      <c r="F323" s="19" t="s">
        <v>27</v>
      </c>
      <c r="G323" s="20">
        <v>4936</v>
      </c>
      <c r="H323" s="20"/>
      <c r="I323" s="20">
        <f t="shared" si="8"/>
        <v>4936</v>
      </c>
      <c r="J323" s="21">
        <v>118500</v>
      </c>
      <c r="K323" s="21"/>
      <c r="L323" s="26">
        <f t="shared" si="9"/>
        <v>118500</v>
      </c>
    </row>
    <row r="324" spans="1:12" ht="12.75">
      <c r="A324" s="11" t="s">
        <v>317</v>
      </c>
      <c r="B324" s="12" t="s">
        <v>17</v>
      </c>
      <c r="C324" s="12" t="s">
        <v>18</v>
      </c>
      <c r="D324" s="12" t="s">
        <v>29</v>
      </c>
      <c r="E324" s="13" t="s">
        <v>20</v>
      </c>
      <c r="F324" s="12" t="s">
        <v>21</v>
      </c>
      <c r="G324" s="15">
        <v>47882</v>
      </c>
      <c r="H324" s="15"/>
      <c r="I324" s="20">
        <f t="shared" si="8"/>
        <v>47882</v>
      </c>
      <c r="J324" s="22">
        <v>755716</v>
      </c>
      <c r="K324" s="22"/>
      <c r="L324" s="26">
        <f t="shared" si="9"/>
        <v>755716</v>
      </c>
    </row>
    <row r="325" spans="1:12" ht="12.75">
      <c r="A325" s="11" t="s">
        <v>318</v>
      </c>
      <c r="B325" s="12" t="s">
        <v>17</v>
      </c>
      <c r="C325" s="12" t="s">
        <v>18</v>
      </c>
      <c r="D325" s="12" t="s">
        <v>58</v>
      </c>
      <c r="E325" s="13" t="s">
        <v>20</v>
      </c>
      <c r="F325" s="12" t="s">
        <v>21</v>
      </c>
      <c r="G325" s="14">
        <v>2442</v>
      </c>
      <c r="H325" s="14"/>
      <c r="I325" s="20">
        <f aca="true" t="shared" si="10" ref="I325:I388">SUM(G325:H325)</f>
        <v>2442</v>
      </c>
      <c r="J325" s="16">
        <v>41729</v>
      </c>
      <c r="K325" s="16"/>
      <c r="L325" s="26">
        <f aca="true" t="shared" si="11" ref="L325:L388">SUM(J325:K325)</f>
        <v>41729</v>
      </c>
    </row>
    <row r="326" spans="1:12" ht="12.75">
      <c r="A326" s="11" t="s">
        <v>319</v>
      </c>
      <c r="B326" s="12" t="s">
        <v>17</v>
      </c>
      <c r="C326" s="12" t="s">
        <v>18</v>
      </c>
      <c r="D326" s="12" t="s">
        <v>90</v>
      </c>
      <c r="E326" s="13" t="s">
        <v>20</v>
      </c>
      <c r="F326" s="12" t="s">
        <v>21</v>
      </c>
      <c r="G326" s="15">
        <v>2483</v>
      </c>
      <c r="H326" s="15"/>
      <c r="I326" s="20">
        <f t="shared" si="10"/>
        <v>2483</v>
      </c>
      <c r="J326" s="22">
        <v>41537</v>
      </c>
      <c r="K326" s="22"/>
      <c r="L326" s="26">
        <f t="shared" si="11"/>
        <v>41537</v>
      </c>
    </row>
    <row r="327" spans="1:12" ht="12.75">
      <c r="A327" s="11" t="s">
        <v>320</v>
      </c>
      <c r="B327" s="12" t="s">
        <v>17</v>
      </c>
      <c r="C327" s="12" t="s">
        <v>18</v>
      </c>
      <c r="D327" s="12" t="s">
        <v>29</v>
      </c>
      <c r="E327" s="13" t="s">
        <v>20</v>
      </c>
      <c r="F327" s="12" t="s">
        <v>21</v>
      </c>
      <c r="G327" s="15">
        <v>14604</v>
      </c>
      <c r="H327" s="15"/>
      <c r="I327" s="20">
        <f t="shared" si="10"/>
        <v>14604</v>
      </c>
      <c r="J327" s="22">
        <v>238079</v>
      </c>
      <c r="K327" s="22"/>
      <c r="L327" s="26">
        <f t="shared" si="11"/>
        <v>238079</v>
      </c>
    </row>
    <row r="328" spans="1:12" ht="12.75">
      <c r="A328" s="11" t="s">
        <v>320</v>
      </c>
      <c r="B328" s="12" t="s">
        <v>17</v>
      </c>
      <c r="C328" s="12" t="s">
        <v>18</v>
      </c>
      <c r="D328" s="12" t="s">
        <v>58</v>
      </c>
      <c r="E328" s="13" t="s">
        <v>20</v>
      </c>
      <c r="F328" s="12" t="s">
        <v>21</v>
      </c>
      <c r="G328" s="14">
        <v>16151</v>
      </c>
      <c r="H328" s="14"/>
      <c r="I328" s="20">
        <f t="shared" si="10"/>
        <v>16151</v>
      </c>
      <c r="J328" s="16">
        <v>253694</v>
      </c>
      <c r="K328" s="16"/>
      <c r="L328" s="26">
        <f t="shared" si="11"/>
        <v>253694</v>
      </c>
    </row>
    <row r="329" spans="1:12" ht="12.75">
      <c r="A329" s="11" t="s">
        <v>321</v>
      </c>
      <c r="B329" s="12" t="s">
        <v>17</v>
      </c>
      <c r="C329" s="12" t="s">
        <v>18</v>
      </c>
      <c r="D329" s="12" t="s">
        <v>19</v>
      </c>
      <c r="E329" s="13" t="s">
        <v>20</v>
      </c>
      <c r="F329" s="12" t="s">
        <v>21</v>
      </c>
      <c r="G329" s="14">
        <v>55631</v>
      </c>
      <c r="H329" s="14"/>
      <c r="I329" s="20">
        <f t="shared" si="10"/>
        <v>55631</v>
      </c>
      <c r="J329" s="16">
        <v>880886</v>
      </c>
      <c r="K329" s="16"/>
      <c r="L329" s="26">
        <f t="shared" si="11"/>
        <v>880886</v>
      </c>
    </row>
    <row r="330" spans="1:12" ht="12.75">
      <c r="A330" s="11" t="s">
        <v>322</v>
      </c>
      <c r="B330" s="12" t="s">
        <v>17</v>
      </c>
      <c r="C330" s="12" t="s">
        <v>18</v>
      </c>
      <c r="D330" s="12" t="s">
        <v>41</v>
      </c>
      <c r="E330" s="13" t="s">
        <v>20</v>
      </c>
      <c r="F330" s="12" t="s">
        <v>21</v>
      </c>
      <c r="G330" s="31">
        <v>6617</v>
      </c>
      <c r="H330" s="31"/>
      <c r="I330" s="20">
        <f t="shared" si="10"/>
        <v>6617</v>
      </c>
      <c r="J330" s="32">
        <v>107085</v>
      </c>
      <c r="K330" s="31"/>
      <c r="L330" s="26">
        <f t="shared" si="11"/>
        <v>107085</v>
      </c>
    </row>
    <row r="331" spans="1:12" ht="12.75">
      <c r="A331" s="85" t="s">
        <v>732</v>
      </c>
      <c r="B331" s="13" t="s">
        <v>49</v>
      </c>
      <c r="C331" s="13" t="s">
        <v>18</v>
      </c>
      <c r="D331" s="13" t="s">
        <v>323</v>
      </c>
      <c r="E331" s="13" t="s">
        <v>20</v>
      </c>
      <c r="F331" s="13" t="s">
        <v>21</v>
      </c>
      <c r="G331" s="14"/>
      <c r="H331" s="14">
        <v>5699</v>
      </c>
      <c r="I331" s="20">
        <f t="shared" si="10"/>
        <v>5699</v>
      </c>
      <c r="J331" s="16"/>
      <c r="K331" s="16">
        <v>279227</v>
      </c>
      <c r="L331" s="26">
        <f t="shared" si="11"/>
        <v>279227</v>
      </c>
    </row>
    <row r="332" spans="1:12" ht="12.75">
      <c r="A332" s="11" t="s">
        <v>324</v>
      </c>
      <c r="B332" s="12" t="s">
        <v>17</v>
      </c>
      <c r="C332" s="12" t="s">
        <v>18</v>
      </c>
      <c r="D332" s="12" t="s">
        <v>41</v>
      </c>
      <c r="E332" s="13" t="s">
        <v>20</v>
      </c>
      <c r="F332" s="12" t="s">
        <v>21</v>
      </c>
      <c r="G332" s="31">
        <v>14973</v>
      </c>
      <c r="H332" s="31"/>
      <c r="I332" s="20">
        <f t="shared" si="10"/>
        <v>14973</v>
      </c>
      <c r="J332" s="32">
        <v>231565</v>
      </c>
      <c r="K332" s="31"/>
      <c r="L332" s="26">
        <f t="shared" si="11"/>
        <v>231565</v>
      </c>
    </row>
    <row r="333" spans="1:12" ht="12.75">
      <c r="A333" s="11" t="s">
        <v>325</v>
      </c>
      <c r="B333" s="12" t="s">
        <v>17</v>
      </c>
      <c r="C333" s="12" t="s">
        <v>18</v>
      </c>
      <c r="D333" s="12" t="s">
        <v>41</v>
      </c>
      <c r="E333" s="13" t="s">
        <v>20</v>
      </c>
      <c r="F333" s="12" t="s">
        <v>21</v>
      </c>
      <c r="G333" s="31">
        <v>11071</v>
      </c>
      <c r="H333" s="31"/>
      <c r="I333" s="20">
        <f t="shared" si="10"/>
        <v>11071</v>
      </c>
      <c r="J333" s="32">
        <v>177614</v>
      </c>
      <c r="K333" s="31"/>
      <c r="L333" s="26">
        <f t="shared" si="11"/>
        <v>177614</v>
      </c>
    </row>
    <row r="334" spans="1:12" ht="12.75">
      <c r="A334" s="11" t="s">
        <v>326</v>
      </c>
      <c r="B334" s="12" t="s">
        <v>17</v>
      </c>
      <c r="C334" s="12" t="s">
        <v>18</v>
      </c>
      <c r="D334" s="12" t="s">
        <v>41</v>
      </c>
      <c r="E334" s="13" t="s">
        <v>20</v>
      </c>
      <c r="F334" s="12" t="s">
        <v>21</v>
      </c>
      <c r="G334" s="31">
        <v>672</v>
      </c>
      <c r="H334" s="31"/>
      <c r="I334" s="20">
        <f t="shared" si="10"/>
        <v>672</v>
      </c>
      <c r="J334" s="32">
        <v>12536</v>
      </c>
      <c r="K334" s="31"/>
      <c r="L334" s="26">
        <f t="shared" si="11"/>
        <v>12536</v>
      </c>
    </row>
    <row r="335" spans="1:12" ht="12.75">
      <c r="A335" s="80" t="s">
        <v>327</v>
      </c>
      <c r="B335" s="81" t="s">
        <v>35</v>
      </c>
      <c r="C335" s="81" t="s">
        <v>67</v>
      </c>
      <c r="D335" s="81" t="s">
        <v>43</v>
      </c>
      <c r="E335" s="56" t="s">
        <v>26</v>
      </c>
      <c r="F335" s="55" t="s">
        <v>55</v>
      </c>
      <c r="G335" s="57">
        <v>22730</v>
      </c>
      <c r="H335" s="57"/>
      <c r="I335" s="20">
        <f t="shared" si="10"/>
        <v>22730</v>
      </c>
      <c r="J335" s="57">
        <v>127306</v>
      </c>
      <c r="K335" s="57"/>
      <c r="L335" s="26">
        <f t="shared" si="11"/>
        <v>127306</v>
      </c>
    </row>
    <row r="336" spans="1:12" ht="12.75">
      <c r="A336" s="17" t="s">
        <v>733</v>
      </c>
      <c r="B336" s="18" t="s">
        <v>76</v>
      </c>
      <c r="C336" s="18" t="s">
        <v>24</v>
      </c>
      <c r="D336" s="18" t="s">
        <v>33</v>
      </c>
      <c r="E336" s="18" t="s">
        <v>26</v>
      </c>
      <c r="F336" s="19" t="s">
        <v>27</v>
      </c>
      <c r="G336" s="20">
        <v>606</v>
      </c>
      <c r="H336" s="20"/>
      <c r="I336" s="20">
        <f t="shared" si="10"/>
        <v>606</v>
      </c>
      <c r="J336" s="77">
        <v>66535</v>
      </c>
      <c r="L336" s="26">
        <f t="shared" si="11"/>
        <v>66535</v>
      </c>
    </row>
    <row r="337" spans="1:12" ht="12.75">
      <c r="A337" s="80" t="s">
        <v>783</v>
      </c>
      <c r="B337" s="81" t="s">
        <v>35</v>
      </c>
      <c r="C337" s="81" t="s">
        <v>67</v>
      </c>
      <c r="D337" s="81" t="s">
        <v>33</v>
      </c>
      <c r="E337" s="56" t="s">
        <v>26</v>
      </c>
      <c r="F337" s="55" t="s">
        <v>55</v>
      </c>
      <c r="G337" s="57">
        <v>10479</v>
      </c>
      <c r="H337" s="57"/>
      <c r="I337" s="20">
        <f t="shared" si="10"/>
        <v>10479</v>
      </c>
      <c r="J337" s="57">
        <v>58502</v>
      </c>
      <c r="K337" s="57"/>
      <c r="L337" s="26">
        <f t="shared" si="11"/>
        <v>58502</v>
      </c>
    </row>
    <row r="338" spans="1:12" ht="12.75">
      <c r="A338" s="11" t="s">
        <v>328</v>
      </c>
      <c r="B338" s="12" t="s">
        <v>17</v>
      </c>
      <c r="C338" s="12" t="s">
        <v>18</v>
      </c>
      <c r="D338" s="12" t="s">
        <v>29</v>
      </c>
      <c r="E338" s="13" t="s">
        <v>20</v>
      </c>
      <c r="F338" s="12" t="s">
        <v>21</v>
      </c>
      <c r="G338" s="15">
        <v>129503</v>
      </c>
      <c r="H338" s="15"/>
      <c r="I338" s="20">
        <f t="shared" si="10"/>
        <v>129503</v>
      </c>
      <c r="J338" s="22">
        <v>1986432</v>
      </c>
      <c r="K338" s="22"/>
      <c r="L338" s="26">
        <f t="shared" si="11"/>
        <v>1986432</v>
      </c>
    </row>
    <row r="339" spans="1:12" ht="12.75">
      <c r="A339" s="11" t="s">
        <v>329</v>
      </c>
      <c r="B339" s="12" t="s">
        <v>17</v>
      </c>
      <c r="C339" s="12" t="s">
        <v>18</v>
      </c>
      <c r="D339" s="12" t="s">
        <v>19</v>
      </c>
      <c r="E339" s="13" t="s">
        <v>20</v>
      </c>
      <c r="F339" s="12" t="s">
        <v>21</v>
      </c>
      <c r="G339" s="14">
        <v>7459</v>
      </c>
      <c r="H339" s="14"/>
      <c r="I339" s="20">
        <f t="shared" si="10"/>
        <v>7459</v>
      </c>
      <c r="J339" s="16">
        <v>127093</v>
      </c>
      <c r="K339" s="16"/>
      <c r="L339" s="26">
        <f t="shared" si="11"/>
        <v>127093</v>
      </c>
    </row>
    <row r="340" spans="1:12" ht="12.75">
      <c r="A340" s="11" t="s">
        <v>330</v>
      </c>
      <c r="B340" s="12" t="s">
        <v>70</v>
      </c>
      <c r="C340" s="12" t="s">
        <v>18</v>
      </c>
      <c r="D340" s="12" t="s">
        <v>90</v>
      </c>
      <c r="E340" s="13" t="s">
        <v>26</v>
      </c>
      <c r="F340" s="12" t="s">
        <v>21</v>
      </c>
      <c r="G340" s="14">
        <v>704</v>
      </c>
      <c r="H340" s="14"/>
      <c r="I340" s="20">
        <f t="shared" si="10"/>
        <v>704</v>
      </c>
      <c r="J340" s="16">
        <v>12921</v>
      </c>
      <c r="K340" s="16"/>
      <c r="L340" s="26">
        <f t="shared" si="11"/>
        <v>12921</v>
      </c>
    </row>
    <row r="341" spans="1:12" ht="12.75">
      <c r="A341" s="11" t="s">
        <v>331</v>
      </c>
      <c r="B341" s="12" t="s">
        <v>32</v>
      </c>
      <c r="C341" s="12" t="s">
        <v>18</v>
      </c>
      <c r="D341" s="12" t="s">
        <v>29</v>
      </c>
      <c r="E341" s="13" t="s">
        <v>20</v>
      </c>
      <c r="F341" s="12" t="s">
        <v>21</v>
      </c>
      <c r="G341" s="14">
        <v>10680</v>
      </c>
      <c r="H341" s="14"/>
      <c r="I341" s="20">
        <f t="shared" si="10"/>
        <v>10680</v>
      </c>
      <c r="J341" s="16">
        <v>175143</v>
      </c>
      <c r="K341" s="16"/>
      <c r="L341" s="26">
        <f t="shared" si="11"/>
        <v>175143</v>
      </c>
    </row>
    <row r="342" spans="1:12" ht="24">
      <c r="A342" s="105" t="s">
        <v>332</v>
      </c>
      <c r="B342" s="106" t="s">
        <v>32</v>
      </c>
      <c r="C342" s="106" t="s">
        <v>333</v>
      </c>
      <c r="D342" s="106" t="s">
        <v>130</v>
      </c>
      <c r="E342" s="107" t="s">
        <v>20</v>
      </c>
      <c r="F342" s="108" t="s">
        <v>27</v>
      </c>
      <c r="G342" s="109">
        <v>0</v>
      </c>
      <c r="H342" s="109">
        <v>151599</v>
      </c>
      <c r="I342" s="20">
        <f t="shared" si="10"/>
        <v>151599</v>
      </c>
      <c r="J342" s="109"/>
      <c r="K342" s="109">
        <v>5371985</v>
      </c>
      <c r="L342" s="26">
        <f t="shared" si="11"/>
        <v>5371985</v>
      </c>
    </row>
    <row r="343" spans="1:12" ht="12.75">
      <c r="A343" s="11" t="s">
        <v>334</v>
      </c>
      <c r="B343" s="12" t="s">
        <v>32</v>
      </c>
      <c r="C343" s="12" t="s">
        <v>18</v>
      </c>
      <c r="D343" s="12" t="s">
        <v>29</v>
      </c>
      <c r="E343" s="13" t="s">
        <v>20</v>
      </c>
      <c r="F343" s="12" t="s">
        <v>21</v>
      </c>
      <c r="G343" s="14">
        <v>22759</v>
      </c>
      <c r="H343" s="14"/>
      <c r="I343" s="20">
        <f t="shared" si="10"/>
        <v>22759</v>
      </c>
      <c r="J343" s="16">
        <v>377347</v>
      </c>
      <c r="K343" s="16"/>
      <c r="L343" s="26">
        <f t="shared" si="11"/>
        <v>377347</v>
      </c>
    </row>
    <row r="344" spans="1:12" ht="12.75">
      <c r="A344" s="11" t="s">
        <v>335</v>
      </c>
      <c r="B344" s="12" t="s">
        <v>17</v>
      </c>
      <c r="C344" s="12" t="s">
        <v>18</v>
      </c>
      <c r="D344" s="12" t="s">
        <v>29</v>
      </c>
      <c r="E344" s="13" t="s">
        <v>20</v>
      </c>
      <c r="F344" s="12" t="s">
        <v>21</v>
      </c>
      <c r="G344" s="15">
        <v>35036</v>
      </c>
      <c r="H344" s="15"/>
      <c r="I344" s="20">
        <f t="shared" si="10"/>
        <v>35036</v>
      </c>
      <c r="J344" s="22">
        <v>544977</v>
      </c>
      <c r="K344" s="22"/>
      <c r="L344" s="26">
        <f t="shared" si="11"/>
        <v>544977</v>
      </c>
    </row>
    <row r="345" spans="1:12" ht="12.75">
      <c r="A345" s="33" t="s">
        <v>336</v>
      </c>
      <c r="B345" s="94" t="s">
        <v>76</v>
      </c>
      <c r="C345" s="94" t="s">
        <v>42</v>
      </c>
      <c r="D345" s="94" t="s">
        <v>43</v>
      </c>
      <c r="E345" s="91" t="s">
        <v>26</v>
      </c>
      <c r="F345" s="94" t="s">
        <v>44</v>
      </c>
      <c r="G345" s="26">
        <v>15114</v>
      </c>
      <c r="H345" s="36"/>
      <c r="I345" s="20">
        <f t="shared" si="10"/>
        <v>15114</v>
      </c>
      <c r="J345" s="26">
        <v>255117</v>
      </c>
      <c r="K345" s="26"/>
      <c r="L345" s="26">
        <f t="shared" si="11"/>
        <v>255117</v>
      </c>
    </row>
    <row r="346" spans="1:12" ht="12.75">
      <c r="A346" s="54" t="s">
        <v>337</v>
      </c>
      <c r="B346" s="55" t="s">
        <v>17</v>
      </c>
      <c r="C346" s="55" t="s">
        <v>67</v>
      </c>
      <c r="D346" s="55" t="s">
        <v>33</v>
      </c>
      <c r="E346" s="56" t="s">
        <v>20</v>
      </c>
      <c r="F346" s="55" t="s">
        <v>55</v>
      </c>
      <c r="G346" s="59">
        <v>49582</v>
      </c>
      <c r="H346" s="58"/>
      <c r="I346" s="20">
        <f t="shared" si="10"/>
        <v>49582</v>
      </c>
      <c r="J346" s="58">
        <v>275882</v>
      </c>
      <c r="K346" s="58"/>
      <c r="L346" s="26">
        <f t="shared" si="11"/>
        <v>275882</v>
      </c>
    </row>
    <row r="347" spans="1:12" ht="12.75">
      <c r="A347" s="17" t="s">
        <v>338</v>
      </c>
      <c r="B347" s="18" t="s">
        <v>17</v>
      </c>
      <c r="C347" s="18" t="s">
        <v>24</v>
      </c>
      <c r="D347" s="18" t="s">
        <v>33</v>
      </c>
      <c r="E347" s="18" t="s">
        <v>20</v>
      </c>
      <c r="F347" s="19" t="s">
        <v>27</v>
      </c>
      <c r="G347" s="20">
        <v>12981</v>
      </c>
      <c r="H347" s="20"/>
      <c r="I347" s="20">
        <f t="shared" si="10"/>
        <v>12981</v>
      </c>
      <c r="J347" s="79">
        <v>310425</v>
      </c>
      <c r="K347" s="21"/>
      <c r="L347" s="26">
        <f t="shared" si="11"/>
        <v>310425</v>
      </c>
    </row>
    <row r="348" spans="1:12" ht="12.75">
      <c r="A348" s="17" t="s">
        <v>339</v>
      </c>
      <c r="B348" s="18" t="s">
        <v>23</v>
      </c>
      <c r="C348" s="18" t="s">
        <v>24</v>
      </c>
      <c r="D348" s="18" t="s">
        <v>25</v>
      </c>
      <c r="E348" s="18" t="s">
        <v>26</v>
      </c>
      <c r="F348" s="19" t="s">
        <v>27</v>
      </c>
      <c r="G348" s="20">
        <v>3347</v>
      </c>
      <c r="H348" s="20"/>
      <c r="I348" s="20">
        <f t="shared" si="10"/>
        <v>3347</v>
      </c>
      <c r="J348" s="21">
        <v>79456</v>
      </c>
      <c r="K348" s="21"/>
      <c r="L348" s="26">
        <f t="shared" si="11"/>
        <v>79456</v>
      </c>
    </row>
    <row r="349" spans="1:12" ht="12.75">
      <c r="A349" s="60" t="s">
        <v>340</v>
      </c>
      <c r="B349" s="42" t="s">
        <v>70</v>
      </c>
      <c r="C349" s="42" t="s">
        <v>54</v>
      </c>
      <c r="D349" s="42" t="s">
        <v>43</v>
      </c>
      <c r="E349" s="43" t="s">
        <v>20</v>
      </c>
      <c r="F349" s="41" t="s">
        <v>55</v>
      </c>
      <c r="G349" s="46">
        <v>972674</v>
      </c>
      <c r="H349" s="46"/>
      <c r="I349" s="20">
        <f t="shared" si="10"/>
        <v>972674</v>
      </c>
      <c r="J349" s="46">
        <v>11884100</v>
      </c>
      <c r="K349" s="46"/>
      <c r="L349" s="26">
        <f t="shared" si="11"/>
        <v>11884100</v>
      </c>
    </row>
    <row r="350" spans="1:12" ht="12.75">
      <c r="A350" s="11" t="s">
        <v>341</v>
      </c>
      <c r="B350" s="12" t="s">
        <v>49</v>
      </c>
      <c r="C350" s="12" t="s">
        <v>18</v>
      </c>
      <c r="D350" s="12" t="s">
        <v>41</v>
      </c>
      <c r="E350" s="13" t="s">
        <v>20</v>
      </c>
      <c r="F350" s="12" t="s">
        <v>21</v>
      </c>
      <c r="G350" s="39"/>
      <c r="H350" s="39">
        <v>10792</v>
      </c>
      <c r="I350" s="20">
        <f t="shared" si="10"/>
        <v>10792</v>
      </c>
      <c r="J350" s="39"/>
      <c r="K350" s="39">
        <v>589988</v>
      </c>
      <c r="L350" s="26">
        <f t="shared" si="11"/>
        <v>589988</v>
      </c>
    </row>
    <row r="351" spans="1:12" ht="12.75">
      <c r="A351" s="27" t="s">
        <v>342</v>
      </c>
      <c r="B351" s="28" t="s">
        <v>76</v>
      </c>
      <c r="C351" s="28" t="s">
        <v>36</v>
      </c>
      <c r="D351" s="28" t="s">
        <v>236</v>
      </c>
      <c r="E351" s="28" t="s">
        <v>26</v>
      </c>
      <c r="F351" s="28" t="s">
        <v>38</v>
      </c>
      <c r="G351" s="29">
        <v>176</v>
      </c>
      <c r="H351" s="29">
        <v>0</v>
      </c>
      <c r="I351" s="20">
        <f t="shared" si="10"/>
        <v>176</v>
      </c>
      <c r="J351" s="29">
        <v>4236</v>
      </c>
      <c r="K351" s="29">
        <v>0</v>
      </c>
      <c r="L351" s="26">
        <f t="shared" si="11"/>
        <v>4236</v>
      </c>
    </row>
    <row r="352" spans="1:12" ht="12.75">
      <c r="A352" s="27" t="s">
        <v>343</v>
      </c>
      <c r="B352" s="53" t="s">
        <v>32</v>
      </c>
      <c r="C352" s="53" t="s">
        <v>36</v>
      </c>
      <c r="D352" s="53" t="s">
        <v>180</v>
      </c>
      <c r="E352" s="53" t="s">
        <v>20</v>
      </c>
      <c r="F352" s="53" t="s">
        <v>38</v>
      </c>
      <c r="G352" s="29">
        <v>6574</v>
      </c>
      <c r="H352" s="29">
        <v>0</v>
      </c>
      <c r="I352" s="20">
        <f t="shared" si="10"/>
        <v>6574</v>
      </c>
      <c r="J352" s="29">
        <v>158874</v>
      </c>
      <c r="K352" s="29">
        <v>0</v>
      </c>
      <c r="L352" s="26">
        <f t="shared" si="11"/>
        <v>158874</v>
      </c>
    </row>
    <row r="353" spans="1:12" ht="12.75">
      <c r="A353" s="11" t="s">
        <v>344</v>
      </c>
      <c r="B353" s="12" t="s">
        <v>70</v>
      </c>
      <c r="C353" s="12" t="s">
        <v>18</v>
      </c>
      <c r="D353" s="12" t="s">
        <v>19</v>
      </c>
      <c r="E353" s="13" t="s">
        <v>26</v>
      </c>
      <c r="F353" s="12" t="s">
        <v>21</v>
      </c>
      <c r="G353" s="14">
        <v>3409</v>
      </c>
      <c r="H353" s="14"/>
      <c r="I353" s="20">
        <f t="shared" si="10"/>
        <v>3409</v>
      </c>
      <c r="J353" s="16">
        <v>59814</v>
      </c>
      <c r="K353" s="16"/>
      <c r="L353" s="26">
        <f t="shared" si="11"/>
        <v>59814</v>
      </c>
    </row>
    <row r="354" spans="1:12" ht="12.75">
      <c r="A354" s="11" t="s">
        <v>345</v>
      </c>
      <c r="B354" s="12" t="s">
        <v>17</v>
      </c>
      <c r="C354" s="12" t="s">
        <v>18</v>
      </c>
      <c r="D354" s="12" t="s">
        <v>41</v>
      </c>
      <c r="E354" s="13" t="s">
        <v>20</v>
      </c>
      <c r="F354" s="12" t="s">
        <v>21</v>
      </c>
      <c r="G354" s="31">
        <v>11623</v>
      </c>
      <c r="H354" s="31"/>
      <c r="I354" s="20">
        <f t="shared" si="10"/>
        <v>11623</v>
      </c>
      <c r="J354" s="32">
        <v>191831</v>
      </c>
      <c r="K354" s="31"/>
      <c r="L354" s="26">
        <f t="shared" si="11"/>
        <v>191831</v>
      </c>
    </row>
    <row r="355" spans="1:12" ht="12.75">
      <c r="A355" s="11" t="s">
        <v>346</v>
      </c>
      <c r="B355" s="12" t="s">
        <v>17</v>
      </c>
      <c r="C355" s="12" t="s">
        <v>18</v>
      </c>
      <c r="D355" s="12" t="s">
        <v>19</v>
      </c>
      <c r="E355" s="13" t="s">
        <v>20</v>
      </c>
      <c r="F355" s="12" t="s">
        <v>21</v>
      </c>
      <c r="G355" s="14">
        <v>18859</v>
      </c>
      <c r="H355" s="14"/>
      <c r="I355" s="20">
        <f t="shared" si="10"/>
        <v>18859</v>
      </c>
      <c r="J355" s="16">
        <v>307062</v>
      </c>
      <c r="K355" s="16"/>
      <c r="L355" s="26">
        <f t="shared" si="11"/>
        <v>307062</v>
      </c>
    </row>
    <row r="356" spans="1:12" ht="12.75">
      <c r="A356" s="11" t="s">
        <v>347</v>
      </c>
      <c r="B356" s="13" t="s">
        <v>92</v>
      </c>
      <c r="C356" s="13" t="s">
        <v>18</v>
      </c>
      <c r="D356" s="13" t="s">
        <v>29</v>
      </c>
      <c r="E356" s="13" t="s">
        <v>20</v>
      </c>
      <c r="F356" s="12" t="s">
        <v>21</v>
      </c>
      <c r="G356" s="39"/>
      <c r="H356" s="39">
        <v>3732</v>
      </c>
      <c r="I356" s="20">
        <f t="shared" si="10"/>
        <v>3732</v>
      </c>
      <c r="J356" s="39"/>
      <c r="K356" s="39">
        <v>148172</v>
      </c>
      <c r="L356" s="26">
        <f t="shared" si="11"/>
        <v>148172</v>
      </c>
    </row>
    <row r="357" spans="1:12" ht="12.75">
      <c r="A357" s="11" t="s">
        <v>348</v>
      </c>
      <c r="B357" s="13" t="s">
        <v>64</v>
      </c>
      <c r="C357" s="13" t="s">
        <v>18</v>
      </c>
      <c r="D357" s="13" t="s">
        <v>29</v>
      </c>
      <c r="E357" s="13" t="s">
        <v>20</v>
      </c>
      <c r="F357" s="12" t="s">
        <v>21</v>
      </c>
      <c r="G357" s="14"/>
      <c r="H357" s="14">
        <v>11016</v>
      </c>
      <c r="I357" s="20">
        <f t="shared" si="10"/>
        <v>11016</v>
      </c>
      <c r="J357" s="16"/>
      <c r="K357" s="16">
        <v>526281</v>
      </c>
      <c r="L357" s="26">
        <f t="shared" si="11"/>
        <v>526281</v>
      </c>
    </row>
    <row r="358" spans="1:12" ht="12.75">
      <c r="A358" s="11" t="s">
        <v>349</v>
      </c>
      <c r="B358" s="12" t="s">
        <v>32</v>
      </c>
      <c r="C358" s="12" t="s">
        <v>18</v>
      </c>
      <c r="D358" s="12" t="s">
        <v>29</v>
      </c>
      <c r="E358" s="13" t="s">
        <v>20</v>
      </c>
      <c r="F358" s="12" t="s">
        <v>21</v>
      </c>
      <c r="G358" s="14">
        <v>51408</v>
      </c>
      <c r="H358" s="14"/>
      <c r="I358" s="20">
        <f t="shared" si="10"/>
        <v>51408</v>
      </c>
      <c r="J358" s="16">
        <v>876729</v>
      </c>
      <c r="K358" s="16"/>
      <c r="L358" s="26">
        <f t="shared" si="11"/>
        <v>876729</v>
      </c>
    </row>
    <row r="359" spans="1:12" ht="12.75">
      <c r="A359" s="11" t="s">
        <v>350</v>
      </c>
      <c r="B359" s="12" t="s">
        <v>32</v>
      </c>
      <c r="C359" s="12" t="s">
        <v>18</v>
      </c>
      <c r="D359" s="12" t="s">
        <v>90</v>
      </c>
      <c r="E359" s="13" t="s">
        <v>20</v>
      </c>
      <c r="F359" s="12" t="s">
        <v>21</v>
      </c>
      <c r="G359" s="14">
        <v>359011</v>
      </c>
      <c r="H359" s="14">
        <v>9912</v>
      </c>
      <c r="I359" s="20">
        <f t="shared" si="10"/>
        <v>368923</v>
      </c>
      <c r="J359" s="16">
        <v>5699066</v>
      </c>
      <c r="K359" s="16">
        <v>329447</v>
      </c>
      <c r="L359" s="26">
        <f t="shared" si="11"/>
        <v>6028513</v>
      </c>
    </row>
    <row r="360" spans="1:12" ht="25.5">
      <c r="A360" s="102" t="s">
        <v>351</v>
      </c>
      <c r="B360" s="12" t="s">
        <v>70</v>
      </c>
      <c r="C360" s="12" t="s">
        <v>18</v>
      </c>
      <c r="D360" s="12" t="s">
        <v>90</v>
      </c>
      <c r="E360" s="13" t="s">
        <v>26</v>
      </c>
      <c r="F360" s="12" t="s">
        <v>21</v>
      </c>
      <c r="G360" s="14">
        <v>997</v>
      </c>
      <c r="H360" s="14"/>
      <c r="I360" s="20">
        <f t="shared" si="10"/>
        <v>997</v>
      </c>
      <c r="J360" s="16">
        <v>16428</v>
      </c>
      <c r="K360" s="16"/>
      <c r="L360" s="26">
        <f t="shared" si="11"/>
        <v>16428</v>
      </c>
    </row>
    <row r="361" spans="1:12" ht="12.75">
      <c r="A361" s="110" t="s">
        <v>352</v>
      </c>
      <c r="B361" s="13" t="s">
        <v>64</v>
      </c>
      <c r="C361" s="13" t="s">
        <v>18</v>
      </c>
      <c r="D361" s="13" t="s">
        <v>353</v>
      </c>
      <c r="E361" s="13" t="s">
        <v>20</v>
      </c>
      <c r="F361" s="12" t="s">
        <v>21</v>
      </c>
      <c r="G361" s="39"/>
      <c r="H361" s="39">
        <v>1193</v>
      </c>
      <c r="I361" s="20">
        <f t="shared" si="10"/>
        <v>1193</v>
      </c>
      <c r="J361" s="39"/>
      <c r="K361" s="39">
        <v>1735297</v>
      </c>
      <c r="L361" s="26">
        <f t="shared" si="11"/>
        <v>1735297</v>
      </c>
    </row>
    <row r="362" spans="1:12" ht="12.75">
      <c r="A362" s="11" t="s">
        <v>354</v>
      </c>
      <c r="B362" s="12" t="s">
        <v>92</v>
      </c>
      <c r="C362" s="12" t="s">
        <v>18</v>
      </c>
      <c r="D362" s="12" t="s">
        <v>19</v>
      </c>
      <c r="E362" s="13" t="s">
        <v>20</v>
      </c>
      <c r="F362" s="12" t="s">
        <v>21</v>
      </c>
      <c r="G362" s="14"/>
      <c r="H362" s="14">
        <f>2498+2554</f>
        <v>5052</v>
      </c>
      <c r="I362" s="20">
        <f t="shared" si="10"/>
        <v>5052</v>
      </c>
      <c r="J362" s="16"/>
      <c r="K362" s="16">
        <f>126414+131653</f>
        <v>258067</v>
      </c>
      <c r="L362" s="26">
        <f t="shared" si="11"/>
        <v>258067</v>
      </c>
    </row>
    <row r="363" spans="1:12" ht="12.75">
      <c r="A363" s="11" t="s">
        <v>355</v>
      </c>
      <c r="B363" s="12" t="s">
        <v>70</v>
      </c>
      <c r="C363" s="12" t="s">
        <v>18</v>
      </c>
      <c r="D363" s="12" t="s">
        <v>90</v>
      </c>
      <c r="E363" s="13" t="s">
        <v>26</v>
      </c>
      <c r="F363" s="12" t="s">
        <v>21</v>
      </c>
      <c r="G363" s="14">
        <v>399</v>
      </c>
      <c r="H363" s="14"/>
      <c r="I363" s="20">
        <f t="shared" si="10"/>
        <v>399</v>
      </c>
      <c r="J363" s="16">
        <v>9160</v>
      </c>
      <c r="K363" s="16"/>
      <c r="L363" s="26">
        <f t="shared" si="11"/>
        <v>9160</v>
      </c>
    </row>
    <row r="364" spans="1:12" ht="12.75">
      <c r="A364" s="70" t="s">
        <v>356</v>
      </c>
      <c r="B364" s="13" t="s">
        <v>98</v>
      </c>
      <c r="C364" s="13" t="s">
        <v>18</v>
      </c>
      <c r="D364" s="13" t="s">
        <v>19</v>
      </c>
      <c r="E364" s="13" t="s">
        <v>26</v>
      </c>
      <c r="F364" s="13" t="s">
        <v>21</v>
      </c>
      <c r="G364" s="14">
        <v>1703</v>
      </c>
      <c r="H364" s="14">
        <v>1449</v>
      </c>
      <c r="I364" s="20">
        <f t="shared" si="10"/>
        <v>3152</v>
      </c>
      <c r="J364" s="16">
        <v>77151</v>
      </c>
      <c r="K364" s="16">
        <v>66018</v>
      </c>
      <c r="L364" s="26">
        <f t="shared" si="11"/>
        <v>143169</v>
      </c>
    </row>
    <row r="365" spans="1:12" ht="12.75">
      <c r="A365" s="33" t="s">
        <v>357</v>
      </c>
      <c r="B365" s="34" t="s">
        <v>92</v>
      </c>
      <c r="C365" s="34" t="s">
        <v>42</v>
      </c>
      <c r="D365" s="34" t="s">
        <v>43</v>
      </c>
      <c r="E365" s="35" t="s">
        <v>20</v>
      </c>
      <c r="F365" s="34" t="s">
        <v>44</v>
      </c>
      <c r="G365" s="26">
        <v>28811</v>
      </c>
      <c r="H365" s="36"/>
      <c r="I365" s="20">
        <f t="shared" si="10"/>
        <v>28811</v>
      </c>
      <c r="J365" s="26">
        <v>604379</v>
      </c>
      <c r="K365" s="38"/>
      <c r="L365" s="26">
        <f t="shared" si="11"/>
        <v>604379</v>
      </c>
    </row>
    <row r="366" spans="1:12" ht="12.75">
      <c r="A366" s="11" t="s">
        <v>358</v>
      </c>
      <c r="B366" s="12" t="s">
        <v>49</v>
      </c>
      <c r="C366" s="12" t="s">
        <v>18</v>
      </c>
      <c r="D366" s="12" t="s">
        <v>90</v>
      </c>
      <c r="E366" s="13" t="s">
        <v>20</v>
      </c>
      <c r="F366" s="12" t="s">
        <v>21</v>
      </c>
      <c r="G366" s="39"/>
      <c r="H366" s="39">
        <v>1174</v>
      </c>
      <c r="I366" s="20">
        <f t="shared" si="10"/>
        <v>1174</v>
      </c>
      <c r="J366" s="39"/>
      <c r="K366" s="39">
        <v>42760</v>
      </c>
      <c r="L366" s="26">
        <f t="shared" si="11"/>
        <v>42760</v>
      </c>
    </row>
    <row r="367" spans="1:12" ht="12.75">
      <c r="A367" s="11" t="s">
        <v>359</v>
      </c>
      <c r="B367" s="12" t="s">
        <v>17</v>
      </c>
      <c r="C367" s="12" t="s">
        <v>18</v>
      </c>
      <c r="D367" s="12" t="s">
        <v>29</v>
      </c>
      <c r="E367" s="13" t="s">
        <v>20</v>
      </c>
      <c r="F367" s="12" t="s">
        <v>21</v>
      </c>
      <c r="G367" s="15">
        <v>227634</v>
      </c>
      <c r="H367" s="15"/>
      <c r="I367" s="20">
        <f t="shared" si="10"/>
        <v>227634</v>
      </c>
      <c r="J367" s="22">
        <v>3804253</v>
      </c>
      <c r="K367" s="22"/>
      <c r="L367" s="26">
        <f t="shared" si="11"/>
        <v>3804253</v>
      </c>
    </row>
    <row r="368" spans="1:12" ht="12.75">
      <c r="A368" s="51" t="s">
        <v>784</v>
      </c>
      <c r="B368" s="19" t="s">
        <v>64</v>
      </c>
      <c r="C368" s="19" t="s">
        <v>24</v>
      </c>
      <c r="D368" s="19" t="s">
        <v>361</v>
      </c>
      <c r="E368" s="19" t="s">
        <v>20</v>
      </c>
      <c r="F368" s="19" t="s">
        <v>27</v>
      </c>
      <c r="G368" s="52"/>
      <c r="H368" s="20">
        <v>5480</v>
      </c>
      <c r="I368" s="20">
        <f t="shared" si="10"/>
        <v>5480</v>
      </c>
      <c r="J368" s="21"/>
      <c r="K368" s="21">
        <v>306607</v>
      </c>
      <c r="L368" s="26">
        <f t="shared" si="11"/>
        <v>306607</v>
      </c>
    </row>
    <row r="369" spans="1:12" ht="12.75">
      <c r="A369" s="33" t="s">
        <v>360</v>
      </c>
      <c r="B369" s="34" t="s">
        <v>64</v>
      </c>
      <c r="C369" s="34" t="s">
        <v>42</v>
      </c>
      <c r="D369" s="34" t="s">
        <v>361</v>
      </c>
      <c r="E369" s="35" t="s">
        <v>20</v>
      </c>
      <c r="F369" s="75" t="s">
        <v>44</v>
      </c>
      <c r="G369" s="26" t="s">
        <v>68</v>
      </c>
      <c r="H369" s="36">
        <v>3425</v>
      </c>
      <c r="I369" s="20">
        <f t="shared" si="10"/>
        <v>3425</v>
      </c>
      <c r="J369" s="26" t="s">
        <v>68</v>
      </c>
      <c r="K369" s="26">
        <v>141861</v>
      </c>
      <c r="L369" s="26">
        <f t="shared" si="11"/>
        <v>141861</v>
      </c>
    </row>
    <row r="370" spans="1:12" ht="12.75">
      <c r="A370" s="11" t="s">
        <v>362</v>
      </c>
      <c r="B370" s="12" t="s">
        <v>32</v>
      </c>
      <c r="C370" s="12" t="s">
        <v>18</v>
      </c>
      <c r="D370" s="12" t="s">
        <v>90</v>
      </c>
      <c r="E370" s="13" t="s">
        <v>20</v>
      </c>
      <c r="F370" s="12" t="s">
        <v>21</v>
      </c>
      <c r="G370" s="14">
        <v>26630</v>
      </c>
      <c r="H370" s="14"/>
      <c r="I370" s="20">
        <f t="shared" si="10"/>
        <v>26630</v>
      </c>
      <c r="J370" s="16">
        <v>455724</v>
      </c>
      <c r="K370" s="16"/>
      <c r="L370" s="26">
        <f t="shared" si="11"/>
        <v>455724</v>
      </c>
    </row>
    <row r="371" spans="1:12" ht="12.75">
      <c r="A371" s="11" t="s">
        <v>363</v>
      </c>
      <c r="B371" s="12" t="s">
        <v>17</v>
      </c>
      <c r="C371" s="12" t="s">
        <v>18</v>
      </c>
      <c r="D371" s="12" t="s">
        <v>29</v>
      </c>
      <c r="E371" s="13" t="s">
        <v>20</v>
      </c>
      <c r="F371" s="12" t="s">
        <v>21</v>
      </c>
      <c r="G371" s="15">
        <v>5773</v>
      </c>
      <c r="H371" s="15"/>
      <c r="I371" s="20">
        <f t="shared" si="10"/>
        <v>5773</v>
      </c>
      <c r="J371" s="22">
        <v>90622</v>
      </c>
      <c r="K371" s="22"/>
      <c r="L371" s="26">
        <f t="shared" si="11"/>
        <v>90622</v>
      </c>
    </row>
    <row r="372" spans="1:12" ht="12.75">
      <c r="A372" s="61" t="s">
        <v>364</v>
      </c>
      <c r="B372" s="28" t="s">
        <v>17</v>
      </c>
      <c r="C372" s="28" t="s">
        <v>36</v>
      </c>
      <c r="D372" s="28" t="s">
        <v>58</v>
      </c>
      <c r="E372" s="28" t="s">
        <v>20</v>
      </c>
      <c r="F372" s="28" t="s">
        <v>38</v>
      </c>
      <c r="G372" s="29">
        <v>618</v>
      </c>
      <c r="H372" s="29">
        <v>0</v>
      </c>
      <c r="I372" s="20">
        <f t="shared" si="10"/>
        <v>618</v>
      </c>
      <c r="J372" s="29">
        <v>11791</v>
      </c>
      <c r="K372" s="29">
        <v>0</v>
      </c>
      <c r="L372" s="26">
        <f t="shared" si="11"/>
        <v>11791</v>
      </c>
    </row>
    <row r="373" spans="1:12" ht="12.75">
      <c r="A373" s="61" t="s">
        <v>365</v>
      </c>
      <c r="B373" s="28" t="s">
        <v>17</v>
      </c>
      <c r="C373" s="28" t="s">
        <v>36</v>
      </c>
      <c r="D373" s="28" t="s">
        <v>58</v>
      </c>
      <c r="E373" s="28" t="s">
        <v>20</v>
      </c>
      <c r="F373" s="28" t="s">
        <v>38</v>
      </c>
      <c r="G373" s="29">
        <v>139767</v>
      </c>
      <c r="H373" s="29">
        <v>3540</v>
      </c>
      <c r="I373" s="20">
        <f t="shared" si="10"/>
        <v>143307</v>
      </c>
      <c r="J373" s="29">
        <v>3392683</v>
      </c>
      <c r="K373" s="29">
        <v>161953</v>
      </c>
      <c r="L373" s="26">
        <f t="shared" si="11"/>
        <v>3554636</v>
      </c>
    </row>
    <row r="374" spans="1:12" ht="12.75">
      <c r="A374" s="11" t="s">
        <v>365</v>
      </c>
      <c r="B374" s="12" t="s">
        <v>17</v>
      </c>
      <c r="C374" s="12" t="s">
        <v>18</v>
      </c>
      <c r="D374" s="12" t="s">
        <v>58</v>
      </c>
      <c r="E374" s="13" t="s">
        <v>20</v>
      </c>
      <c r="F374" s="12" t="s">
        <v>21</v>
      </c>
      <c r="G374" s="14">
        <f>14780</f>
        <v>14780</v>
      </c>
      <c r="H374" s="14">
        <f>9100+2792</f>
        <v>11892</v>
      </c>
      <c r="I374" s="20">
        <f t="shared" si="10"/>
        <v>26672</v>
      </c>
      <c r="J374" s="16">
        <f>255281</f>
        <v>255281</v>
      </c>
      <c r="K374" s="16">
        <f>609930+89955</f>
        <v>699885</v>
      </c>
      <c r="L374" s="26">
        <f t="shared" si="11"/>
        <v>955166</v>
      </c>
    </row>
    <row r="375" spans="1:12" ht="12.75">
      <c r="A375" s="17" t="s">
        <v>365</v>
      </c>
      <c r="B375" s="18" t="s">
        <v>17</v>
      </c>
      <c r="C375" s="18" t="s">
        <v>24</v>
      </c>
      <c r="D375" s="18" t="s">
        <v>58</v>
      </c>
      <c r="E375" s="18" t="s">
        <v>20</v>
      </c>
      <c r="F375" s="19" t="s">
        <v>27</v>
      </c>
      <c r="G375" s="20"/>
      <c r="H375" s="24">
        <v>3415</v>
      </c>
      <c r="I375" s="20">
        <f t="shared" si="10"/>
        <v>3415</v>
      </c>
      <c r="J375" s="21"/>
      <c r="K375" s="25">
        <v>228360</v>
      </c>
      <c r="L375" s="26">
        <f t="shared" si="11"/>
        <v>228360</v>
      </c>
    </row>
    <row r="376" spans="1:12" ht="12.75">
      <c r="A376" s="11" t="s">
        <v>366</v>
      </c>
      <c r="B376" s="12" t="s">
        <v>17</v>
      </c>
      <c r="C376" s="12" t="s">
        <v>18</v>
      </c>
      <c r="D376" s="12" t="s">
        <v>41</v>
      </c>
      <c r="E376" s="13" t="s">
        <v>20</v>
      </c>
      <c r="F376" s="12" t="s">
        <v>21</v>
      </c>
      <c r="G376" s="31"/>
      <c r="H376" s="31">
        <v>16</v>
      </c>
      <c r="I376" s="20">
        <f t="shared" si="10"/>
        <v>16</v>
      </c>
      <c r="J376" s="32"/>
      <c r="K376" s="31">
        <v>576</v>
      </c>
      <c r="L376" s="26">
        <f t="shared" si="11"/>
        <v>576</v>
      </c>
    </row>
    <row r="377" spans="1:12" ht="12.75">
      <c r="A377" s="17" t="s">
        <v>367</v>
      </c>
      <c r="B377" s="18" t="s">
        <v>23</v>
      </c>
      <c r="C377" s="18" t="s">
        <v>24</v>
      </c>
      <c r="D377" s="18" t="s">
        <v>25</v>
      </c>
      <c r="E377" s="18" t="s">
        <v>26</v>
      </c>
      <c r="F377" s="19" t="s">
        <v>27</v>
      </c>
      <c r="G377" s="20">
        <v>211</v>
      </c>
      <c r="H377" s="20"/>
      <c r="I377" s="20">
        <f t="shared" si="10"/>
        <v>211</v>
      </c>
      <c r="J377" s="21">
        <v>5013</v>
      </c>
      <c r="K377" s="21"/>
      <c r="L377" s="26">
        <f t="shared" si="11"/>
        <v>5013</v>
      </c>
    </row>
    <row r="378" spans="1:12" ht="12.75">
      <c r="A378" s="33" t="s">
        <v>368</v>
      </c>
      <c r="B378" s="34" t="s">
        <v>35</v>
      </c>
      <c r="C378" s="34" t="s">
        <v>42</v>
      </c>
      <c r="D378" s="34" t="s">
        <v>43</v>
      </c>
      <c r="E378" s="35" t="s">
        <v>26</v>
      </c>
      <c r="F378" s="34" t="s">
        <v>44</v>
      </c>
      <c r="G378" s="26">
        <v>165402</v>
      </c>
      <c r="H378" s="36"/>
      <c r="I378" s="20">
        <f t="shared" si="10"/>
        <v>165402</v>
      </c>
      <c r="J378" s="26">
        <v>6470483</v>
      </c>
      <c r="K378" s="38"/>
      <c r="L378" s="26">
        <f t="shared" si="11"/>
        <v>6470483</v>
      </c>
    </row>
    <row r="379" spans="1:12" ht="12.75">
      <c r="A379" s="33" t="s">
        <v>369</v>
      </c>
      <c r="B379" s="34" t="s">
        <v>35</v>
      </c>
      <c r="C379" s="34" t="s">
        <v>42</v>
      </c>
      <c r="D379" s="34" t="s">
        <v>43</v>
      </c>
      <c r="E379" s="35" t="s">
        <v>26</v>
      </c>
      <c r="F379" s="34" t="s">
        <v>44</v>
      </c>
      <c r="G379" s="26">
        <v>20046</v>
      </c>
      <c r="H379" s="36"/>
      <c r="I379" s="20">
        <f t="shared" si="10"/>
        <v>20046</v>
      </c>
      <c r="J379" s="26">
        <v>765527</v>
      </c>
      <c r="K379" s="38"/>
      <c r="L379" s="26">
        <f t="shared" si="11"/>
        <v>765527</v>
      </c>
    </row>
    <row r="380" spans="1:12" ht="12.75">
      <c r="A380" s="17" t="s">
        <v>370</v>
      </c>
      <c r="B380" s="18" t="s">
        <v>23</v>
      </c>
      <c r="C380" s="18" t="s">
        <v>24</v>
      </c>
      <c r="D380" s="18" t="s">
        <v>33</v>
      </c>
      <c r="E380" s="18" t="s">
        <v>26</v>
      </c>
      <c r="F380" s="19" t="s">
        <v>27</v>
      </c>
      <c r="G380" s="20">
        <v>167405</v>
      </c>
      <c r="H380" s="20"/>
      <c r="I380" s="20">
        <f t="shared" si="10"/>
        <v>167405</v>
      </c>
      <c r="J380" s="21">
        <v>3788091</v>
      </c>
      <c r="K380" s="21"/>
      <c r="L380" s="26">
        <f t="shared" si="11"/>
        <v>3788091</v>
      </c>
    </row>
    <row r="381" spans="1:12" ht="12.75">
      <c r="A381" s="17" t="s">
        <v>371</v>
      </c>
      <c r="B381" s="18" t="s">
        <v>23</v>
      </c>
      <c r="C381" s="18" t="s">
        <v>24</v>
      </c>
      <c r="D381" s="18" t="s">
        <v>33</v>
      </c>
      <c r="E381" s="18" t="s">
        <v>26</v>
      </c>
      <c r="F381" s="19" t="s">
        <v>27</v>
      </c>
      <c r="G381" s="20">
        <v>70560</v>
      </c>
      <c r="H381" s="20"/>
      <c r="I381" s="20">
        <f t="shared" si="10"/>
        <v>70560</v>
      </c>
      <c r="J381" s="21">
        <v>1058160</v>
      </c>
      <c r="K381" s="21"/>
      <c r="L381" s="26">
        <f t="shared" si="11"/>
        <v>1058160</v>
      </c>
    </row>
    <row r="382" spans="1:12" ht="12.75">
      <c r="A382" s="33" t="s">
        <v>372</v>
      </c>
      <c r="B382" s="34" t="s">
        <v>35</v>
      </c>
      <c r="C382" s="34" t="s">
        <v>42</v>
      </c>
      <c r="D382" s="34" t="s">
        <v>43</v>
      </c>
      <c r="E382" s="35" t="s">
        <v>26</v>
      </c>
      <c r="F382" s="34" t="s">
        <v>44</v>
      </c>
      <c r="G382" s="26">
        <v>94025</v>
      </c>
      <c r="H382" s="36"/>
      <c r="I382" s="20">
        <f t="shared" si="10"/>
        <v>94025</v>
      </c>
      <c r="J382" s="26">
        <v>3324831</v>
      </c>
      <c r="K382" s="38"/>
      <c r="L382" s="26">
        <f t="shared" si="11"/>
        <v>3324831</v>
      </c>
    </row>
    <row r="383" spans="1:12" ht="12.75">
      <c r="A383" s="33" t="s">
        <v>373</v>
      </c>
      <c r="B383" s="34" t="s">
        <v>35</v>
      </c>
      <c r="C383" s="34" t="s">
        <v>42</v>
      </c>
      <c r="D383" s="34" t="s">
        <v>43</v>
      </c>
      <c r="E383" s="35" t="s">
        <v>26</v>
      </c>
      <c r="F383" s="34" t="s">
        <v>44</v>
      </c>
      <c r="G383" s="26">
        <v>3692</v>
      </c>
      <c r="H383" s="36"/>
      <c r="I383" s="20">
        <f t="shared" si="10"/>
        <v>3692</v>
      </c>
      <c r="J383" s="26">
        <v>125454</v>
      </c>
      <c r="K383" s="38"/>
      <c r="L383" s="26">
        <f t="shared" si="11"/>
        <v>125454</v>
      </c>
    </row>
    <row r="384" spans="1:12" ht="12.75">
      <c r="A384" s="17" t="s">
        <v>374</v>
      </c>
      <c r="B384" s="18" t="s">
        <v>23</v>
      </c>
      <c r="C384" s="18" t="s">
        <v>24</v>
      </c>
      <c r="D384" s="18" t="s">
        <v>33</v>
      </c>
      <c r="E384" s="18" t="s">
        <v>26</v>
      </c>
      <c r="F384" s="19" t="s">
        <v>27</v>
      </c>
      <c r="G384" s="20">
        <v>22772</v>
      </c>
      <c r="H384" s="20"/>
      <c r="I384" s="20">
        <f t="shared" si="10"/>
        <v>22772</v>
      </c>
      <c r="J384" s="21">
        <v>555691</v>
      </c>
      <c r="K384" s="21"/>
      <c r="L384" s="26">
        <f t="shared" si="11"/>
        <v>555691</v>
      </c>
    </row>
    <row r="385" spans="1:12" ht="12.75">
      <c r="A385" s="11" t="s">
        <v>375</v>
      </c>
      <c r="B385" s="12" t="s">
        <v>17</v>
      </c>
      <c r="C385" s="12" t="s">
        <v>18</v>
      </c>
      <c r="D385" s="12" t="s">
        <v>58</v>
      </c>
      <c r="E385" s="13" t="s">
        <v>20</v>
      </c>
      <c r="F385" s="12" t="s">
        <v>21</v>
      </c>
      <c r="G385" s="14">
        <v>38280</v>
      </c>
      <c r="H385" s="14"/>
      <c r="I385" s="20">
        <f t="shared" si="10"/>
        <v>38280</v>
      </c>
      <c r="J385" s="16">
        <v>645992</v>
      </c>
      <c r="K385" s="16"/>
      <c r="L385" s="26">
        <f t="shared" si="11"/>
        <v>645992</v>
      </c>
    </row>
    <row r="386" spans="1:12" ht="12.75">
      <c r="A386" s="27" t="s">
        <v>376</v>
      </c>
      <c r="B386" s="28" t="s">
        <v>92</v>
      </c>
      <c r="C386" s="28" t="s">
        <v>36</v>
      </c>
      <c r="D386" s="28" t="s">
        <v>58</v>
      </c>
      <c r="E386" s="28" t="s">
        <v>20</v>
      </c>
      <c r="F386" s="28" t="s">
        <v>38</v>
      </c>
      <c r="G386" s="29">
        <v>13738</v>
      </c>
      <c r="H386" s="29">
        <v>0</v>
      </c>
      <c r="I386" s="20">
        <f t="shared" si="10"/>
        <v>13738</v>
      </c>
      <c r="J386" s="29">
        <v>278466</v>
      </c>
      <c r="K386" s="29">
        <v>0</v>
      </c>
      <c r="L386" s="26">
        <f t="shared" si="11"/>
        <v>278466</v>
      </c>
    </row>
    <row r="387" spans="1:12" ht="12.75">
      <c r="A387" s="11" t="s">
        <v>377</v>
      </c>
      <c r="B387" s="12" t="s">
        <v>92</v>
      </c>
      <c r="C387" s="12" t="s">
        <v>18</v>
      </c>
      <c r="D387" s="12" t="s">
        <v>58</v>
      </c>
      <c r="E387" s="13" t="s">
        <v>20</v>
      </c>
      <c r="F387" s="12" t="s">
        <v>21</v>
      </c>
      <c r="G387" s="14">
        <f>304658+16816+609+242126+42483+111159</f>
        <v>717851</v>
      </c>
      <c r="H387" s="14">
        <f>253+747</f>
        <v>1000</v>
      </c>
      <c r="I387" s="20">
        <f t="shared" si="10"/>
        <v>718851</v>
      </c>
      <c r="J387" s="16">
        <f>4704266+255235+2379071+3782350+6026184+1736460</f>
        <v>18883566</v>
      </c>
      <c r="K387" s="16">
        <f>12327+44325</f>
        <v>56652</v>
      </c>
      <c r="L387" s="26">
        <f t="shared" si="11"/>
        <v>18940218</v>
      </c>
    </row>
    <row r="388" spans="1:12" ht="12.75">
      <c r="A388" s="11" t="s">
        <v>378</v>
      </c>
      <c r="B388" s="12" t="s">
        <v>70</v>
      </c>
      <c r="C388" s="12" t="s">
        <v>18</v>
      </c>
      <c r="D388" s="12" t="s">
        <v>58</v>
      </c>
      <c r="E388" s="13" t="s">
        <v>26</v>
      </c>
      <c r="F388" s="12" t="s">
        <v>21</v>
      </c>
      <c r="G388" s="14">
        <v>8373</v>
      </c>
      <c r="H388" s="14"/>
      <c r="I388" s="20">
        <f t="shared" si="10"/>
        <v>8373</v>
      </c>
      <c r="J388" s="16">
        <v>134864</v>
      </c>
      <c r="K388" s="16"/>
      <c r="L388" s="26">
        <f t="shared" si="11"/>
        <v>134864</v>
      </c>
    </row>
    <row r="389" spans="1:12" ht="12.75">
      <c r="A389" s="80" t="s">
        <v>379</v>
      </c>
      <c r="B389" s="81" t="s">
        <v>17</v>
      </c>
      <c r="C389" s="81" t="s">
        <v>67</v>
      </c>
      <c r="D389" s="81" t="s">
        <v>43</v>
      </c>
      <c r="E389" s="56" t="s">
        <v>20</v>
      </c>
      <c r="F389" s="55" t="s">
        <v>55</v>
      </c>
      <c r="G389" s="57">
        <v>24553</v>
      </c>
      <c r="H389" s="58"/>
      <c r="I389" s="20">
        <f aca="true" t="shared" si="12" ref="I389:I451">SUM(G389:H389)</f>
        <v>24553</v>
      </c>
      <c r="J389" s="57">
        <v>136602</v>
      </c>
      <c r="K389" s="58"/>
      <c r="L389" s="26">
        <f aca="true" t="shared" si="13" ref="L389:L451">SUM(J389:K389)</f>
        <v>136602</v>
      </c>
    </row>
    <row r="390" spans="1:12" ht="12.75">
      <c r="A390" s="27" t="s">
        <v>380</v>
      </c>
      <c r="B390" s="53" t="s">
        <v>32</v>
      </c>
      <c r="C390" s="53" t="s">
        <v>36</v>
      </c>
      <c r="D390" s="53" t="s">
        <v>180</v>
      </c>
      <c r="E390" s="53" t="s">
        <v>20</v>
      </c>
      <c r="F390" s="53" t="s">
        <v>38</v>
      </c>
      <c r="G390" s="29">
        <v>2103</v>
      </c>
      <c r="H390" s="29">
        <v>0</v>
      </c>
      <c r="I390" s="20">
        <f t="shared" si="12"/>
        <v>2103</v>
      </c>
      <c r="J390" s="29">
        <v>50904</v>
      </c>
      <c r="K390" s="29">
        <v>0</v>
      </c>
      <c r="L390" s="26">
        <f t="shared" si="13"/>
        <v>50904</v>
      </c>
    </row>
    <row r="391" spans="1:12" ht="12.75">
      <c r="A391" s="11" t="s">
        <v>381</v>
      </c>
      <c r="B391" s="12" t="s">
        <v>17</v>
      </c>
      <c r="C391" s="12" t="s">
        <v>18</v>
      </c>
      <c r="D391" s="12" t="s">
        <v>58</v>
      </c>
      <c r="E391" s="13" t="s">
        <v>20</v>
      </c>
      <c r="F391" s="12" t="s">
        <v>21</v>
      </c>
      <c r="G391" s="14">
        <v>1308</v>
      </c>
      <c r="H391" s="14"/>
      <c r="I391" s="20">
        <f t="shared" si="12"/>
        <v>1308</v>
      </c>
      <c r="J391" s="16">
        <v>21177</v>
      </c>
      <c r="K391" s="16"/>
      <c r="L391" s="26">
        <f t="shared" si="13"/>
        <v>21177</v>
      </c>
    </row>
    <row r="392" spans="1:12" ht="12.75">
      <c r="A392" s="80" t="s">
        <v>382</v>
      </c>
      <c r="B392" s="81" t="s">
        <v>35</v>
      </c>
      <c r="C392" s="81" t="s">
        <v>67</v>
      </c>
      <c r="D392" s="81" t="s">
        <v>110</v>
      </c>
      <c r="E392" s="56" t="s">
        <v>26</v>
      </c>
      <c r="F392" s="55" t="s">
        <v>55</v>
      </c>
      <c r="G392" s="57">
        <v>14413</v>
      </c>
      <c r="H392" s="57"/>
      <c r="I392" s="20">
        <f t="shared" si="12"/>
        <v>14413</v>
      </c>
      <c r="J392" s="57">
        <v>80766</v>
      </c>
      <c r="K392" s="57"/>
      <c r="L392" s="26">
        <f t="shared" si="13"/>
        <v>80766</v>
      </c>
    </row>
    <row r="393" spans="1:12" ht="12.75">
      <c r="A393" s="11" t="s">
        <v>383</v>
      </c>
      <c r="B393" s="12" t="s">
        <v>17</v>
      </c>
      <c r="C393" s="12" t="s">
        <v>18</v>
      </c>
      <c r="D393" s="12" t="s">
        <v>41</v>
      </c>
      <c r="E393" s="13" t="s">
        <v>20</v>
      </c>
      <c r="F393" s="12" t="s">
        <v>21</v>
      </c>
      <c r="G393" s="31">
        <v>1123</v>
      </c>
      <c r="H393" s="31"/>
      <c r="I393" s="20">
        <f t="shared" si="12"/>
        <v>1123</v>
      </c>
      <c r="J393" s="32">
        <v>18801</v>
      </c>
      <c r="K393" s="31"/>
      <c r="L393" s="26">
        <f t="shared" si="13"/>
        <v>18801</v>
      </c>
    </row>
    <row r="394" spans="1:12" ht="12.75">
      <c r="A394" s="80" t="s">
        <v>384</v>
      </c>
      <c r="B394" s="81" t="s">
        <v>35</v>
      </c>
      <c r="C394" s="81" t="s">
        <v>67</v>
      </c>
      <c r="D394" s="81" t="s">
        <v>110</v>
      </c>
      <c r="E394" s="56" t="s">
        <v>26</v>
      </c>
      <c r="F394" s="55" t="s">
        <v>55</v>
      </c>
      <c r="G394" s="57">
        <v>11431</v>
      </c>
      <c r="H394" s="57"/>
      <c r="I394" s="20">
        <f t="shared" si="12"/>
        <v>11431</v>
      </c>
      <c r="J394" s="57">
        <v>66720</v>
      </c>
      <c r="K394" s="57"/>
      <c r="L394" s="26">
        <f t="shared" si="13"/>
        <v>66720</v>
      </c>
    </row>
    <row r="395" spans="1:12" ht="12.75">
      <c r="A395" s="17" t="s">
        <v>385</v>
      </c>
      <c r="B395" s="18" t="s">
        <v>49</v>
      </c>
      <c r="C395" s="18" t="s">
        <v>24</v>
      </c>
      <c r="D395" s="18" t="s">
        <v>110</v>
      </c>
      <c r="E395" s="19" t="s">
        <v>20</v>
      </c>
      <c r="F395" s="19" t="s">
        <v>27</v>
      </c>
      <c r="G395" s="20"/>
      <c r="H395" s="20">
        <v>2301</v>
      </c>
      <c r="I395" s="20">
        <f t="shared" si="12"/>
        <v>2301</v>
      </c>
      <c r="J395" s="21"/>
      <c r="K395" s="21">
        <v>77808</v>
      </c>
      <c r="L395" s="26">
        <f t="shared" si="13"/>
        <v>77808</v>
      </c>
    </row>
    <row r="396" spans="1:12" ht="12.75">
      <c r="A396" s="11" t="s">
        <v>386</v>
      </c>
      <c r="B396" s="12" t="s">
        <v>17</v>
      </c>
      <c r="C396" s="12" t="s">
        <v>18</v>
      </c>
      <c r="D396" s="12" t="s">
        <v>29</v>
      </c>
      <c r="E396" s="13" t="s">
        <v>20</v>
      </c>
      <c r="F396" s="12" t="s">
        <v>21</v>
      </c>
      <c r="G396" s="15">
        <v>2836</v>
      </c>
      <c r="H396" s="15"/>
      <c r="I396" s="20">
        <f t="shared" si="12"/>
        <v>2836</v>
      </c>
      <c r="J396" s="22">
        <v>45578</v>
      </c>
      <c r="K396" s="22"/>
      <c r="L396" s="26">
        <f t="shared" si="13"/>
        <v>45578</v>
      </c>
    </row>
    <row r="397" spans="1:12" ht="12.75">
      <c r="A397" s="11" t="s">
        <v>387</v>
      </c>
      <c r="B397" s="12" t="s">
        <v>17</v>
      </c>
      <c r="C397" s="12" t="s">
        <v>18</v>
      </c>
      <c r="D397" s="12" t="s">
        <v>29</v>
      </c>
      <c r="E397" s="13" t="s">
        <v>20</v>
      </c>
      <c r="F397" s="12" t="s">
        <v>21</v>
      </c>
      <c r="G397" s="15">
        <v>687</v>
      </c>
      <c r="H397" s="15"/>
      <c r="I397" s="20">
        <f t="shared" si="12"/>
        <v>687</v>
      </c>
      <c r="J397" s="22">
        <v>11465</v>
      </c>
      <c r="K397" s="22"/>
      <c r="L397" s="26">
        <f t="shared" si="13"/>
        <v>11465</v>
      </c>
    </row>
    <row r="398" spans="1:12" ht="12.75">
      <c r="A398" s="11" t="s">
        <v>388</v>
      </c>
      <c r="B398" s="12" t="s">
        <v>32</v>
      </c>
      <c r="C398" s="12" t="s">
        <v>18</v>
      </c>
      <c r="D398" s="12" t="s">
        <v>29</v>
      </c>
      <c r="E398" s="13" t="s">
        <v>20</v>
      </c>
      <c r="F398" s="12" t="s">
        <v>21</v>
      </c>
      <c r="G398" s="14">
        <v>52616</v>
      </c>
      <c r="H398" s="14"/>
      <c r="I398" s="20">
        <f t="shared" si="12"/>
        <v>52616</v>
      </c>
      <c r="J398" s="16">
        <v>850709</v>
      </c>
      <c r="K398" s="16"/>
      <c r="L398" s="26">
        <f t="shared" si="13"/>
        <v>850709</v>
      </c>
    </row>
    <row r="399" spans="1:12" ht="12.75">
      <c r="A399" s="11" t="s">
        <v>389</v>
      </c>
      <c r="B399" s="12" t="s">
        <v>70</v>
      </c>
      <c r="C399" s="12" t="s">
        <v>18</v>
      </c>
      <c r="D399" s="12" t="s">
        <v>58</v>
      </c>
      <c r="E399" s="13" t="s">
        <v>26</v>
      </c>
      <c r="F399" s="12" t="s">
        <v>21</v>
      </c>
      <c r="G399" s="14">
        <v>2446</v>
      </c>
      <c r="H399" s="14"/>
      <c r="I399" s="20">
        <f t="shared" si="12"/>
        <v>2446</v>
      </c>
      <c r="J399" s="16">
        <v>42642</v>
      </c>
      <c r="K399" s="16"/>
      <c r="L399" s="26">
        <f t="shared" si="13"/>
        <v>42642</v>
      </c>
    </row>
    <row r="400" spans="1:12" ht="12.75">
      <c r="A400" s="102" t="s">
        <v>390</v>
      </c>
      <c r="B400" s="12" t="s">
        <v>70</v>
      </c>
      <c r="C400" s="12" t="s">
        <v>18</v>
      </c>
      <c r="D400" s="12" t="s">
        <v>90</v>
      </c>
      <c r="E400" s="13" t="s">
        <v>26</v>
      </c>
      <c r="F400" s="12" t="s">
        <v>21</v>
      </c>
      <c r="G400" s="14">
        <v>24725</v>
      </c>
      <c r="H400" s="14"/>
      <c r="I400" s="20">
        <f t="shared" si="12"/>
        <v>24725</v>
      </c>
      <c r="J400" s="16">
        <v>414644</v>
      </c>
      <c r="K400" s="16"/>
      <c r="L400" s="26">
        <f t="shared" si="13"/>
        <v>414644</v>
      </c>
    </row>
    <row r="401" spans="1:12" ht="12.75">
      <c r="A401" s="102" t="s">
        <v>391</v>
      </c>
      <c r="B401" s="12" t="s">
        <v>70</v>
      </c>
      <c r="C401" s="12" t="s">
        <v>18</v>
      </c>
      <c r="D401" s="12" t="s">
        <v>90</v>
      </c>
      <c r="E401" s="13" t="s">
        <v>26</v>
      </c>
      <c r="F401" s="12" t="s">
        <v>21</v>
      </c>
      <c r="G401" s="14">
        <v>5073</v>
      </c>
      <c r="H401" s="14"/>
      <c r="I401" s="20">
        <f t="shared" si="12"/>
        <v>5073</v>
      </c>
      <c r="J401" s="16">
        <v>89514</v>
      </c>
      <c r="K401" s="16"/>
      <c r="L401" s="26">
        <f t="shared" si="13"/>
        <v>89514</v>
      </c>
    </row>
    <row r="402" spans="1:12" ht="12.75">
      <c r="A402" s="102" t="s">
        <v>392</v>
      </c>
      <c r="B402" s="12" t="s">
        <v>70</v>
      </c>
      <c r="C402" s="12" t="s">
        <v>18</v>
      </c>
      <c r="D402" s="12" t="s">
        <v>90</v>
      </c>
      <c r="E402" s="13" t="s">
        <v>26</v>
      </c>
      <c r="F402" s="12" t="s">
        <v>21</v>
      </c>
      <c r="G402" s="14">
        <v>573</v>
      </c>
      <c r="H402" s="14"/>
      <c r="I402" s="20">
        <f t="shared" si="12"/>
        <v>573</v>
      </c>
      <c r="J402" s="16">
        <v>9276</v>
      </c>
      <c r="K402" s="16"/>
      <c r="L402" s="26">
        <f t="shared" si="13"/>
        <v>9276</v>
      </c>
    </row>
    <row r="403" spans="1:12" ht="12.75">
      <c r="A403" s="102" t="s">
        <v>393</v>
      </c>
      <c r="B403" s="12" t="s">
        <v>70</v>
      </c>
      <c r="C403" s="12" t="s">
        <v>18</v>
      </c>
      <c r="D403" s="12" t="s">
        <v>90</v>
      </c>
      <c r="E403" s="13" t="s">
        <v>26</v>
      </c>
      <c r="F403" s="12" t="s">
        <v>21</v>
      </c>
      <c r="G403" s="14">
        <v>8470</v>
      </c>
      <c r="H403" s="14"/>
      <c r="I403" s="20">
        <f t="shared" si="12"/>
        <v>8470</v>
      </c>
      <c r="J403" s="16">
        <v>144007</v>
      </c>
      <c r="K403" s="16"/>
      <c r="L403" s="26">
        <f t="shared" si="13"/>
        <v>144007</v>
      </c>
    </row>
    <row r="404" spans="1:12" ht="12.75">
      <c r="A404" s="33" t="s">
        <v>734</v>
      </c>
      <c r="B404" s="34" t="s">
        <v>92</v>
      </c>
      <c r="C404" s="34" t="s">
        <v>42</v>
      </c>
      <c r="D404" s="34" t="s">
        <v>43</v>
      </c>
      <c r="E404" s="35" t="s">
        <v>20</v>
      </c>
      <c r="F404" s="34" t="s">
        <v>44</v>
      </c>
      <c r="G404" s="26">
        <v>421197</v>
      </c>
      <c r="H404" s="36">
        <v>2053</v>
      </c>
      <c r="I404" s="20">
        <f t="shared" si="12"/>
        <v>423250</v>
      </c>
      <c r="J404" s="26">
        <v>5537098</v>
      </c>
      <c r="K404" s="37">
        <v>130985</v>
      </c>
      <c r="L404" s="26">
        <f t="shared" si="13"/>
        <v>5668083</v>
      </c>
    </row>
    <row r="405" spans="1:12" ht="12.75">
      <c r="A405" s="33" t="s">
        <v>394</v>
      </c>
      <c r="B405" s="34" t="s">
        <v>70</v>
      </c>
      <c r="C405" s="34" t="s">
        <v>42</v>
      </c>
      <c r="D405" s="34" t="s">
        <v>43</v>
      </c>
      <c r="E405" s="35" t="s">
        <v>26</v>
      </c>
      <c r="F405" s="34" t="s">
        <v>44</v>
      </c>
      <c r="G405" s="26">
        <v>8635</v>
      </c>
      <c r="H405" s="36"/>
      <c r="I405" s="20">
        <f t="shared" si="12"/>
        <v>8635</v>
      </c>
      <c r="J405" s="26">
        <v>338482</v>
      </c>
      <c r="K405" s="38"/>
      <c r="L405" s="26">
        <f t="shared" si="13"/>
        <v>338482</v>
      </c>
    </row>
    <row r="406" spans="1:12" ht="12.75">
      <c r="A406" s="70" t="s">
        <v>395</v>
      </c>
      <c r="B406" s="13" t="s">
        <v>98</v>
      </c>
      <c r="C406" s="13" t="s">
        <v>18</v>
      </c>
      <c r="D406" s="13" t="s">
        <v>102</v>
      </c>
      <c r="E406" s="13" t="s">
        <v>26</v>
      </c>
      <c r="F406" s="13" t="s">
        <v>21</v>
      </c>
      <c r="G406" s="16">
        <f>11014</f>
        <v>11014</v>
      </c>
      <c r="H406" s="71"/>
      <c r="I406" s="20">
        <f t="shared" si="12"/>
        <v>11014</v>
      </c>
      <c r="J406" s="16">
        <f>181841</f>
        <v>181841</v>
      </c>
      <c r="K406" s="71"/>
      <c r="L406" s="26">
        <f t="shared" si="13"/>
        <v>181841</v>
      </c>
    </row>
    <row r="407" spans="1:12" ht="12.75">
      <c r="A407" s="11" t="s">
        <v>396</v>
      </c>
      <c r="B407" s="12" t="s">
        <v>32</v>
      </c>
      <c r="C407" s="12" t="s">
        <v>18</v>
      </c>
      <c r="D407" s="12" t="s">
        <v>19</v>
      </c>
      <c r="E407" s="13" t="s">
        <v>20</v>
      </c>
      <c r="F407" s="12" t="s">
        <v>21</v>
      </c>
      <c r="G407" s="14">
        <v>7629</v>
      </c>
      <c r="H407" s="14"/>
      <c r="I407" s="20">
        <f t="shared" si="12"/>
        <v>7629</v>
      </c>
      <c r="J407" s="16">
        <v>132305</v>
      </c>
      <c r="K407" s="16"/>
      <c r="L407" s="26">
        <f t="shared" si="13"/>
        <v>132305</v>
      </c>
    </row>
    <row r="408" spans="1:12" ht="12.75">
      <c r="A408" s="11" t="s">
        <v>397</v>
      </c>
      <c r="B408" s="12" t="s">
        <v>70</v>
      </c>
      <c r="C408" s="12" t="s">
        <v>18</v>
      </c>
      <c r="D408" s="12" t="s">
        <v>19</v>
      </c>
      <c r="E408" s="13" t="s">
        <v>26</v>
      </c>
      <c r="F408" s="13" t="s">
        <v>21</v>
      </c>
      <c r="G408" s="14">
        <v>8989</v>
      </c>
      <c r="H408" s="14"/>
      <c r="I408" s="20">
        <f t="shared" si="12"/>
        <v>8989</v>
      </c>
      <c r="J408" s="16">
        <v>145509</v>
      </c>
      <c r="K408" s="16"/>
      <c r="L408" s="26">
        <f t="shared" si="13"/>
        <v>145509</v>
      </c>
    </row>
    <row r="409" spans="1:12" ht="12.75">
      <c r="A409" s="85" t="s">
        <v>398</v>
      </c>
      <c r="B409" s="13" t="s">
        <v>64</v>
      </c>
      <c r="C409" s="13" t="s">
        <v>18</v>
      </c>
      <c r="D409" s="13" t="s">
        <v>323</v>
      </c>
      <c r="E409" s="13" t="s">
        <v>20</v>
      </c>
      <c r="F409" s="13" t="s">
        <v>21</v>
      </c>
      <c r="G409" s="14"/>
      <c r="H409" s="14">
        <v>50861</v>
      </c>
      <c r="I409" s="20">
        <f t="shared" si="12"/>
        <v>50861</v>
      </c>
      <c r="J409" s="16"/>
      <c r="K409" s="16">
        <v>1703061</v>
      </c>
      <c r="L409" s="26">
        <f t="shared" si="13"/>
        <v>1703061</v>
      </c>
    </row>
    <row r="410" spans="1:12" ht="12.75">
      <c r="A410" s="11" t="s">
        <v>399</v>
      </c>
      <c r="B410" s="12" t="s">
        <v>32</v>
      </c>
      <c r="C410" s="12" t="s">
        <v>18</v>
      </c>
      <c r="D410" s="12" t="s">
        <v>41</v>
      </c>
      <c r="E410" s="13" t="s">
        <v>20</v>
      </c>
      <c r="F410" s="12" t="s">
        <v>21</v>
      </c>
      <c r="G410" s="14">
        <v>219841</v>
      </c>
      <c r="H410" s="14"/>
      <c r="I410" s="20">
        <f t="shared" si="12"/>
        <v>219841</v>
      </c>
      <c r="J410" s="16">
        <v>3464611</v>
      </c>
      <c r="K410" s="16"/>
      <c r="L410" s="26">
        <f t="shared" si="13"/>
        <v>3464611</v>
      </c>
    </row>
    <row r="411" spans="1:12" ht="12.75">
      <c r="A411" s="110" t="s">
        <v>400</v>
      </c>
      <c r="B411" s="12" t="s">
        <v>49</v>
      </c>
      <c r="C411" s="12" t="s">
        <v>18</v>
      </c>
      <c r="D411" s="12" t="s">
        <v>102</v>
      </c>
      <c r="E411" s="13" t="s">
        <v>20</v>
      </c>
      <c r="F411" s="12" t="s">
        <v>21</v>
      </c>
      <c r="G411" s="14"/>
      <c r="H411" s="14">
        <v>19673</v>
      </c>
      <c r="I411" s="20">
        <f t="shared" si="12"/>
        <v>19673</v>
      </c>
      <c r="J411" s="16"/>
      <c r="K411" s="16">
        <v>842461</v>
      </c>
      <c r="L411" s="26">
        <f t="shared" si="13"/>
        <v>842461</v>
      </c>
    </row>
    <row r="412" spans="1:12" ht="12.75">
      <c r="A412" s="11" t="s">
        <v>401</v>
      </c>
      <c r="B412" s="12" t="s">
        <v>49</v>
      </c>
      <c r="C412" s="12" t="s">
        <v>18</v>
      </c>
      <c r="D412" s="12" t="s">
        <v>19</v>
      </c>
      <c r="E412" s="13" t="s">
        <v>20</v>
      </c>
      <c r="F412" s="12" t="s">
        <v>21</v>
      </c>
      <c r="G412" s="39"/>
      <c r="H412" s="39">
        <v>107545</v>
      </c>
      <c r="I412" s="20">
        <f t="shared" si="12"/>
        <v>107545</v>
      </c>
      <c r="J412" s="39"/>
      <c r="K412" s="39">
        <v>6777849</v>
      </c>
      <c r="L412" s="26">
        <f t="shared" si="13"/>
        <v>6777849</v>
      </c>
    </row>
    <row r="413" spans="1:12" ht="12.75">
      <c r="A413" s="11" t="s">
        <v>402</v>
      </c>
      <c r="B413" s="12" t="s">
        <v>17</v>
      </c>
      <c r="C413" s="12" t="s">
        <v>18</v>
      </c>
      <c r="D413" s="12" t="s">
        <v>90</v>
      </c>
      <c r="E413" s="13" t="s">
        <v>20</v>
      </c>
      <c r="F413" s="12" t="s">
        <v>21</v>
      </c>
      <c r="G413" s="15">
        <v>11164</v>
      </c>
      <c r="H413" s="15"/>
      <c r="I413" s="20">
        <f t="shared" si="12"/>
        <v>11164</v>
      </c>
      <c r="J413" s="22">
        <v>189078</v>
      </c>
      <c r="K413" s="22"/>
      <c r="L413" s="26">
        <f t="shared" si="13"/>
        <v>189078</v>
      </c>
    </row>
    <row r="414" spans="1:12" ht="12.75">
      <c r="A414" s="17" t="s">
        <v>403</v>
      </c>
      <c r="B414" s="18" t="s">
        <v>17</v>
      </c>
      <c r="C414" s="18" t="s">
        <v>24</v>
      </c>
      <c r="D414" s="18" t="s">
        <v>37</v>
      </c>
      <c r="E414" s="18" t="s">
        <v>20</v>
      </c>
      <c r="F414" s="19" t="s">
        <v>27</v>
      </c>
      <c r="G414" s="24">
        <v>1211</v>
      </c>
      <c r="H414" s="20"/>
      <c r="I414" s="20">
        <f t="shared" si="12"/>
        <v>1211</v>
      </c>
      <c r="J414" s="25">
        <v>29664</v>
      </c>
      <c r="K414" s="21"/>
      <c r="L414" s="26">
        <f t="shared" si="13"/>
        <v>29664</v>
      </c>
    </row>
    <row r="415" spans="1:12" ht="12.75">
      <c r="A415" s="90" t="s">
        <v>735</v>
      </c>
      <c r="B415" s="34" t="s">
        <v>17</v>
      </c>
      <c r="C415" s="34" t="s">
        <v>42</v>
      </c>
      <c r="D415" s="34" t="s">
        <v>43</v>
      </c>
      <c r="E415" s="35" t="s">
        <v>20</v>
      </c>
      <c r="F415" s="34" t="s">
        <v>44</v>
      </c>
      <c r="G415" s="26">
        <v>1446</v>
      </c>
      <c r="H415" s="36"/>
      <c r="I415" s="20">
        <f t="shared" si="12"/>
        <v>1446</v>
      </c>
      <c r="J415" s="26">
        <v>49742</v>
      </c>
      <c r="K415" s="38"/>
      <c r="L415" s="26">
        <f t="shared" si="13"/>
        <v>49742</v>
      </c>
    </row>
    <row r="416" spans="1:12" ht="12.75">
      <c r="A416" s="17" t="s">
        <v>736</v>
      </c>
      <c r="B416" s="18" t="s">
        <v>76</v>
      </c>
      <c r="C416" s="18" t="s">
        <v>24</v>
      </c>
      <c r="D416" s="18" t="s">
        <v>33</v>
      </c>
      <c r="E416" s="18" t="s">
        <v>26</v>
      </c>
      <c r="F416" s="19" t="s">
        <v>27</v>
      </c>
      <c r="G416" s="20">
        <v>3022</v>
      </c>
      <c r="H416" s="20"/>
      <c r="I416" s="20">
        <f t="shared" si="12"/>
        <v>3022</v>
      </c>
      <c r="J416" s="77">
        <v>77346</v>
      </c>
      <c r="L416" s="26">
        <f t="shared" si="13"/>
        <v>77346</v>
      </c>
    </row>
    <row r="417" spans="1:12" ht="12.75">
      <c r="A417" s="70" t="s">
        <v>404</v>
      </c>
      <c r="B417" s="13" t="s">
        <v>98</v>
      </c>
      <c r="C417" s="13" t="s">
        <v>18</v>
      </c>
      <c r="D417" s="13" t="s">
        <v>19</v>
      </c>
      <c r="E417" s="13" t="s">
        <v>26</v>
      </c>
      <c r="F417" s="13" t="s">
        <v>21</v>
      </c>
      <c r="G417" s="14">
        <f>42005+9853</f>
        <v>51858</v>
      </c>
      <c r="H417" s="14"/>
      <c r="I417" s="20">
        <f t="shared" si="12"/>
        <v>51858</v>
      </c>
      <c r="J417" s="16">
        <f>693503+162674</f>
        <v>856177</v>
      </c>
      <c r="K417" s="16"/>
      <c r="L417" s="26">
        <f t="shared" si="13"/>
        <v>856177</v>
      </c>
    </row>
    <row r="418" spans="1:12" ht="12.75">
      <c r="A418" s="11" t="s">
        <v>405</v>
      </c>
      <c r="B418" s="12" t="s">
        <v>32</v>
      </c>
      <c r="C418" s="12" t="s">
        <v>18</v>
      </c>
      <c r="D418" s="12" t="s">
        <v>90</v>
      </c>
      <c r="E418" s="13" t="s">
        <v>20</v>
      </c>
      <c r="F418" s="12" t="s">
        <v>21</v>
      </c>
      <c r="G418" s="14">
        <v>17726</v>
      </c>
      <c r="H418" s="14"/>
      <c r="I418" s="20">
        <f t="shared" si="12"/>
        <v>17726</v>
      </c>
      <c r="J418" s="16">
        <v>299948</v>
      </c>
      <c r="K418" s="16"/>
      <c r="L418" s="26">
        <f t="shared" si="13"/>
        <v>299948</v>
      </c>
    </row>
    <row r="419" spans="1:12" ht="12.75">
      <c r="A419" s="11" t="s">
        <v>406</v>
      </c>
      <c r="B419" s="12" t="s">
        <v>17</v>
      </c>
      <c r="C419" s="12" t="s">
        <v>18</v>
      </c>
      <c r="D419" s="12" t="s">
        <v>29</v>
      </c>
      <c r="E419" s="13" t="s">
        <v>20</v>
      </c>
      <c r="F419" s="12" t="s">
        <v>21</v>
      </c>
      <c r="G419" s="15">
        <v>22352</v>
      </c>
      <c r="H419" s="15"/>
      <c r="I419" s="20">
        <f t="shared" si="12"/>
        <v>22352</v>
      </c>
      <c r="J419" s="22">
        <v>357078</v>
      </c>
      <c r="K419" s="22"/>
      <c r="L419" s="26">
        <f t="shared" si="13"/>
        <v>357078</v>
      </c>
    </row>
    <row r="420" spans="1:12" ht="12.75">
      <c r="A420" s="11" t="s">
        <v>407</v>
      </c>
      <c r="B420" s="12" t="s">
        <v>92</v>
      </c>
      <c r="C420" s="12" t="s">
        <v>18</v>
      </c>
      <c r="D420" s="12" t="s">
        <v>58</v>
      </c>
      <c r="E420" s="13" t="s">
        <v>20</v>
      </c>
      <c r="F420" s="12" t="s">
        <v>21</v>
      </c>
      <c r="G420" s="14">
        <f>62624+92733+112223+112313</f>
        <v>379893</v>
      </c>
      <c r="H420" s="14">
        <f>9156+18935</f>
        <v>28091</v>
      </c>
      <c r="I420" s="20">
        <f t="shared" si="12"/>
        <v>407984</v>
      </c>
      <c r="J420" s="16">
        <f>969081+1421026+1801821+1727401</f>
        <v>5919329</v>
      </c>
      <c r="K420" s="16">
        <f>442188+1392803</f>
        <v>1834991</v>
      </c>
      <c r="L420" s="26">
        <f t="shared" si="13"/>
        <v>7754320</v>
      </c>
    </row>
    <row r="421" spans="1:12" ht="12.75">
      <c r="A421" s="70" t="s">
        <v>408</v>
      </c>
      <c r="B421" s="13" t="s">
        <v>98</v>
      </c>
      <c r="C421" s="13" t="s">
        <v>18</v>
      </c>
      <c r="D421" s="13" t="s">
        <v>58</v>
      </c>
      <c r="E421" s="13" t="s">
        <v>26</v>
      </c>
      <c r="F421" s="13" t="s">
        <v>21</v>
      </c>
      <c r="G421" s="14">
        <f>2133+5484</f>
        <v>7617</v>
      </c>
      <c r="H421" s="14"/>
      <c r="I421" s="20">
        <f t="shared" si="12"/>
        <v>7617</v>
      </c>
      <c r="J421" s="16">
        <f>35208+90536</f>
        <v>125744</v>
      </c>
      <c r="K421" s="16"/>
      <c r="L421" s="26">
        <f t="shared" si="13"/>
        <v>125744</v>
      </c>
    </row>
    <row r="422" spans="1:12" ht="12.75">
      <c r="A422" s="11" t="s">
        <v>409</v>
      </c>
      <c r="B422" s="12" t="s">
        <v>17</v>
      </c>
      <c r="C422" s="12" t="s">
        <v>18</v>
      </c>
      <c r="D422" s="12" t="s">
        <v>41</v>
      </c>
      <c r="E422" s="13" t="s">
        <v>20</v>
      </c>
      <c r="F422" s="12" t="s">
        <v>21</v>
      </c>
      <c r="G422" s="31">
        <v>23992</v>
      </c>
      <c r="H422" s="31"/>
      <c r="I422" s="20">
        <f t="shared" si="12"/>
        <v>23992</v>
      </c>
      <c r="J422" s="32">
        <v>387747</v>
      </c>
      <c r="K422" s="31"/>
      <c r="L422" s="26">
        <f t="shared" si="13"/>
        <v>387747</v>
      </c>
    </row>
    <row r="423" spans="1:12" ht="12.75">
      <c r="A423" s="33" t="s">
        <v>410</v>
      </c>
      <c r="B423" s="34" t="s">
        <v>35</v>
      </c>
      <c r="C423" s="34" t="s">
        <v>42</v>
      </c>
      <c r="D423" s="34" t="s">
        <v>43</v>
      </c>
      <c r="E423" s="35" t="s">
        <v>26</v>
      </c>
      <c r="F423" s="34" t="s">
        <v>44</v>
      </c>
      <c r="G423" s="26">
        <v>34143</v>
      </c>
      <c r="H423" s="36"/>
      <c r="I423" s="20">
        <f t="shared" si="12"/>
        <v>34143</v>
      </c>
      <c r="J423" s="26">
        <v>1560766</v>
      </c>
      <c r="K423" s="38"/>
      <c r="L423" s="26">
        <f t="shared" si="13"/>
        <v>1560766</v>
      </c>
    </row>
    <row r="424" spans="1:12" ht="12.75">
      <c r="A424" s="11" t="s">
        <v>411</v>
      </c>
      <c r="B424" s="12" t="s">
        <v>17</v>
      </c>
      <c r="C424" s="12" t="s">
        <v>18</v>
      </c>
      <c r="D424" s="12" t="s">
        <v>41</v>
      </c>
      <c r="E424" s="13" t="s">
        <v>20</v>
      </c>
      <c r="F424" s="12" t="s">
        <v>21</v>
      </c>
      <c r="G424" s="31">
        <v>31735</v>
      </c>
      <c r="H424" s="31"/>
      <c r="I424" s="20">
        <f t="shared" si="12"/>
        <v>31735</v>
      </c>
      <c r="J424" s="32">
        <v>512679</v>
      </c>
      <c r="K424" s="31"/>
      <c r="L424" s="26">
        <f t="shared" si="13"/>
        <v>512679</v>
      </c>
    </row>
    <row r="425" spans="1:12" ht="12.75">
      <c r="A425" s="11" t="s">
        <v>412</v>
      </c>
      <c r="B425" s="12" t="s">
        <v>17</v>
      </c>
      <c r="C425" s="12" t="s">
        <v>18</v>
      </c>
      <c r="D425" s="12" t="s">
        <v>58</v>
      </c>
      <c r="E425" s="13" t="s">
        <v>20</v>
      </c>
      <c r="F425" s="12" t="s">
        <v>21</v>
      </c>
      <c r="G425" s="14">
        <v>5863</v>
      </c>
      <c r="H425" s="14"/>
      <c r="I425" s="20">
        <f t="shared" si="12"/>
        <v>5863</v>
      </c>
      <c r="J425" s="16">
        <v>100720</v>
      </c>
      <c r="K425" s="16"/>
      <c r="L425" s="26">
        <f t="shared" si="13"/>
        <v>100720</v>
      </c>
    </row>
    <row r="426" spans="1:12" ht="12.75">
      <c r="A426" s="11" t="s">
        <v>413</v>
      </c>
      <c r="B426" s="12" t="s">
        <v>17</v>
      </c>
      <c r="C426" s="12" t="s">
        <v>18</v>
      </c>
      <c r="D426" s="12" t="s">
        <v>29</v>
      </c>
      <c r="E426" s="13" t="s">
        <v>20</v>
      </c>
      <c r="F426" s="12" t="s">
        <v>21</v>
      </c>
      <c r="G426" s="15">
        <v>23249</v>
      </c>
      <c r="H426" s="15"/>
      <c r="I426" s="20">
        <f t="shared" si="12"/>
        <v>23249</v>
      </c>
      <c r="J426" s="22">
        <v>372508</v>
      </c>
      <c r="K426" s="22"/>
      <c r="L426" s="26">
        <f t="shared" si="13"/>
        <v>372508</v>
      </c>
    </row>
    <row r="427" spans="1:12" ht="12.75">
      <c r="A427" s="11" t="s">
        <v>414</v>
      </c>
      <c r="B427" s="12" t="s">
        <v>49</v>
      </c>
      <c r="C427" s="12" t="s">
        <v>18</v>
      </c>
      <c r="D427" s="12" t="s">
        <v>29</v>
      </c>
      <c r="E427" s="13" t="s">
        <v>20</v>
      </c>
      <c r="F427" s="12" t="s">
        <v>21</v>
      </c>
      <c r="G427" s="39"/>
      <c r="H427" s="39">
        <v>28660</v>
      </c>
      <c r="I427" s="20">
        <f t="shared" si="12"/>
        <v>28660</v>
      </c>
      <c r="J427" s="39"/>
      <c r="K427" s="39">
        <v>1438590</v>
      </c>
      <c r="L427" s="26">
        <f t="shared" si="13"/>
        <v>1438590</v>
      </c>
    </row>
    <row r="428" spans="1:12" ht="12.75">
      <c r="A428" s="11" t="s">
        <v>415</v>
      </c>
      <c r="B428" s="12" t="s">
        <v>17</v>
      </c>
      <c r="C428" s="12" t="s">
        <v>18</v>
      </c>
      <c r="D428" s="12" t="s">
        <v>58</v>
      </c>
      <c r="E428" s="13" t="s">
        <v>20</v>
      </c>
      <c r="F428" s="12" t="s">
        <v>21</v>
      </c>
      <c r="G428" s="14">
        <v>2408</v>
      </c>
      <c r="H428" s="14"/>
      <c r="I428" s="20">
        <f t="shared" si="12"/>
        <v>2408</v>
      </c>
      <c r="J428" s="16">
        <v>38228</v>
      </c>
      <c r="K428" s="16"/>
      <c r="L428" s="26">
        <f t="shared" si="13"/>
        <v>38228</v>
      </c>
    </row>
    <row r="429" spans="1:12" ht="12.75">
      <c r="A429" s="33" t="s">
        <v>737</v>
      </c>
      <c r="B429" s="34" t="s">
        <v>49</v>
      </c>
      <c r="C429" s="34" t="s">
        <v>42</v>
      </c>
      <c r="D429" s="34" t="s">
        <v>43</v>
      </c>
      <c r="E429" s="35" t="s">
        <v>20</v>
      </c>
      <c r="F429" s="34" t="s">
        <v>44</v>
      </c>
      <c r="G429" s="26" t="s">
        <v>68</v>
      </c>
      <c r="H429" s="36">
        <v>1050</v>
      </c>
      <c r="I429" s="20">
        <f t="shared" si="12"/>
        <v>1050</v>
      </c>
      <c r="J429" s="38" t="s">
        <v>68</v>
      </c>
      <c r="K429" s="38">
        <v>127868</v>
      </c>
      <c r="L429" s="26">
        <f t="shared" si="13"/>
        <v>127868</v>
      </c>
    </row>
    <row r="430" spans="1:12" ht="12.75">
      <c r="A430" s="69" t="s">
        <v>416</v>
      </c>
      <c r="B430" s="49" t="s">
        <v>49</v>
      </c>
      <c r="C430" s="49" t="s">
        <v>36</v>
      </c>
      <c r="D430" s="49" t="s">
        <v>417</v>
      </c>
      <c r="E430" s="50" t="s">
        <v>20</v>
      </c>
      <c r="F430" s="49" t="s">
        <v>38</v>
      </c>
      <c r="G430" s="29">
        <v>0</v>
      </c>
      <c r="H430" s="29">
        <v>23729</v>
      </c>
      <c r="I430" s="20">
        <f t="shared" si="12"/>
        <v>23729</v>
      </c>
      <c r="J430" s="29">
        <v>0</v>
      </c>
      <c r="K430" s="29">
        <v>772384</v>
      </c>
      <c r="L430" s="26">
        <f t="shared" si="13"/>
        <v>772384</v>
      </c>
    </row>
    <row r="431" spans="1:12" ht="12.75">
      <c r="A431" s="23" t="s">
        <v>418</v>
      </c>
      <c r="B431" s="19" t="s">
        <v>49</v>
      </c>
      <c r="C431" s="19" t="s">
        <v>24</v>
      </c>
      <c r="D431" s="19" t="s">
        <v>417</v>
      </c>
      <c r="E431" s="19" t="s">
        <v>20</v>
      </c>
      <c r="F431" s="19" t="s">
        <v>27</v>
      </c>
      <c r="G431" s="52"/>
      <c r="H431" s="20">
        <v>20163</v>
      </c>
      <c r="I431" s="20">
        <f t="shared" si="12"/>
        <v>20163</v>
      </c>
      <c r="J431" s="21"/>
      <c r="K431" s="21">
        <v>726048</v>
      </c>
      <c r="L431" s="26">
        <f t="shared" si="13"/>
        <v>726048</v>
      </c>
    </row>
    <row r="432" spans="1:12" ht="12.75">
      <c r="A432" s="23" t="s">
        <v>418</v>
      </c>
      <c r="B432" s="19" t="s">
        <v>49</v>
      </c>
      <c r="C432" s="19" t="s">
        <v>42</v>
      </c>
      <c r="D432" s="19" t="s">
        <v>417</v>
      </c>
      <c r="E432" s="19" t="s">
        <v>20</v>
      </c>
      <c r="F432" s="19" t="s">
        <v>44</v>
      </c>
      <c r="G432" s="52"/>
      <c r="H432" s="20">
        <v>144</v>
      </c>
      <c r="I432" s="20">
        <f t="shared" si="12"/>
        <v>144</v>
      </c>
      <c r="J432" s="21"/>
      <c r="K432" s="21">
        <v>6228</v>
      </c>
      <c r="L432" s="26">
        <f t="shared" si="13"/>
        <v>6228</v>
      </c>
    </row>
    <row r="433" spans="1:12" ht="12.75">
      <c r="A433" s="33" t="s">
        <v>738</v>
      </c>
      <c r="B433" s="34" t="s">
        <v>17</v>
      </c>
      <c r="C433" s="34" t="s">
        <v>42</v>
      </c>
      <c r="D433" s="34" t="s">
        <v>43</v>
      </c>
      <c r="E433" s="35" t="s">
        <v>20</v>
      </c>
      <c r="F433" s="34" t="s">
        <v>44</v>
      </c>
      <c r="G433" s="26">
        <v>246794</v>
      </c>
      <c r="H433" s="36"/>
      <c r="I433" s="20">
        <f t="shared" si="12"/>
        <v>246794</v>
      </c>
      <c r="J433" s="26">
        <v>7589223</v>
      </c>
      <c r="K433" s="37"/>
      <c r="L433" s="26">
        <f t="shared" si="13"/>
        <v>7589223</v>
      </c>
    </row>
    <row r="434" spans="1:12" ht="12.75">
      <c r="A434" s="11" t="s">
        <v>419</v>
      </c>
      <c r="B434" s="12" t="s">
        <v>17</v>
      </c>
      <c r="C434" s="12" t="s">
        <v>18</v>
      </c>
      <c r="D434" s="12" t="s">
        <v>90</v>
      </c>
      <c r="E434" s="13" t="s">
        <v>20</v>
      </c>
      <c r="F434" s="12" t="s">
        <v>21</v>
      </c>
      <c r="G434" s="15">
        <v>15095</v>
      </c>
      <c r="H434" s="15"/>
      <c r="I434" s="20">
        <f t="shared" si="12"/>
        <v>15095</v>
      </c>
      <c r="J434" s="22">
        <v>255148</v>
      </c>
      <c r="K434" s="22"/>
      <c r="L434" s="26">
        <f t="shared" si="13"/>
        <v>255148</v>
      </c>
    </row>
    <row r="435" spans="1:12" ht="12.75">
      <c r="A435" s="11" t="s">
        <v>420</v>
      </c>
      <c r="B435" s="12" t="s">
        <v>17</v>
      </c>
      <c r="C435" s="12" t="s">
        <v>18</v>
      </c>
      <c r="D435" s="12" t="s">
        <v>19</v>
      </c>
      <c r="E435" s="13" t="s">
        <v>20</v>
      </c>
      <c r="F435" s="12" t="s">
        <v>21</v>
      </c>
      <c r="G435" s="14">
        <v>8570</v>
      </c>
      <c r="H435" s="14"/>
      <c r="I435" s="20">
        <f t="shared" si="12"/>
        <v>8570</v>
      </c>
      <c r="J435" s="16">
        <v>139870</v>
      </c>
      <c r="K435" s="16"/>
      <c r="L435" s="26">
        <f t="shared" si="13"/>
        <v>139870</v>
      </c>
    </row>
    <row r="436" spans="1:12" ht="12.75">
      <c r="A436" s="144" t="s">
        <v>739</v>
      </c>
      <c r="B436" s="145" t="s">
        <v>638</v>
      </c>
      <c r="C436" s="145" t="s">
        <v>24</v>
      </c>
      <c r="D436" s="145" t="s">
        <v>33</v>
      </c>
      <c r="E436" s="145" t="s">
        <v>20</v>
      </c>
      <c r="F436" s="145" t="s">
        <v>27</v>
      </c>
      <c r="G436" s="146"/>
      <c r="H436" s="146">
        <f>20707+9260+18770</f>
        <v>48737</v>
      </c>
      <c r="I436" s="20">
        <f t="shared" si="12"/>
        <v>48737</v>
      </c>
      <c r="J436" s="83"/>
      <c r="K436" s="83">
        <f>693373+358979+1101022</f>
        <v>2153374</v>
      </c>
      <c r="L436" s="26">
        <f t="shared" si="13"/>
        <v>2153374</v>
      </c>
    </row>
    <row r="437" spans="1:12" ht="12.75">
      <c r="A437" s="33" t="s">
        <v>740</v>
      </c>
      <c r="B437" s="34" t="s">
        <v>35</v>
      </c>
      <c r="C437" s="34" t="s">
        <v>42</v>
      </c>
      <c r="D437" s="34" t="s">
        <v>43</v>
      </c>
      <c r="E437" s="35" t="s">
        <v>26</v>
      </c>
      <c r="F437" s="34" t="s">
        <v>44</v>
      </c>
      <c r="G437" s="26">
        <v>1051</v>
      </c>
      <c r="H437" s="36"/>
      <c r="I437" s="20">
        <f t="shared" si="12"/>
        <v>1051</v>
      </c>
      <c r="J437" s="26">
        <v>33375</v>
      </c>
      <c r="K437" s="38"/>
      <c r="L437" s="26">
        <f t="shared" si="13"/>
        <v>33375</v>
      </c>
    </row>
    <row r="438" spans="1:12" ht="12.75">
      <c r="A438" s="40" t="s">
        <v>421</v>
      </c>
      <c r="B438" s="41" t="s">
        <v>17</v>
      </c>
      <c r="C438" s="42" t="s">
        <v>54</v>
      </c>
      <c r="D438" s="42" t="s">
        <v>43</v>
      </c>
      <c r="E438" s="43" t="s">
        <v>20</v>
      </c>
      <c r="F438" s="41" t="s">
        <v>55</v>
      </c>
      <c r="G438" s="44">
        <v>46568</v>
      </c>
      <c r="H438" s="44"/>
      <c r="I438" s="20">
        <f t="shared" si="12"/>
        <v>46568</v>
      </c>
      <c r="J438" s="45">
        <v>688397</v>
      </c>
      <c r="K438" s="46"/>
      <c r="L438" s="26">
        <f t="shared" si="13"/>
        <v>688397</v>
      </c>
    </row>
    <row r="439" spans="1:12" ht="12.75">
      <c r="A439" s="17" t="s">
        <v>422</v>
      </c>
      <c r="B439" s="18" t="s">
        <v>23</v>
      </c>
      <c r="C439" s="18" t="s">
        <v>24</v>
      </c>
      <c r="D439" s="18" t="s">
        <v>33</v>
      </c>
      <c r="E439" s="18" t="s">
        <v>26</v>
      </c>
      <c r="F439" s="19" t="s">
        <v>27</v>
      </c>
      <c r="G439" s="20">
        <v>3707</v>
      </c>
      <c r="H439" s="20"/>
      <c r="I439" s="20">
        <f t="shared" si="12"/>
        <v>3707</v>
      </c>
      <c r="J439" s="21">
        <v>88057</v>
      </c>
      <c r="K439" s="21"/>
      <c r="L439" s="26">
        <f t="shared" si="13"/>
        <v>88057</v>
      </c>
    </row>
    <row r="440" spans="1:12" ht="12.75">
      <c r="A440" s="33" t="s">
        <v>741</v>
      </c>
      <c r="B440" s="34" t="s">
        <v>76</v>
      </c>
      <c r="C440" s="34" t="s">
        <v>42</v>
      </c>
      <c r="D440" s="34" t="s">
        <v>43</v>
      </c>
      <c r="E440" s="35" t="s">
        <v>26</v>
      </c>
      <c r="F440" s="34" t="s">
        <v>44</v>
      </c>
      <c r="G440" s="26">
        <v>0</v>
      </c>
      <c r="H440" s="36"/>
      <c r="I440" s="20">
        <f t="shared" si="12"/>
        <v>0</v>
      </c>
      <c r="J440" s="26">
        <v>0</v>
      </c>
      <c r="K440" s="26"/>
      <c r="L440" s="26">
        <f t="shared" si="13"/>
        <v>0</v>
      </c>
    </row>
    <row r="441" spans="1:12" ht="12.75">
      <c r="A441" s="11" t="s">
        <v>423</v>
      </c>
      <c r="B441" s="12" t="s">
        <v>17</v>
      </c>
      <c r="C441" s="12" t="s">
        <v>18</v>
      </c>
      <c r="D441" s="12" t="s">
        <v>41</v>
      </c>
      <c r="E441" s="13" t="s">
        <v>20</v>
      </c>
      <c r="F441" s="12" t="s">
        <v>21</v>
      </c>
      <c r="G441" s="31">
        <v>7331</v>
      </c>
      <c r="H441" s="31"/>
      <c r="I441" s="20">
        <f t="shared" si="12"/>
        <v>7331</v>
      </c>
      <c r="J441" s="32">
        <v>120621</v>
      </c>
      <c r="K441" s="31"/>
      <c r="L441" s="26">
        <f t="shared" si="13"/>
        <v>120621</v>
      </c>
    </row>
    <row r="442" spans="1:12" ht="12.75">
      <c r="A442" s="11" t="s">
        <v>424</v>
      </c>
      <c r="B442" s="12" t="s">
        <v>17</v>
      </c>
      <c r="C442" s="12" t="s">
        <v>18</v>
      </c>
      <c r="D442" s="12" t="s">
        <v>58</v>
      </c>
      <c r="E442" s="13" t="s">
        <v>20</v>
      </c>
      <c r="F442" s="12" t="s">
        <v>21</v>
      </c>
      <c r="G442" s="14">
        <v>2698</v>
      </c>
      <c r="H442" s="14"/>
      <c r="I442" s="20">
        <f t="shared" si="12"/>
        <v>2698</v>
      </c>
      <c r="J442" s="16">
        <v>44956</v>
      </c>
      <c r="K442" s="16"/>
      <c r="L442" s="26">
        <f t="shared" si="13"/>
        <v>44956</v>
      </c>
    </row>
    <row r="443" spans="1:12" ht="12.75">
      <c r="A443" s="11" t="s">
        <v>425</v>
      </c>
      <c r="B443" s="12" t="s">
        <v>70</v>
      </c>
      <c r="C443" s="12" t="s">
        <v>18</v>
      </c>
      <c r="D443" s="12" t="s">
        <v>58</v>
      </c>
      <c r="E443" s="13" t="s">
        <v>26</v>
      </c>
      <c r="F443" s="12" t="s">
        <v>21</v>
      </c>
      <c r="G443" s="14">
        <v>1795</v>
      </c>
      <c r="H443" s="14"/>
      <c r="I443" s="20">
        <f t="shared" si="12"/>
        <v>1795</v>
      </c>
      <c r="J443" s="16">
        <v>30723</v>
      </c>
      <c r="K443" s="16"/>
      <c r="L443" s="26">
        <f t="shared" si="13"/>
        <v>30723</v>
      </c>
    </row>
    <row r="444" spans="1:12" ht="12.75">
      <c r="A444" s="27" t="s">
        <v>426</v>
      </c>
      <c r="B444" s="28" t="s">
        <v>35</v>
      </c>
      <c r="C444" s="28" t="s">
        <v>36</v>
      </c>
      <c r="D444" s="28" t="s">
        <v>37</v>
      </c>
      <c r="E444" s="28" t="s">
        <v>26</v>
      </c>
      <c r="F444" s="28" t="s">
        <v>38</v>
      </c>
      <c r="G444" s="29">
        <v>27738</v>
      </c>
      <c r="H444" s="29">
        <v>0</v>
      </c>
      <c r="I444" s="20">
        <f t="shared" si="12"/>
        <v>27738</v>
      </c>
      <c r="J444" s="29">
        <v>491308</v>
      </c>
      <c r="K444" s="29">
        <v>0</v>
      </c>
      <c r="L444" s="26">
        <f t="shared" si="13"/>
        <v>491308</v>
      </c>
    </row>
    <row r="445" spans="1:12" ht="12.75">
      <c r="A445" s="17" t="s">
        <v>427</v>
      </c>
      <c r="B445" s="18" t="s">
        <v>23</v>
      </c>
      <c r="C445" s="18" t="s">
        <v>24</v>
      </c>
      <c r="D445" s="18" t="s">
        <v>114</v>
      </c>
      <c r="E445" s="18" t="s">
        <v>26</v>
      </c>
      <c r="F445" s="19" t="s">
        <v>27</v>
      </c>
      <c r="G445" s="20">
        <v>446</v>
      </c>
      <c r="H445" s="20"/>
      <c r="I445" s="20">
        <f t="shared" si="12"/>
        <v>446</v>
      </c>
      <c r="J445" s="21">
        <v>10557</v>
      </c>
      <c r="K445" s="21"/>
      <c r="L445" s="26">
        <f t="shared" si="13"/>
        <v>10557</v>
      </c>
    </row>
    <row r="446" spans="1:12" ht="12.75">
      <c r="A446" s="11" t="s">
        <v>428</v>
      </c>
      <c r="B446" s="12" t="s">
        <v>17</v>
      </c>
      <c r="C446" s="12" t="s">
        <v>18</v>
      </c>
      <c r="D446" s="12" t="s">
        <v>19</v>
      </c>
      <c r="E446" s="13" t="s">
        <v>20</v>
      </c>
      <c r="F446" s="12" t="s">
        <v>21</v>
      </c>
      <c r="G446" s="14">
        <v>1513</v>
      </c>
      <c r="H446" s="14"/>
      <c r="I446" s="20">
        <f t="shared" si="12"/>
        <v>1513</v>
      </c>
      <c r="J446" s="16">
        <v>24578</v>
      </c>
      <c r="K446" s="16"/>
      <c r="L446" s="26">
        <f t="shared" si="13"/>
        <v>24578</v>
      </c>
    </row>
    <row r="447" spans="1:12" ht="12.75">
      <c r="A447" s="17" t="s">
        <v>429</v>
      </c>
      <c r="B447" s="18" t="s">
        <v>23</v>
      </c>
      <c r="C447" s="18" t="s">
        <v>24</v>
      </c>
      <c r="D447" s="18" t="s">
        <v>25</v>
      </c>
      <c r="E447" s="18" t="s">
        <v>26</v>
      </c>
      <c r="F447" s="19" t="s">
        <v>27</v>
      </c>
      <c r="G447" s="20">
        <v>164</v>
      </c>
      <c r="H447" s="20"/>
      <c r="I447" s="20">
        <f t="shared" si="12"/>
        <v>164</v>
      </c>
      <c r="J447" s="21">
        <v>3929</v>
      </c>
      <c r="K447" s="21"/>
      <c r="L447" s="26">
        <f t="shared" si="13"/>
        <v>3929</v>
      </c>
    </row>
    <row r="448" spans="1:12" ht="12.75">
      <c r="A448" s="11" t="s">
        <v>430</v>
      </c>
      <c r="B448" s="12" t="s">
        <v>17</v>
      </c>
      <c r="C448" s="12" t="s">
        <v>18</v>
      </c>
      <c r="D448" s="12" t="s">
        <v>58</v>
      </c>
      <c r="E448" s="13" t="s">
        <v>20</v>
      </c>
      <c r="F448" s="12" t="s">
        <v>21</v>
      </c>
      <c r="G448" s="14">
        <v>1134</v>
      </c>
      <c r="H448" s="14"/>
      <c r="I448" s="20">
        <f t="shared" si="12"/>
        <v>1134</v>
      </c>
      <c r="J448" s="16">
        <v>18745</v>
      </c>
      <c r="K448" s="16"/>
      <c r="L448" s="26">
        <f t="shared" si="13"/>
        <v>18745</v>
      </c>
    </row>
    <row r="449" spans="1:12" ht="12.75">
      <c r="A449" s="11" t="s">
        <v>431</v>
      </c>
      <c r="B449" s="12" t="s">
        <v>17</v>
      </c>
      <c r="C449" s="12" t="s">
        <v>18</v>
      </c>
      <c r="D449" s="12" t="s">
        <v>19</v>
      </c>
      <c r="E449" s="13" t="s">
        <v>20</v>
      </c>
      <c r="F449" s="12" t="s">
        <v>21</v>
      </c>
      <c r="G449" s="14">
        <v>114619</v>
      </c>
      <c r="H449" s="14"/>
      <c r="I449" s="20">
        <f t="shared" si="12"/>
        <v>114619</v>
      </c>
      <c r="J449" s="16">
        <v>2089178</v>
      </c>
      <c r="K449" s="16"/>
      <c r="L449" s="26">
        <f t="shared" si="13"/>
        <v>2089178</v>
      </c>
    </row>
    <row r="450" spans="1:12" ht="12.75">
      <c r="A450" s="90" t="s">
        <v>432</v>
      </c>
      <c r="B450" s="34" t="s">
        <v>17</v>
      </c>
      <c r="C450" s="34" t="s">
        <v>42</v>
      </c>
      <c r="D450" s="34" t="s">
        <v>43</v>
      </c>
      <c r="E450" s="35" t="s">
        <v>20</v>
      </c>
      <c r="F450" s="34" t="s">
        <v>44</v>
      </c>
      <c r="G450" s="26">
        <v>19286</v>
      </c>
      <c r="H450" s="36"/>
      <c r="I450" s="20">
        <f t="shared" si="12"/>
        <v>19286</v>
      </c>
      <c r="J450" s="26">
        <v>686301</v>
      </c>
      <c r="K450" s="37"/>
      <c r="L450" s="26">
        <f t="shared" si="13"/>
        <v>686301</v>
      </c>
    </row>
    <row r="451" spans="1:12" ht="12.75">
      <c r="A451" s="33" t="s">
        <v>742</v>
      </c>
      <c r="B451" s="34" t="s">
        <v>76</v>
      </c>
      <c r="C451" s="34" t="s">
        <v>42</v>
      </c>
      <c r="D451" s="34" t="s">
        <v>43</v>
      </c>
      <c r="E451" s="35" t="s">
        <v>26</v>
      </c>
      <c r="F451" s="34" t="s">
        <v>44</v>
      </c>
      <c r="G451" s="26">
        <v>786</v>
      </c>
      <c r="H451" s="36"/>
      <c r="I451" s="20">
        <f t="shared" si="12"/>
        <v>786</v>
      </c>
      <c r="J451" s="26">
        <v>9077</v>
      </c>
      <c r="K451" s="26"/>
      <c r="L451" s="26">
        <f t="shared" si="13"/>
        <v>9077</v>
      </c>
    </row>
    <row r="452" spans="1:12" ht="12.75">
      <c r="A452" s="11" t="s">
        <v>433</v>
      </c>
      <c r="B452" s="12" t="s">
        <v>17</v>
      </c>
      <c r="C452" s="12" t="s">
        <v>18</v>
      </c>
      <c r="D452" s="12" t="s">
        <v>58</v>
      </c>
      <c r="E452" s="13" t="s">
        <v>20</v>
      </c>
      <c r="F452" s="12" t="s">
        <v>21</v>
      </c>
      <c r="G452" s="14">
        <v>2681</v>
      </c>
      <c r="H452" s="14"/>
      <c r="I452" s="20">
        <f aca="true" t="shared" si="14" ref="I452:I516">SUM(G452:H452)</f>
        <v>2681</v>
      </c>
      <c r="J452" s="16">
        <v>44495</v>
      </c>
      <c r="K452" s="16"/>
      <c r="L452" s="26">
        <f aca="true" t="shared" si="15" ref="L452:L516">SUM(J452:K452)</f>
        <v>44495</v>
      </c>
    </row>
    <row r="453" spans="1:12" ht="12.75">
      <c r="A453" s="11" t="s">
        <v>434</v>
      </c>
      <c r="B453" s="12" t="s">
        <v>17</v>
      </c>
      <c r="C453" s="12" t="s">
        <v>18</v>
      </c>
      <c r="D453" s="12" t="s">
        <v>19</v>
      </c>
      <c r="E453" s="13" t="s">
        <v>20</v>
      </c>
      <c r="F453" s="12" t="s">
        <v>21</v>
      </c>
      <c r="G453" s="14">
        <v>6583</v>
      </c>
      <c r="H453" s="14"/>
      <c r="I453" s="20">
        <f t="shared" si="14"/>
        <v>6583</v>
      </c>
      <c r="J453" s="16">
        <v>108092</v>
      </c>
      <c r="K453" s="16"/>
      <c r="L453" s="26">
        <f t="shared" si="15"/>
        <v>108092</v>
      </c>
    </row>
    <row r="454" spans="1:12" ht="12.75">
      <c r="A454" s="61" t="s">
        <v>435</v>
      </c>
      <c r="B454" s="28" t="s">
        <v>17</v>
      </c>
      <c r="C454" s="28" t="s">
        <v>36</v>
      </c>
      <c r="D454" s="28" t="s">
        <v>37</v>
      </c>
      <c r="E454" s="28" t="s">
        <v>20</v>
      </c>
      <c r="F454" s="28" t="s">
        <v>38</v>
      </c>
      <c r="G454" s="29">
        <v>110436</v>
      </c>
      <c r="H454" s="30">
        <v>2790</v>
      </c>
      <c r="I454" s="20">
        <f t="shared" si="14"/>
        <v>113226</v>
      </c>
      <c r="J454" s="29">
        <v>2499166</v>
      </c>
      <c r="K454" s="29">
        <v>134962</v>
      </c>
      <c r="L454" s="26">
        <f t="shared" si="15"/>
        <v>2634128</v>
      </c>
    </row>
    <row r="455" spans="1:12" ht="12.75">
      <c r="A455" s="17" t="s">
        <v>436</v>
      </c>
      <c r="B455" s="18" t="s">
        <v>17</v>
      </c>
      <c r="C455" s="18" t="s">
        <v>24</v>
      </c>
      <c r="D455" s="18" t="s">
        <v>37</v>
      </c>
      <c r="E455" s="18" t="s">
        <v>20</v>
      </c>
      <c r="F455" s="19" t="s">
        <v>27</v>
      </c>
      <c r="G455" s="20">
        <v>462738</v>
      </c>
      <c r="H455" s="24">
        <v>20102</v>
      </c>
      <c r="I455" s="20">
        <f t="shared" si="14"/>
        <v>482840</v>
      </c>
      <c r="J455" s="21">
        <v>10254020</v>
      </c>
      <c r="K455" s="25">
        <v>1423158</v>
      </c>
      <c r="L455" s="26">
        <f t="shared" si="15"/>
        <v>11677178</v>
      </c>
    </row>
    <row r="456" spans="1:12" ht="12.75">
      <c r="A456" s="33" t="s">
        <v>743</v>
      </c>
      <c r="B456" s="34" t="s">
        <v>32</v>
      </c>
      <c r="C456" s="34" t="s">
        <v>42</v>
      </c>
      <c r="D456" s="34" t="s">
        <v>43</v>
      </c>
      <c r="E456" s="35" t="s">
        <v>20</v>
      </c>
      <c r="F456" s="34" t="s">
        <v>44</v>
      </c>
      <c r="G456" s="26">
        <v>40488</v>
      </c>
      <c r="H456" s="36"/>
      <c r="I456" s="20">
        <f t="shared" si="14"/>
        <v>40488</v>
      </c>
      <c r="J456" s="26">
        <v>1228917</v>
      </c>
      <c r="K456" s="38"/>
      <c r="L456" s="26">
        <f t="shared" si="15"/>
        <v>1228917</v>
      </c>
    </row>
    <row r="457" spans="1:12" ht="12.75">
      <c r="A457" s="17" t="s">
        <v>437</v>
      </c>
      <c r="B457" s="18" t="s">
        <v>23</v>
      </c>
      <c r="C457" s="18" t="s">
        <v>24</v>
      </c>
      <c r="D457" s="18" t="s">
        <v>25</v>
      </c>
      <c r="E457" s="18" t="s">
        <v>26</v>
      </c>
      <c r="F457" s="19" t="s">
        <v>27</v>
      </c>
      <c r="G457" s="20">
        <v>819</v>
      </c>
      <c r="H457" s="20"/>
      <c r="I457" s="20">
        <f t="shared" si="14"/>
        <v>819</v>
      </c>
      <c r="J457" s="21">
        <v>19396</v>
      </c>
      <c r="K457" s="21"/>
      <c r="L457" s="26">
        <f t="shared" si="15"/>
        <v>19396</v>
      </c>
    </row>
    <row r="458" spans="1:12" ht="12.75">
      <c r="A458" s="70" t="s">
        <v>438</v>
      </c>
      <c r="B458" s="13" t="s">
        <v>98</v>
      </c>
      <c r="C458" s="13" t="s">
        <v>18</v>
      </c>
      <c r="D458" s="13" t="s">
        <v>58</v>
      </c>
      <c r="E458" s="13" t="s">
        <v>26</v>
      </c>
      <c r="F458" s="13" t="s">
        <v>21</v>
      </c>
      <c r="G458" s="14">
        <v>5827</v>
      </c>
      <c r="H458" s="14"/>
      <c r="I458" s="20">
        <f t="shared" si="14"/>
        <v>5827</v>
      </c>
      <c r="J458" s="16">
        <v>96204</v>
      </c>
      <c r="K458" s="16"/>
      <c r="L458" s="26">
        <f t="shared" si="15"/>
        <v>96204</v>
      </c>
    </row>
    <row r="459" spans="1:12" ht="12.75">
      <c r="A459" s="33" t="s">
        <v>744</v>
      </c>
      <c r="B459" s="34" t="s">
        <v>17</v>
      </c>
      <c r="C459" s="34" t="s">
        <v>42</v>
      </c>
      <c r="D459" s="34" t="s">
        <v>43</v>
      </c>
      <c r="E459" s="35" t="s">
        <v>20</v>
      </c>
      <c r="F459" s="34" t="s">
        <v>44</v>
      </c>
      <c r="G459" s="26">
        <v>6547</v>
      </c>
      <c r="H459" s="36"/>
      <c r="I459" s="20">
        <f t="shared" si="14"/>
        <v>6547</v>
      </c>
      <c r="J459" s="26">
        <v>218802</v>
      </c>
      <c r="K459" s="37"/>
      <c r="L459" s="26">
        <f t="shared" si="15"/>
        <v>218802</v>
      </c>
    </row>
    <row r="460" spans="1:12" ht="12.75">
      <c r="A460" s="33" t="s">
        <v>801</v>
      </c>
      <c r="B460" s="34" t="s">
        <v>76</v>
      </c>
      <c r="C460" s="34" t="s">
        <v>42</v>
      </c>
      <c r="D460" s="34" t="s">
        <v>43</v>
      </c>
      <c r="E460" s="35" t="s">
        <v>20</v>
      </c>
      <c r="F460" s="35" t="s">
        <v>44</v>
      </c>
      <c r="G460" s="26">
        <v>167947</v>
      </c>
      <c r="H460" s="36"/>
      <c r="I460" s="20">
        <f>SUM(G460:H460)</f>
        <v>167947</v>
      </c>
      <c r="J460" s="26">
        <v>2206078</v>
      </c>
      <c r="K460" s="38"/>
      <c r="L460" s="26">
        <f>SUM(J460:K460)</f>
        <v>2206078</v>
      </c>
    </row>
    <row r="461" spans="1:12" ht="12.75">
      <c r="A461" s="17" t="s">
        <v>439</v>
      </c>
      <c r="B461" s="19" t="s">
        <v>64</v>
      </c>
      <c r="C461" s="18" t="s">
        <v>24</v>
      </c>
      <c r="D461" s="18" t="s">
        <v>323</v>
      </c>
      <c r="E461" s="19" t="s">
        <v>20</v>
      </c>
      <c r="F461" s="19" t="s">
        <v>27</v>
      </c>
      <c r="G461" s="20"/>
      <c r="H461" s="24">
        <f>3972+10774</f>
        <v>14746</v>
      </c>
      <c r="I461" s="20">
        <f t="shared" si="14"/>
        <v>14746</v>
      </c>
      <c r="J461" s="21"/>
      <c r="K461" s="25">
        <f>70255+237835</f>
        <v>308090</v>
      </c>
      <c r="L461" s="26">
        <f t="shared" si="15"/>
        <v>308090</v>
      </c>
    </row>
    <row r="462" spans="1:12" ht="12.75">
      <c r="A462" s="33" t="s">
        <v>439</v>
      </c>
      <c r="B462" s="34" t="s">
        <v>64</v>
      </c>
      <c r="C462" s="34" t="s">
        <v>42</v>
      </c>
      <c r="D462" s="34" t="s">
        <v>323</v>
      </c>
      <c r="E462" s="35" t="s">
        <v>20</v>
      </c>
      <c r="F462" s="75" t="s">
        <v>44</v>
      </c>
      <c r="G462" s="26" t="s">
        <v>68</v>
      </c>
      <c r="H462" s="36">
        <v>14849</v>
      </c>
      <c r="I462" s="20">
        <f t="shared" si="14"/>
        <v>14849</v>
      </c>
      <c r="J462" s="26" t="s">
        <v>68</v>
      </c>
      <c r="K462" s="26">
        <v>652286</v>
      </c>
      <c r="L462" s="26">
        <f t="shared" si="15"/>
        <v>652286</v>
      </c>
    </row>
    <row r="463" spans="1:12" ht="12.75">
      <c r="A463" s="47" t="s">
        <v>440</v>
      </c>
      <c r="B463" s="48" t="s">
        <v>64</v>
      </c>
      <c r="C463" s="49" t="s">
        <v>36</v>
      </c>
      <c r="D463" s="49" t="s">
        <v>323</v>
      </c>
      <c r="E463" s="50" t="s">
        <v>20</v>
      </c>
      <c r="F463" s="49" t="s">
        <v>38</v>
      </c>
      <c r="G463" s="29">
        <v>0</v>
      </c>
      <c r="H463" s="29">
        <v>43827</v>
      </c>
      <c r="I463" s="20">
        <f t="shared" si="14"/>
        <v>43827</v>
      </c>
      <c r="J463" s="29">
        <v>0</v>
      </c>
      <c r="K463" s="29">
        <v>568497</v>
      </c>
      <c r="L463" s="26">
        <f t="shared" si="15"/>
        <v>568497</v>
      </c>
    </row>
    <row r="464" spans="1:12" ht="12.75">
      <c r="A464" s="11" t="s">
        <v>441</v>
      </c>
      <c r="B464" s="12" t="s">
        <v>49</v>
      </c>
      <c r="C464" s="12" t="s">
        <v>18</v>
      </c>
      <c r="D464" s="12" t="s">
        <v>102</v>
      </c>
      <c r="E464" s="13" t="s">
        <v>20</v>
      </c>
      <c r="F464" s="12" t="s">
        <v>21</v>
      </c>
      <c r="G464" s="14"/>
      <c r="H464" s="14">
        <v>76062</v>
      </c>
      <c r="I464" s="20">
        <f t="shared" si="14"/>
        <v>76062</v>
      </c>
      <c r="J464" s="16"/>
      <c r="K464" s="16">
        <v>2902847</v>
      </c>
      <c r="L464" s="26">
        <f t="shared" si="15"/>
        <v>2902847</v>
      </c>
    </row>
    <row r="465" spans="1:12" ht="12.75">
      <c r="A465" s="47" t="s">
        <v>441</v>
      </c>
      <c r="B465" s="48" t="s">
        <v>49</v>
      </c>
      <c r="C465" s="48" t="s">
        <v>36</v>
      </c>
      <c r="D465" s="48" t="s">
        <v>102</v>
      </c>
      <c r="E465" s="111" t="s">
        <v>20</v>
      </c>
      <c r="F465" s="48" t="s">
        <v>38</v>
      </c>
      <c r="G465" s="30">
        <v>0</v>
      </c>
      <c r="H465" s="29">
        <v>8110</v>
      </c>
      <c r="I465" s="20">
        <f t="shared" si="14"/>
        <v>8110</v>
      </c>
      <c r="J465" s="29">
        <v>0</v>
      </c>
      <c r="K465" s="29">
        <v>217460</v>
      </c>
      <c r="L465" s="26">
        <f t="shared" si="15"/>
        <v>217460</v>
      </c>
    </row>
    <row r="466" spans="1:12" ht="12.75">
      <c r="A466" s="51" t="s">
        <v>442</v>
      </c>
      <c r="B466" s="19" t="s">
        <v>49</v>
      </c>
      <c r="C466" s="19" t="s">
        <v>24</v>
      </c>
      <c r="D466" s="19" t="s">
        <v>102</v>
      </c>
      <c r="E466" s="19" t="s">
        <v>20</v>
      </c>
      <c r="F466" s="19" t="s">
        <v>27</v>
      </c>
      <c r="G466" s="112"/>
      <c r="H466" s="20">
        <v>758</v>
      </c>
      <c r="I466" s="20">
        <f t="shared" si="14"/>
        <v>758</v>
      </c>
      <c r="J466" s="112"/>
      <c r="K466" s="112">
        <v>27310</v>
      </c>
      <c r="L466" s="26">
        <f t="shared" si="15"/>
        <v>27310</v>
      </c>
    </row>
    <row r="467" spans="1:12" ht="12.75">
      <c r="A467" s="51" t="s">
        <v>443</v>
      </c>
      <c r="B467" s="19" t="s">
        <v>64</v>
      </c>
      <c r="C467" s="19" t="s">
        <v>24</v>
      </c>
      <c r="D467" s="19" t="s">
        <v>102</v>
      </c>
      <c r="E467" s="19" t="s">
        <v>20</v>
      </c>
      <c r="F467" s="19" t="s">
        <v>27</v>
      </c>
      <c r="G467" s="52"/>
      <c r="H467" s="20">
        <v>229</v>
      </c>
      <c r="I467" s="20">
        <f t="shared" si="14"/>
        <v>229</v>
      </c>
      <c r="J467" s="21"/>
      <c r="K467" s="21">
        <v>9633</v>
      </c>
      <c r="L467" s="26">
        <f t="shared" si="15"/>
        <v>9633</v>
      </c>
    </row>
    <row r="468" spans="1:12" ht="12.75">
      <c r="A468" s="17" t="s">
        <v>444</v>
      </c>
      <c r="B468" s="19" t="s">
        <v>64</v>
      </c>
      <c r="C468" s="19" t="s">
        <v>24</v>
      </c>
      <c r="D468" s="18" t="s">
        <v>417</v>
      </c>
      <c r="E468" s="19" t="s">
        <v>20</v>
      </c>
      <c r="F468" s="19" t="s">
        <v>27</v>
      </c>
      <c r="G468" s="20"/>
      <c r="H468" s="20">
        <v>846</v>
      </c>
      <c r="I468" s="20">
        <f t="shared" si="14"/>
        <v>846</v>
      </c>
      <c r="J468" s="21"/>
      <c r="K468" s="21">
        <v>38688</v>
      </c>
      <c r="L468" s="26">
        <f t="shared" si="15"/>
        <v>38688</v>
      </c>
    </row>
    <row r="469" spans="1:12" ht="12.75">
      <c r="A469" s="11" t="s">
        <v>445</v>
      </c>
      <c r="B469" s="13" t="s">
        <v>64</v>
      </c>
      <c r="C469" s="13" t="s">
        <v>18</v>
      </c>
      <c r="D469" s="13" t="s">
        <v>417</v>
      </c>
      <c r="E469" s="13" t="s">
        <v>20</v>
      </c>
      <c r="F469" s="12" t="s">
        <v>21</v>
      </c>
      <c r="G469" s="14"/>
      <c r="H469" s="14">
        <v>208</v>
      </c>
      <c r="I469" s="20">
        <f t="shared" si="14"/>
        <v>208</v>
      </c>
      <c r="J469" s="16"/>
      <c r="K469" s="16">
        <v>4160</v>
      </c>
      <c r="L469" s="26">
        <f t="shared" si="15"/>
        <v>4160</v>
      </c>
    </row>
    <row r="470" spans="1:12" ht="12.75">
      <c r="A470" s="33" t="s">
        <v>785</v>
      </c>
      <c r="B470" s="34" t="s">
        <v>64</v>
      </c>
      <c r="C470" s="34" t="s">
        <v>42</v>
      </c>
      <c r="D470" s="34" t="s">
        <v>417</v>
      </c>
      <c r="E470" s="35" t="s">
        <v>20</v>
      </c>
      <c r="F470" s="75" t="s">
        <v>44</v>
      </c>
      <c r="G470" s="26" t="s">
        <v>68</v>
      </c>
      <c r="H470" s="36">
        <v>811</v>
      </c>
      <c r="I470" s="20">
        <f t="shared" si="14"/>
        <v>811</v>
      </c>
      <c r="J470" s="26" t="s">
        <v>68</v>
      </c>
      <c r="K470" s="26">
        <v>252334</v>
      </c>
      <c r="L470" s="26">
        <f t="shared" si="15"/>
        <v>252334</v>
      </c>
    </row>
    <row r="471" spans="1:12" ht="12.75">
      <c r="A471" s="11" t="s">
        <v>446</v>
      </c>
      <c r="B471" s="12" t="s">
        <v>76</v>
      </c>
      <c r="C471" s="12" t="s">
        <v>18</v>
      </c>
      <c r="D471" s="12" t="s">
        <v>102</v>
      </c>
      <c r="E471" s="13" t="s">
        <v>26</v>
      </c>
      <c r="F471" s="12" t="s">
        <v>21</v>
      </c>
      <c r="G471" s="14">
        <v>842</v>
      </c>
      <c r="H471" s="14"/>
      <c r="I471" s="20">
        <f t="shared" si="14"/>
        <v>842</v>
      </c>
      <c r="J471" s="16">
        <v>21146</v>
      </c>
      <c r="K471" s="16"/>
      <c r="L471" s="26">
        <f t="shared" si="15"/>
        <v>21146</v>
      </c>
    </row>
    <row r="472" spans="1:12" ht="12.75">
      <c r="A472" s="27" t="s">
        <v>447</v>
      </c>
      <c r="B472" s="53" t="s">
        <v>23</v>
      </c>
      <c r="C472" s="53" t="s">
        <v>36</v>
      </c>
      <c r="D472" s="53" t="s">
        <v>180</v>
      </c>
      <c r="E472" s="53" t="s">
        <v>26</v>
      </c>
      <c r="F472" s="48" t="s">
        <v>38</v>
      </c>
      <c r="G472" s="30">
        <v>9995</v>
      </c>
      <c r="H472" s="30">
        <v>0</v>
      </c>
      <c r="I472" s="20">
        <f t="shared" si="14"/>
        <v>9995</v>
      </c>
      <c r="J472" s="30">
        <v>241731</v>
      </c>
      <c r="K472" s="30">
        <v>0</v>
      </c>
      <c r="L472" s="26">
        <f t="shared" si="15"/>
        <v>241731</v>
      </c>
    </row>
    <row r="473" spans="1:12" ht="12.75">
      <c r="A473" s="17" t="s">
        <v>448</v>
      </c>
      <c r="B473" s="18" t="s">
        <v>17</v>
      </c>
      <c r="C473" s="18" t="s">
        <v>24</v>
      </c>
      <c r="D473" s="18" t="s">
        <v>114</v>
      </c>
      <c r="E473" s="18" t="s">
        <v>20</v>
      </c>
      <c r="F473" s="19" t="s">
        <v>27</v>
      </c>
      <c r="G473" s="72">
        <v>5045</v>
      </c>
      <c r="H473" s="20"/>
      <c r="I473" s="20">
        <f t="shared" si="14"/>
        <v>5045</v>
      </c>
      <c r="J473" s="21">
        <v>111529</v>
      </c>
      <c r="K473" s="21"/>
      <c r="L473" s="26">
        <f t="shared" si="15"/>
        <v>111529</v>
      </c>
    </row>
    <row r="474" spans="1:12" ht="12.75">
      <c r="A474" s="11" t="s">
        <v>449</v>
      </c>
      <c r="B474" s="12" t="s">
        <v>17</v>
      </c>
      <c r="C474" s="12" t="s">
        <v>18</v>
      </c>
      <c r="D474" s="12" t="s">
        <v>41</v>
      </c>
      <c r="E474" s="13" t="s">
        <v>20</v>
      </c>
      <c r="F474" s="12" t="s">
        <v>21</v>
      </c>
      <c r="G474" s="31">
        <v>5830</v>
      </c>
      <c r="H474" s="31"/>
      <c r="I474" s="20">
        <f t="shared" si="14"/>
        <v>5830</v>
      </c>
      <c r="J474" s="32">
        <v>96227</v>
      </c>
      <c r="K474" s="31"/>
      <c r="L474" s="26">
        <f t="shared" si="15"/>
        <v>96227</v>
      </c>
    </row>
    <row r="475" spans="1:12" ht="12.75">
      <c r="A475" s="165" t="s">
        <v>647</v>
      </c>
      <c r="B475" s="166" t="s">
        <v>641</v>
      </c>
      <c r="C475" s="166" t="s">
        <v>18</v>
      </c>
      <c r="D475" s="166" t="s">
        <v>58</v>
      </c>
      <c r="E475" s="143" t="s">
        <v>26</v>
      </c>
      <c r="F475" s="142" t="s">
        <v>21</v>
      </c>
      <c r="G475" s="131">
        <v>2364</v>
      </c>
      <c r="H475" s="131"/>
      <c r="I475" s="20">
        <f t="shared" si="14"/>
        <v>2364</v>
      </c>
      <c r="J475" s="131">
        <v>6482</v>
      </c>
      <c r="K475" s="131"/>
      <c r="L475" s="26">
        <f t="shared" si="15"/>
        <v>6482</v>
      </c>
    </row>
    <row r="476" spans="1:12" ht="12.75">
      <c r="A476" s="165" t="s">
        <v>647</v>
      </c>
      <c r="B476" s="166" t="s">
        <v>641</v>
      </c>
      <c r="C476" s="166" t="s">
        <v>24</v>
      </c>
      <c r="D476" s="166" t="s">
        <v>25</v>
      </c>
      <c r="E476" s="143" t="s">
        <v>26</v>
      </c>
      <c r="F476" s="142" t="s">
        <v>27</v>
      </c>
      <c r="G476" s="168">
        <v>61310</v>
      </c>
      <c r="I476" s="20">
        <f t="shared" si="14"/>
        <v>61310</v>
      </c>
      <c r="J476" s="168">
        <v>1423326</v>
      </c>
      <c r="L476" s="26">
        <f t="shared" si="15"/>
        <v>1423326</v>
      </c>
    </row>
    <row r="477" spans="1:12" ht="12.75">
      <c r="A477" s="165" t="s">
        <v>647</v>
      </c>
      <c r="B477" s="166" t="s">
        <v>641</v>
      </c>
      <c r="C477" s="166" t="s">
        <v>24</v>
      </c>
      <c r="D477" s="166" t="s">
        <v>114</v>
      </c>
      <c r="E477" s="143" t="s">
        <v>26</v>
      </c>
      <c r="F477" s="142" t="s">
        <v>27</v>
      </c>
      <c r="G477" s="167">
        <v>632</v>
      </c>
      <c r="I477" s="20">
        <f t="shared" si="14"/>
        <v>632</v>
      </c>
      <c r="J477" s="168">
        <v>19998</v>
      </c>
      <c r="L477" s="26">
        <f t="shared" si="15"/>
        <v>19998</v>
      </c>
    </row>
    <row r="478" spans="1:12" ht="12.75">
      <c r="A478" s="165" t="s">
        <v>648</v>
      </c>
      <c r="B478" s="166" t="s">
        <v>641</v>
      </c>
      <c r="C478" s="166" t="s">
        <v>18</v>
      </c>
      <c r="D478" s="166" t="s">
        <v>90</v>
      </c>
      <c r="E478" s="143" t="s">
        <v>26</v>
      </c>
      <c r="F478" s="142" t="s">
        <v>21</v>
      </c>
      <c r="G478" s="131">
        <v>6091</v>
      </c>
      <c r="H478" s="131"/>
      <c r="I478" s="20">
        <f t="shared" si="14"/>
        <v>6091</v>
      </c>
      <c r="J478" s="131">
        <v>22370</v>
      </c>
      <c r="K478" s="131"/>
      <c r="L478" s="26">
        <f t="shared" si="15"/>
        <v>22370</v>
      </c>
    </row>
    <row r="479" spans="1:12" ht="12.75">
      <c r="A479" s="165" t="s">
        <v>646</v>
      </c>
      <c r="B479" s="166" t="s">
        <v>641</v>
      </c>
      <c r="C479" s="166" t="s">
        <v>18</v>
      </c>
      <c r="D479" s="166" t="s">
        <v>102</v>
      </c>
      <c r="E479" s="143" t="s">
        <v>26</v>
      </c>
      <c r="F479" s="142" t="s">
        <v>21</v>
      </c>
      <c r="G479" s="131">
        <v>25048</v>
      </c>
      <c r="H479" s="131"/>
      <c r="I479" s="20">
        <f t="shared" si="14"/>
        <v>25048</v>
      </c>
      <c r="J479" s="131">
        <v>65073</v>
      </c>
      <c r="K479" s="131"/>
      <c r="L479" s="26">
        <f t="shared" si="15"/>
        <v>65073</v>
      </c>
    </row>
    <row r="480" spans="1:12" ht="12.75">
      <c r="A480" s="160" t="s">
        <v>645</v>
      </c>
      <c r="B480" s="161" t="s">
        <v>641</v>
      </c>
      <c r="C480" s="161" t="s">
        <v>67</v>
      </c>
      <c r="D480" s="161" t="s">
        <v>33</v>
      </c>
      <c r="E480" s="162" t="s">
        <v>26</v>
      </c>
      <c r="F480" s="163" t="s">
        <v>55</v>
      </c>
      <c r="G480" s="164">
        <v>195267</v>
      </c>
      <c r="H480" s="164"/>
      <c r="I480" s="20">
        <f t="shared" si="14"/>
        <v>195267</v>
      </c>
      <c r="J480" s="164">
        <v>1088962</v>
      </c>
      <c r="K480" s="164"/>
      <c r="L480" s="26">
        <f t="shared" si="15"/>
        <v>1088962</v>
      </c>
    </row>
    <row r="481" spans="1:12" ht="12.75">
      <c r="A481" s="167" t="s">
        <v>645</v>
      </c>
      <c r="B481" s="166" t="s">
        <v>641</v>
      </c>
      <c r="C481" s="166" t="s">
        <v>24</v>
      </c>
      <c r="D481" s="166" t="s">
        <v>37</v>
      </c>
      <c r="E481" s="143" t="s">
        <v>26</v>
      </c>
      <c r="F481" s="142" t="s">
        <v>27</v>
      </c>
      <c r="G481" s="168">
        <v>16587</v>
      </c>
      <c r="I481" s="20">
        <f t="shared" si="14"/>
        <v>16587</v>
      </c>
      <c r="J481" s="168">
        <v>418856</v>
      </c>
      <c r="L481" s="26">
        <f t="shared" si="15"/>
        <v>418856</v>
      </c>
    </row>
    <row r="482" spans="1:12" ht="12.75">
      <c r="A482" s="165" t="s">
        <v>649</v>
      </c>
      <c r="B482" s="166" t="s">
        <v>641</v>
      </c>
      <c r="C482" s="166" t="s">
        <v>18</v>
      </c>
      <c r="D482" s="166" t="s">
        <v>19</v>
      </c>
      <c r="E482" s="143" t="s">
        <v>26</v>
      </c>
      <c r="F482" s="142" t="s">
        <v>21</v>
      </c>
      <c r="G482" s="131">
        <v>1892</v>
      </c>
      <c r="H482" s="131"/>
      <c r="I482" s="20">
        <f t="shared" si="14"/>
        <v>1892</v>
      </c>
      <c r="J482" s="131">
        <v>5966</v>
      </c>
      <c r="K482" s="131"/>
      <c r="L482" s="26">
        <f t="shared" si="15"/>
        <v>5966</v>
      </c>
    </row>
    <row r="483" spans="1:12" ht="12.75">
      <c r="A483" s="151" t="s">
        <v>640</v>
      </c>
      <c r="B483" s="152" t="s">
        <v>641</v>
      </c>
      <c r="C483" s="152" t="s">
        <v>42</v>
      </c>
      <c r="D483" s="153" t="s">
        <v>43</v>
      </c>
      <c r="E483" s="154" t="s">
        <v>26</v>
      </c>
      <c r="F483" s="154" t="s">
        <v>44</v>
      </c>
      <c r="G483" s="114">
        <v>1675347</v>
      </c>
      <c r="H483" s="155"/>
      <c r="I483" s="20">
        <f t="shared" si="14"/>
        <v>1675347</v>
      </c>
      <c r="J483" s="156">
        <v>18900000</v>
      </c>
      <c r="K483" s="114">
        <v>0</v>
      </c>
      <c r="L483" s="26">
        <f t="shared" si="15"/>
        <v>18900000</v>
      </c>
    </row>
    <row r="484" spans="1:12" ht="12.75">
      <c r="A484" s="33" t="s">
        <v>745</v>
      </c>
      <c r="B484" s="34" t="s">
        <v>76</v>
      </c>
      <c r="C484" s="34" t="s">
        <v>42</v>
      </c>
      <c r="D484" s="34" t="s">
        <v>43</v>
      </c>
      <c r="E484" s="35" t="s">
        <v>26</v>
      </c>
      <c r="F484" s="34" t="s">
        <v>44</v>
      </c>
      <c r="G484" s="26">
        <v>1327</v>
      </c>
      <c r="H484" s="36"/>
      <c r="I484" s="20">
        <f t="shared" si="14"/>
        <v>1327</v>
      </c>
      <c r="J484" s="26">
        <v>43157</v>
      </c>
      <c r="K484" s="26"/>
      <c r="L484" s="26">
        <f t="shared" si="15"/>
        <v>43157</v>
      </c>
    </row>
    <row r="485" spans="1:12" ht="12.75">
      <c r="A485" s="69" t="s">
        <v>450</v>
      </c>
      <c r="B485" s="49" t="s">
        <v>49</v>
      </c>
      <c r="C485" s="49" t="s">
        <v>36</v>
      </c>
      <c r="D485" s="49" t="s">
        <v>37</v>
      </c>
      <c r="E485" s="50" t="s">
        <v>20</v>
      </c>
      <c r="F485" s="49" t="s">
        <v>38</v>
      </c>
      <c r="G485" s="29">
        <v>0</v>
      </c>
      <c r="H485" s="29">
        <v>112890</v>
      </c>
      <c r="I485" s="20">
        <f t="shared" si="14"/>
        <v>112890</v>
      </c>
      <c r="J485" s="29">
        <v>0</v>
      </c>
      <c r="K485" s="30">
        <v>3739703</v>
      </c>
      <c r="L485" s="26">
        <f t="shared" si="15"/>
        <v>3739703</v>
      </c>
    </row>
    <row r="486" spans="1:12" ht="12.75">
      <c r="A486" s="85" t="s">
        <v>450</v>
      </c>
      <c r="B486" s="13" t="s">
        <v>49</v>
      </c>
      <c r="C486" s="13" t="s">
        <v>18</v>
      </c>
      <c r="D486" s="13" t="s">
        <v>37</v>
      </c>
      <c r="E486" s="13" t="s">
        <v>20</v>
      </c>
      <c r="F486" s="13" t="s">
        <v>21</v>
      </c>
      <c r="G486" s="14"/>
      <c r="H486" s="14">
        <v>1593</v>
      </c>
      <c r="I486" s="20">
        <f t="shared" si="14"/>
        <v>1593</v>
      </c>
      <c r="J486" s="16"/>
      <c r="K486" s="16">
        <v>68208</v>
      </c>
      <c r="L486" s="26">
        <f t="shared" si="15"/>
        <v>68208</v>
      </c>
    </row>
    <row r="487" spans="1:12" ht="12.75">
      <c r="A487" s="17" t="s">
        <v>450</v>
      </c>
      <c r="B487" s="18" t="s">
        <v>49</v>
      </c>
      <c r="C487" s="18" t="s">
        <v>24</v>
      </c>
      <c r="D487" s="18" t="s">
        <v>37</v>
      </c>
      <c r="E487" s="19" t="s">
        <v>20</v>
      </c>
      <c r="F487" s="19" t="s">
        <v>27</v>
      </c>
      <c r="G487" s="20"/>
      <c r="H487" s="24">
        <v>28585</v>
      </c>
      <c r="I487" s="20">
        <f t="shared" si="14"/>
        <v>28585</v>
      </c>
      <c r="J487" s="21"/>
      <c r="K487" s="25">
        <v>1348950</v>
      </c>
      <c r="L487" s="26">
        <f t="shared" si="15"/>
        <v>1348950</v>
      </c>
    </row>
    <row r="488" spans="1:12" ht="12.75">
      <c r="A488" s="17" t="s">
        <v>451</v>
      </c>
      <c r="B488" s="18" t="s">
        <v>49</v>
      </c>
      <c r="C488" s="18" t="s">
        <v>24</v>
      </c>
      <c r="D488" s="18" t="s">
        <v>25</v>
      </c>
      <c r="E488" s="18" t="s">
        <v>20</v>
      </c>
      <c r="F488" s="19" t="s">
        <v>27</v>
      </c>
      <c r="G488" s="20"/>
      <c r="H488" s="20">
        <v>47748</v>
      </c>
      <c r="I488" s="20">
        <f t="shared" si="14"/>
        <v>47748</v>
      </c>
      <c r="J488" s="21"/>
      <c r="K488" s="21">
        <v>2361907</v>
      </c>
      <c r="L488" s="26">
        <f t="shared" si="15"/>
        <v>2361907</v>
      </c>
    </row>
    <row r="489" spans="1:12" ht="12.75">
      <c r="A489" s="115" t="s">
        <v>452</v>
      </c>
      <c r="B489" s="116" t="s">
        <v>35</v>
      </c>
      <c r="C489" s="116" t="s">
        <v>24</v>
      </c>
      <c r="D489" s="116" t="s">
        <v>37</v>
      </c>
      <c r="E489" s="18" t="s">
        <v>26</v>
      </c>
      <c r="F489" s="19" t="s">
        <v>27</v>
      </c>
      <c r="G489" s="117">
        <v>7704</v>
      </c>
      <c r="H489" s="20"/>
      <c r="I489" s="20">
        <f t="shared" si="14"/>
        <v>7704</v>
      </c>
      <c r="J489" s="25">
        <v>197104</v>
      </c>
      <c r="K489" s="118"/>
      <c r="L489" s="26">
        <f t="shared" si="15"/>
        <v>197104</v>
      </c>
    </row>
    <row r="490" spans="1:12" ht="12.75">
      <c r="A490" s="17" t="s">
        <v>746</v>
      </c>
      <c r="B490" s="18" t="s">
        <v>76</v>
      </c>
      <c r="C490" s="18" t="s">
        <v>24</v>
      </c>
      <c r="D490" s="18" t="s">
        <v>33</v>
      </c>
      <c r="E490" s="18" t="s">
        <v>26</v>
      </c>
      <c r="F490" s="19" t="s">
        <v>27</v>
      </c>
      <c r="G490" s="77">
        <v>453</v>
      </c>
      <c r="H490" s="20"/>
      <c r="I490" s="20">
        <f t="shared" si="14"/>
        <v>453</v>
      </c>
      <c r="J490" s="77">
        <v>11459</v>
      </c>
      <c r="L490" s="26">
        <f t="shared" si="15"/>
        <v>11459</v>
      </c>
    </row>
    <row r="491" spans="1:12" ht="12.75">
      <c r="A491" s="51" t="s">
        <v>453</v>
      </c>
      <c r="B491" s="19" t="s">
        <v>64</v>
      </c>
      <c r="C491" s="19" t="s">
        <v>24</v>
      </c>
      <c r="D491" s="19" t="s">
        <v>90</v>
      </c>
      <c r="E491" s="19" t="s">
        <v>20</v>
      </c>
      <c r="F491" s="19" t="s">
        <v>27</v>
      </c>
      <c r="G491" s="52"/>
      <c r="H491" s="20">
        <v>2808</v>
      </c>
      <c r="I491" s="20">
        <f t="shared" si="14"/>
        <v>2808</v>
      </c>
      <c r="J491" s="21"/>
      <c r="K491" s="21">
        <v>167840</v>
      </c>
      <c r="L491" s="26">
        <f t="shared" si="15"/>
        <v>167840</v>
      </c>
    </row>
    <row r="492" spans="1:12" ht="12.75">
      <c r="A492" s="47" t="s">
        <v>453</v>
      </c>
      <c r="B492" s="49" t="s">
        <v>64</v>
      </c>
      <c r="C492" s="49" t="s">
        <v>36</v>
      </c>
      <c r="D492" s="49" t="s">
        <v>90</v>
      </c>
      <c r="E492" s="50" t="s">
        <v>20</v>
      </c>
      <c r="F492" s="49" t="s">
        <v>38</v>
      </c>
      <c r="G492" s="29">
        <v>0</v>
      </c>
      <c r="H492" s="29">
        <v>36233</v>
      </c>
      <c r="I492" s="20">
        <f t="shared" si="14"/>
        <v>36233</v>
      </c>
      <c r="J492" s="29">
        <v>0</v>
      </c>
      <c r="K492" s="29">
        <v>1294073</v>
      </c>
      <c r="L492" s="26">
        <f t="shared" si="15"/>
        <v>1294073</v>
      </c>
    </row>
    <row r="493" spans="1:12" ht="12.75">
      <c r="A493" s="11" t="s">
        <v>453</v>
      </c>
      <c r="B493" s="13" t="s">
        <v>64</v>
      </c>
      <c r="C493" s="13" t="s">
        <v>18</v>
      </c>
      <c r="D493" s="13" t="s">
        <v>90</v>
      </c>
      <c r="E493" s="13" t="s">
        <v>20</v>
      </c>
      <c r="F493" s="12" t="s">
        <v>21</v>
      </c>
      <c r="G493" s="39"/>
      <c r="H493" s="39">
        <v>265549</v>
      </c>
      <c r="I493" s="20">
        <f t="shared" si="14"/>
        <v>265549</v>
      </c>
      <c r="J493" s="39"/>
      <c r="K493" s="39">
        <v>11961799</v>
      </c>
      <c r="L493" s="26">
        <f t="shared" si="15"/>
        <v>11961799</v>
      </c>
    </row>
    <row r="494" spans="1:12" ht="12.75">
      <c r="A494" s="17" t="s">
        <v>454</v>
      </c>
      <c r="B494" s="18" t="s">
        <v>23</v>
      </c>
      <c r="C494" s="18" t="s">
        <v>24</v>
      </c>
      <c r="D494" s="18" t="s">
        <v>25</v>
      </c>
      <c r="E494" s="18" t="s">
        <v>26</v>
      </c>
      <c r="F494" s="19" t="s">
        <v>27</v>
      </c>
      <c r="G494" s="20">
        <v>1218</v>
      </c>
      <c r="H494" s="20"/>
      <c r="I494" s="20">
        <f t="shared" si="14"/>
        <v>1218</v>
      </c>
      <c r="J494" s="21">
        <v>28831</v>
      </c>
      <c r="K494" s="21"/>
      <c r="L494" s="26">
        <f t="shared" si="15"/>
        <v>28831</v>
      </c>
    </row>
    <row r="495" spans="1:12" ht="12.75">
      <c r="A495" s="11" t="s">
        <v>455</v>
      </c>
      <c r="B495" s="12" t="s">
        <v>17</v>
      </c>
      <c r="C495" s="12" t="s">
        <v>18</v>
      </c>
      <c r="D495" s="12" t="s">
        <v>58</v>
      </c>
      <c r="E495" s="13" t="s">
        <v>20</v>
      </c>
      <c r="F495" s="12" t="s">
        <v>21</v>
      </c>
      <c r="G495" s="14">
        <v>2263</v>
      </c>
      <c r="H495" s="14"/>
      <c r="I495" s="20">
        <f t="shared" si="14"/>
        <v>2263</v>
      </c>
      <c r="J495" s="16">
        <v>36456</v>
      </c>
      <c r="K495" s="16"/>
      <c r="L495" s="26">
        <f t="shared" si="15"/>
        <v>36456</v>
      </c>
    </row>
    <row r="496" spans="1:12" ht="12.75">
      <c r="A496" s="33" t="s">
        <v>456</v>
      </c>
      <c r="B496" s="34" t="s">
        <v>76</v>
      </c>
      <c r="C496" s="34" t="s">
        <v>42</v>
      </c>
      <c r="D496" s="34" t="s">
        <v>43</v>
      </c>
      <c r="E496" s="35" t="s">
        <v>26</v>
      </c>
      <c r="F496" s="34" t="s">
        <v>44</v>
      </c>
      <c r="G496" s="26">
        <v>2968</v>
      </c>
      <c r="H496" s="36"/>
      <c r="I496" s="20">
        <f t="shared" si="14"/>
        <v>2968</v>
      </c>
      <c r="J496" s="26">
        <v>103161</v>
      </c>
      <c r="K496" s="26"/>
      <c r="L496" s="26">
        <f t="shared" si="15"/>
        <v>103161</v>
      </c>
    </row>
    <row r="497" spans="1:12" ht="12.75">
      <c r="A497" s="11" t="s">
        <v>457</v>
      </c>
      <c r="B497" s="12" t="s">
        <v>17</v>
      </c>
      <c r="C497" s="12" t="s">
        <v>18</v>
      </c>
      <c r="D497" s="12" t="s">
        <v>58</v>
      </c>
      <c r="E497" s="13" t="s">
        <v>20</v>
      </c>
      <c r="F497" s="12" t="s">
        <v>21</v>
      </c>
      <c r="G497" s="14">
        <v>2688</v>
      </c>
      <c r="H497" s="14"/>
      <c r="I497" s="20">
        <f t="shared" si="14"/>
        <v>2688</v>
      </c>
      <c r="J497" s="16">
        <v>43414</v>
      </c>
      <c r="K497" s="16"/>
      <c r="L497" s="26">
        <f t="shared" si="15"/>
        <v>43414</v>
      </c>
    </row>
    <row r="498" spans="1:12" ht="12.75">
      <c r="A498" s="33" t="s">
        <v>458</v>
      </c>
      <c r="B498" s="34" t="s">
        <v>17</v>
      </c>
      <c r="C498" s="34" t="s">
        <v>42</v>
      </c>
      <c r="D498" s="34" t="s">
        <v>43</v>
      </c>
      <c r="E498" s="35" t="s">
        <v>20</v>
      </c>
      <c r="F498" s="34" t="s">
        <v>44</v>
      </c>
      <c r="G498" s="26">
        <v>499361</v>
      </c>
      <c r="H498" s="36">
        <v>984</v>
      </c>
      <c r="I498" s="20">
        <f t="shared" si="14"/>
        <v>500345</v>
      </c>
      <c r="J498" s="26">
        <v>13332789</v>
      </c>
      <c r="K498" s="37">
        <v>53453</v>
      </c>
      <c r="L498" s="26">
        <f t="shared" si="15"/>
        <v>13386242</v>
      </c>
    </row>
    <row r="499" spans="1:12" ht="12.75">
      <c r="A499" s="90" t="s">
        <v>747</v>
      </c>
      <c r="B499" s="91" t="s">
        <v>23</v>
      </c>
      <c r="C499" s="34" t="s">
        <v>42</v>
      </c>
      <c r="D499" s="34" t="s">
        <v>43</v>
      </c>
      <c r="E499" s="35" t="s">
        <v>26</v>
      </c>
      <c r="F499" s="35" t="s">
        <v>44</v>
      </c>
      <c r="G499" s="26">
        <v>0</v>
      </c>
      <c r="H499" s="36"/>
      <c r="I499" s="20">
        <f t="shared" si="14"/>
        <v>0</v>
      </c>
      <c r="J499" s="26">
        <v>0</v>
      </c>
      <c r="K499" s="38"/>
      <c r="L499" s="26">
        <f t="shared" si="15"/>
        <v>0</v>
      </c>
    </row>
    <row r="500" spans="1:12" ht="12.75">
      <c r="A500" s="11" t="s">
        <v>459</v>
      </c>
      <c r="B500" s="12" t="s">
        <v>32</v>
      </c>
      <c r="C500" s="12" t="s">
        <v>18</v>
      </c>
      <c r="D500" s="12" t="s">
        <v>29</v>
      </c>
      <c r="E500" s="13" t="s">
        <v>20</v>
      </c>
      <c r="F500" s="12" t="s">
        <v>21</v>
      </c>
      <c r="G500" s="14">
        <v>25791</v>
      </c>
      <c r="H500" s="14"/>
      <c r="I500" s="20">
        <f t="shared" si="14"/>
        <v>25791</v>
      </c>
      <c r="J500" s="16">
        <v>429071</v>
      </c>
      <c r="K500" s="16"/>
      <c r="L500" s="26">
        <f t="shared" si="15"/>
        <v>429071</v>
      </c>
    </row>
    <row r="501" spans="1:12" ht="12.75">
      <c r="A501" s="11" t="s">
        <v>460</v>
      </c>
      <c r="B501" s="12" t="s">
        <v>17</v>
      </c>
      <c r="C501" s="12" t="s">
        <v>18</v>
      </c>
      <c r="D501" s="12" t="s">
        <v>29</v>
      </c>
      <c r="E501" s="13" t="s">
        <v>20</v>
      </c>
      <c r="F501" s="12" t="s">
        <v>21</v>
      </c>
      <c r="G501" s="15">
        <v>44424</v>
      </c>
      <c r="H501" s="15"/>
      <c r="I501" s="20">
        <f t="shared" si="14"/>
        <v>44424</v>
      </c>
      <c r="J501" s="22">
        <v>711952</v>
      </c>
      <c r="K501" s="22"/>
      <c r="L501" s="26">
        <f t="shared" si="15"/>
        <v>711952</v>
      </c>
    </row>
    <row r="502" spans="1:12" ht="12.75">
      <c r="A502" s="11" t="s">
        <v>461</v>
      </c>
      <c r="B502" s="12" t="s">
        <v>17</v>
      </c>
      <c r="C502" s="12" t="s">
        <v>18</v>
      </c>
      <c r="D502" s="12" t="s">
        <v>41</v>
      </c>
      <c r="E502" s="13" t="s">
        <v>20</v>
      </c>
      <c r="F502" s="12" t="s">
        <v>21</v>
      </c>
      <c r="G502" s="31">
        <v>10489</v>
      </c>
      <c r="H502" s="31"/>
      <c r="I502" s="20">
        <f t="shared" si="14"/>
        <v>10489</v>
      </c>
      <c r="J502" s="32">
        <v>171003</v>
      </c>
      <c r="K502" s="31"/>
      <c r="L502" s="26">
        <f t="shared" si="15"/>
        <v>171003</v>
      </c>
    </row>
    <row r="503" spans="1:12" ht="12.75">
      <c r="A503" s="23" t="s">
        <v>462</v>
      </c>
      <c r="B503" s="19" t="s">
        <v>32</v>
      </c>
      <c r="C503" s="19" t="s">
        <v>24</v>
      </c>
      <c r="D503" s="19" t="s">
        <v>33</v>
      </c>
      <c r="E503" s="18" t="s">
        <v>20</v>
      </c>
      <c r="F503" s="19" t="s">
        <v>27</v>
      </c>
      <c r="G503" s="20"/>
      <c r="H503" s="20">
        <v>9794</v>
      </c>
      <c r="I503" s="20">
        <f t="shared" si="14"/>
        <v>9794</v>
      </c>
      <c r="J503" s="21"/>
      <c r="K503" s="21">
        <v>532449</v>
      </c>
      <c r="L503" s="26">
        <f t="shared" si="15"/>
        <v>532449</v>
      </c>
    </row>
    <row r="504" spans="1:12" ht="12.75">
      <c r="A504" s="11" t="s">
        <v>463</v>
      </c>
      <c r="B504" s="12" t="s">
        <v>17</v>
      </c>
      <c r="C504" s="12" t="s">
        <v>18</v>
      </c>
      <c r="D504" s="12" t="s">
        <v>90</v>
      </c>
      <c r="E504" s="13" t="s">
        <v>20</v>
      </c>
      <c r="F504" s="12" t="s">
        <v>21</v>
      </c>
      <c r="G504" s="15">
        <v>1911</v>
      </c>
      <c r="H504" s="15"/>
      <c r="I504" s="20">
        <f t="shared" si="14"/>
        <v>1911</v>
      </c>
      <c r="J504" s="22">
        <v>33965</v>
      </c>
      <c r="K504" s="22"/>
      <c r="L504" s="26">
        <f t="shared" si="15"/>
        <v>33965</v>
      </c>
    </row>
    <row r="505" spans="1:12" ht="12.75">
      <c r="A505" s="40" t="s">
        <v>464</v>
      </c>
      <c r="B505" s="41" t="s">
        <v>17</v>
      </c>
      <c r="C505" s="42" t="s">
        <v>54</v>
      </c>
      <c r="D505" s="42" t="s">
        <v>43</v>
      </c>
      <c r="E505" s="43" t="s">
        <v>20</v>
      </c>
      <c r="F505" s="41" t="s">
        <v>55</v>
      </c>
      <c r="G505" s="44">
        <v>29334</v>
      </c>
      <c r="H505" s="44"/>
      <c r="I505" s="20">
        <f t="shared" si="14"/>
        <v>29334</v>
      </c>
      <c r="J505" s="45">
        <v>691626</v>
      </c>
      <c r="K505" s="46"/>
      <c r="L505" s="26">
        <f t="shared" si="15"/>
        <v>691626</v>
      </c>
    </row>
    <row r="506" spans="1:12" ht="12.75">
      <c r="A506" s="11" t="s">
        <v>465</v>
      </c>
      <c r="B506" s="12" t="s">
        <v>17</v>
      </c>
      <c r="C506" s="12" t="s">
        <v>18</v>
      </c>
      <c r="D506" s="12" t="s">
        <v>41</v>
      </c>
      <c r="E506" s="13" t="s">
        <v>20</v>
      </c>
      <c r="F506" s="12" t="s">
        <v>21</v>
      </c>
      <c r="G506" s="31">
        <v>20914</v>
      </c>
      <c r="H506" s="31"/>
      <c r="I506" s="20">
        <f t="shared" si="14"/>
        <v>20914</v>
      </c>
      <c r="J506" s="32">
        <v>338402</v>
      </c>
      <c r="K506" s="31"/>
      <c r="L506" s="26">
        <f t="shared" si="15"/>
        <v>338402</v>
      </c>
    </row>
    <row r="507" spans="1:12" ht="12.75">
      <c r="A507" s="27" t="s">
        <v>466</v>
      </c>
      <c r="B507" s="28" t="s">
        <v>32</v>
      </c>
      <c r="C507" s="28" t="s">
        <v>36</v>
      </c>
      <c r="D507" s="28" t="s">
        <v>37</v>
      </c>
      <c r="E507" s="28" t="s">
        <v>20</v>
      </c>
      <c r="F507" s="28" t="s">
        <v>38</v>
      </c>
      <c r="G507" s="103">
        <v>0</v>
      </c>
      <c r="H507" s="29">
        <v>14891</v>
      </c>
      <c r="I507" s="20">
        <f t="shared" si="14"/>
        <v>14891</v>
      </c>
      <c r="J507" s="29">
        <v>0</v>
      </c>
      <c r="K507" s="29">
        <v>1097872</v>
      </c>
      <c r="L507" s="26">
        <f t="shared" si="15"/>
        <v>1097872</v>
      </c>
    </row>
    <row r="508" spans="1:12" ht="12.75">
      <c r="A508" s="141" t="s">
        <v>639</v>
      </c>
      <c r="B508" s="142" t="s">
        <v>638</v>
      </c>
      <c r="C508" s="142" t="s">
        <v>18</v>
      </c>
      <c r="D508" s="142" t="s">
        <v>37</v>
      </c>
      <c r="E508" s="143" t="s">
        <v>20</v>
      </c>
      <c r="F508" s="143" t="s">
        <v>21</v>
      </c>
      <c r="G508" s="71"/>
      <c r="H508" s="71">
        <v>280</v>
      </c>
      <c r="I508" s="20">
        <f t="shared" si="14"/>
        <v>280</v>
      </c>
      <c r="J508" s="71"/>
      <c r="K508" s="71">
        <v>10680</v>
      </c>
      <c r="L508" s="26">
        <f t="shared" si="15"/>
        <v>10680</v>
      </c>
    </row>
    <row r="509" spans="1:12" ht="12.75">
      <c r="A509" s="17" t="s">
        <v>467</v>
      </c>
      <c r="B509" s="18" t="s">
        <v>32</v>
      </c>
      <c r="C509" s="18" t="s">
        <v>24</v>
      </c>
      <c r="D509" s="18" t="s">
        <v>25</v>
      </c>
      <c r="E509" s="18" t="s">
        <v>20</v>
      </c>
      <c r="F509" s="19" t="s">
        <v>27</v>
      </c>
      <c r="G509" s="20">
        <v>11684</v>
      </c>
      <c r="H509" s="20"/>
      <c r="I509" s="20">
        <f t="shared" si="14"/>
        <v>11684</v>
      </c>
      <c r="J509" s="21">
        <v>232414</v>
      </c>
      <c r="K509" s="21"/>
      <c r="L509" s="26">
        <f t="shared" si="15"/>
        <v>232414</v>
      </c>
    </row>
    <row r="510" spans="1:12" ht="12.75">
      <c r="A510" s="17" t="s">
        <v>748</v>
      </c>
      <c r="B510" s="18" t="s">
        <v>76</v>
      </c>
      <c r="C510" s="18" t="s">
        <v>24</v>
      </c>
      <c r="D510" s="18" t="s">
        <v>33</v>
      </c>
      <c r="E510" s="18" t="s">
        <v>26</v>
      </c>
      <c r="F510" s="19" t="s">
        <v>27</v>
      </c>
      <c r="G510" s="20">
        <v>17747</v>
      </c>
      <c r="H510" s="20"/>
      <c r="I510" s="20">
        <f t="shared" si="14"/>
        <v>17747</v>
      </c>
      <c r="J510" s="77">
        <v>426737</v>
      </c>
      <c r="L510" s="26">
        <f t="shared" si="15"/>
        <v>426737</v>
      </c>
    </row>
    <row r="511" spans="1:12" ht="12.75">
      <c r="A511" s="17" t="s">
        <v>468</v>
      </c>
      <c r="B511" s="18" t="s">
        <v>76</v>
      </c>
      <c r="C511" s="18" t="s">
        <v>24</v>
      </c>
      <c r="D511" s="18" t="s">
        <v>33</v>
      </c>
      <c r="E511" s="18" t="s">
        <v>26</v>
      </c>
      <c r="F511" s="19" t="s">
        <v>27</v>
      </c>
      <c r="G511" s="20">
        <v>1413</v>
      </c>
      <c r="H511" s="20"/>
      <c r="I511" s="20">
        <f t="shared" si="14"/>
        <v>1413</v>
      </c>
      <c r="J511" s="77">
        <v>31637</v>
      </c>
      <c r="L511" s="26">
        <f t="shared" si="15"/>
        <v>31637</v>
      </c>
    </row>
    <row r="512" spans="1:12" ht="12.75">
      <c r="A512" s="11" t="s">
        <v>469</v>
      </c>
      <c r="B512" s="12" t="s">
        <v>32</v>
      </c>
      <c r="C512" s="12" t="s">
        <v>18</v>
      </c>
      <c r="D512" s="12" t="s">
        <v>19</v>
      </c>
      <c r="E512" s="13" t="s">
        <v>20</v>
      </c>
      <c r="F512" s="12" t="s">
        <v>21</v>
      </c>
      <c r="G512" s="14">
        <v>59572</v>
      </c>
      <c r="H512" s="14"/>
      <c r="I512" s="20">
        <f t="shared" si="14"/>
        <v>59572</v>
      </c>
      <c r="J512" s="16">
        <v>1085159</v>
      </c>
      <c r="K512" s="16"/>
      <c r="L512" s="26">
        <f t="shared" si="15"/>
        <v>1085159</v>
      </c>
    </row>
    <row r="513" spans="1:12" ht="12.75">
      <c r="A513" s="70" t="s">
        <v>470</v>
      </c>
      <c r="B513" s="13" t="s">
        <v>98</v>
      </c>
      <c r="C513" s="13" t="s">
        <v>18</v>
      </c>
      <c r="D513" s="13" t="s">
        <v>19</v>
      </c>
      <c r="E513" s="13" t="s">
        <v>26</v>
      </c>
      <c r="F513" s="13" t="s">
        <v>21</v>
      </c>
      <c r="G513" s="14">
        <v>31550</v>
      </c>
      <c r="H513" s="14"/>
      <c r="I513" s="20">
        <f t="shared" si="14"/>
        <v>31550</v>
      </c>
      <c r="J513" s="16">
        <v>520893</v>
      </c>
      <c r="K513" s="16"/>
      <c r="L513" s="26">
        <f t="shared" si="15"/>
        <v>520893</v>
      </c>
    </row>
    <row r="514" spans="1:12" ht="12.75">
      <c r="A514" s="33" t="s">
        <v>471</v>
      </c>
      <c r="B514" s="34" t="s">
        <v>17</v>
      </c>
      <c r="C514" s="34" t="s">
        <v>42</v>
      </c>
      <c r="D514" s="34" t="s">
        <v>43</v>
      </c>
      <c r="E514" s="35" t="s">
        <v>20</v>
      </c>
      <c r="F514" s="34" t="s">
        <v>44</v>
      </c>
      <c r="G514" s="26">
        <v>225578</v>
      </c>
      <c r="H514" s="36"/>
      <c r="I514" s="20">
        <f t="shared" si="14"/>
        <v>225578</v>
      </c>
      <c r="J514" s="119">
        <v>5066966</v>
      </c>
      <c r="K514" s="37"/>
      <c r="L514" s="26">
        <f t="shared" si="15"/>
        <v>5066966</v>
      </c>
    </row>
    <row r="515" spans="1:12" ht="12.75">
      <c r="A515" s="11" t="s">
        <v>472</v>
      </c>
      <c r="B515" s="12" t="s">
        <v>32</v>
      </c>
      <c r="C515" s="12" t="s">
        <v>18</v>
      </c>
      <c r="D515" s="12" t="s">
        <v>29</v>
      </c>
      <c r="E515" s="13" t="s">
        <v>20</v>
      </c>
      <c r="F515" s="12" t="s">
        <v>21</v>
      </c>
      <c r="G515" s="14">
        <v>46838</v>
      </c>
      <c r="H515" s="14"/>
      <c r="I515" s="20">
        <f t="shared" si="14"/>
        <v>46838</v>
      </c>
      <c r="J515" s="16">
        <v>756000</v>
      </c>
      <c r="K515" s="16"/>
      <c r="L515" s="26">
        <f t="shared" si="15"/>
        <v>756000</v>
      </c>
    </row>
    <row r="516" spans="1:12" ht="12.75">
      <c r="A516" s="11" t="s">
        <v>473</v>
      </c>
      <c r="B516" s="12" t="s">
        <v>32</v>
      </c>
      <c r="C516" s="12" t="s">
        <v>18</v>
      </c>
      <c r="D516" s="12" t="s">
        <v>19</v>
      </c>
      <c r="E516" s="13" t="s">
        <v>20</v>
      </c>
      <c r="F516" s="12" t="s">
        <v>21</v>
      </c>
      <c r="G516" s="14">
        <v>160237</v>
      </c>
      <c r="H516" s="14"/>
      <c r="I516" s="20">
        <f t="shared" si="14"/>
        <v>160237</v>
      </c>
      <c r="J516" s="16">
        <v>2902810</v>
      </c>
      <c r="K516" s="16"/>
      <c r="L516" s="26">
        <f t="shared" si="15"/>
        <v>2902810</v>
      </c>
    </row>
    <row r="517" spans="1:12" ht="12.75">
      <c r="A517" s="27" t="s">
        <v>474</v>
      </c>
      <c r="B517" s="53" t="s">
        <v>23</v>
      </c>
      <c r="C517" s="53" t="s">
        <v>36</v>
      </c>
      <c r="D517" s="53" t="s">
        <v>180</v>
      </c>
      <c r="E517" s="53" t="s">
        <v>26</v>
      </c>
      <c r="F517" s="48" t="s">
        <v>38</v>
      </c>
      <c r="G517" s="30">
        <v>3371</v>
      </c>
      <c r="H517" s="30">
        <v>0</v>
      </c>
      <c r="I517" s="20">
        <f aca="true" t="shared" si="16" ref="I517:I580">SUM(G517:H517)</f>
        <v>3371</v>
      </c>
      <c r="J517" s="30">
        <v>81585</v>
      </c>
      <c r="K517" s="30">
        <v>0</v>
      </c>
      <c r="L517" s="26">
        <f aca="true" t="shared" si="17" ref="L517:L580">SUM(J517:K517)</f>
        <v>81585</v>
      </c>
    </row>
    <row r="518" spans="1:12" ht="12.75">
      <c r="A518" s="33" t="s">
        <v>475</v>
      </c>
      <c r="B518" s="34" t="s">
        <v>92</v>
      </c>
      <c r="C518" s="34" t="s">
        <v>42</v>
      </c>
      <c r="D518" s="34" t="s">
        <v>43</v>
      </c>
      <c r="E518" s="35" t="s">
        <v>20</v>
      </c>
      <c r="F518" s="34" t="s">
        <v>44</v>
      </c>
      <c r="G518" s="26">
        <v>2568780</v>
      </c>
      <c r="H518" s="36">
        <v>116672</v>
      </c>
      <c r="I518" s="20">
        <f t="shared" si="16"/>
        <v>2685452</v>
      </c>
      <c r="J518" s="26">
        <v>90394304</v>
      </c>
      <c r="K518" s="38">
        <v>3620140</v>
      </c>
      <c r="L518" s="26">
        <f t="shared" si="17"/>
        <v>94014444</v>
      </c>
    </row>
    <row r="519" spans="1:12" ht="12.75">
      <c r="A519" s="17" t="s">
        <v>749</v>
      </c>
      <c r="B519" s="18" t="s">
        <v>17</v>
      </c>
      <c r="C519" s="18" t="s">
        <v>24</v>
      </c>
      <c r="D519" s="18" t="s">
        <v>33</v>
      </c>
      <c r="E519" s="18" t="s">
        <v>20</v>
      </c>
      <c r="F519" s="19" t="s">
        <v>27</v>
      </c>
      <c r="G519" s="20">
        <v>18523</v>
      </c>
      <c r="H519" s="20"/>
      <c r="I519" s="20">
        <f t="shared" si="16"/>
        <v>18523</v>
      </c>
      <c r="J519" s="21">
        <v>475490</v>
      </c>
      <c r="K519" s="21"/>
      <c r="L519" s="26">
        <f t="shared" si="17"/>
        <v>475490</v>
      </c>
    </row>
    <row r="520" spans="1:12" ht="12.75">
      <c r="A520" s="17" t="s">
        <v>476</v>
      </c>
      <c r="B520" s="18" t="s">
        <v>23</v>
      </c>
      <c r="C520" s="18" t="s">
        <v>24</v>
      </c>
      <c r="D520" s="18" t="s">
        <v>33</v>
      </c>
      <c r="E520" s="18" t="s">
        <v>26</v>
      </c>
      <c r="F520" s="19" t="s">
        <v>27</v>
      </c>
      <c r="G520" s="20">
        <v>50124</v>
      </c>
      <c r="H520" s="20"/>
      <c r="I520" s="20">
        <f t="shared" si="16"/>
        <v>50124</v>
      </c>
      <c r="J520" s="21">
        <v>1191838</v>
      </c>
      <c r="K520" s="21"/>
      <c r="L520" s="26">
        <f t="shared" si="17"/>
        <v>1191838</v>
      </c>
    </row>
    <row r="521" spans="1:12" ht="12.75">
      <c r="A521" s="80" t="s">
        <v>477</v>
      </c>
      <c r="B521" s="81" t="s">
        <v>70</v>
      </c>
      <c r="C521" s="81" t="s">
        <v>67</v>
      </c>
      <c r="D521" s="81" t="s">
        <v>33</v>
      </c>
      <c r="E521" s="56" t="s">
        <v>20</v>
      </c>
      <c r="F521" s="55" t="s">
        <v>55</v>
      </c>
      <c r="G521" s="57">
        <v>147397</v>
      </c>
      <c r="H521" s="57"/>
      <c r="I521" s="20">
        <f t="shared" si="16"/>
        <v>147397</v>
      </c>
      <c r="J521" s="120">
        <v>817732</v>
      </c>
      <c r="K521" s="57"/>
      <c r="L521" s="26">
        <f t="shared" si="17"/>
        <v>817732</v>
      </c>
    </row>
    <row r="522" spans="1:12" ht="12.75">
      <c r="A522" s="17" t="s">
        <v>477</v>
      </c>
      <c r="B522" s="18" t="s">
        <v>70</v>
      </c>
      <c r="C522" s="18" t="s">
        <v>24</v>
      </c>
      <c r="D522" s="18" t="s">
        <v>33</v>
      </c>
      <c r="E522" s="18" t="s">
        <v>20</v>
      </c>
      <c r="F522" s="19" t="s">
        <v>27</v>
      </c>
      <c r="G522" s="20">
        <v>242732</v>
      </c>
      <c r="H522" s="20">
        <v>59823</v>
      </c>
      <c r="I522" s="20">
        <f t="shared" si="16"/>
        <v>302555</v>
      </c>
      <c r="J522" s="21">
        <v>5807732</v>
      </c>
      <c r="K522" s="21">
        <v>2792743</v>
      </c>
      <c r="L522" s="26">
        <f t="shared" si="17"/>
        <v>8600475</v>
      </c>
    </row>
    <row r="523" spans="1:12" ht="12.75">
      <c r="A523" s="121" t="s">
        <v>750</v>
      </c>
      <c r="B523" s="122" t="s">
        <v>70</v>
      </c>
      <c r="C523" s="122" t="s">
        <v>478</v>
      </c>
      <c r="D523" s="122" t="s">
        <v>33</v>
      </c>
      <c r="E523" s="123" t="s">
        <v>20</v>
      </c>
      <c r="F523" s="124" t="s">
        <v>55</v>
      </c>
      <c r="G523" s="88">
        <v>4225444</v>
      </c>
      <c r="H523" s="125"/>
      <c r="I523" s="20">
        <f t="shared" si="16"/>
        <v>4225444</v>
      </c>
      <c r="J523" s="126">
        <v>94085498</v>
      </c>
      <c r="K523" s="125"/>
      <c r="L523" s="26">
        <f t="shared" si="17"/>
        <v>94085498</v>
      </c>
    </row>
    <row r="524" spans="1:12" ht="12.75">
      <c r="A524" s="17" t="s">
        <v>479</v>
      </c>
      <c r="B524" s="18" t="s">
        <v>23</v>
      </c>
      <c r="C524" s="18" t="s">
        <v>24</v>
      </c>
      <c r="D524" s="18" t="s">
        <v>33</v>
      </c>
      <c r="E524" s="18" t="s">
        <v>26</v>
      </c>
      <c r="F524" s="19" t="s">
        <v>27</v>
      </c>
      <c r="G524" s="20">
        <v>13487</v>
      </c>
      <c r="H524" s="20"/>
      <c r="I524" s="20">
        <f t="shared" si="16"/>
        <v>13487</v>
      </c>
      <c r="J524" s="21">
        <v>320398</v>
      </c>
      <c r="K524" s="21"/>
      <c r="L524" s="26">
        <f t="shared" si="17"/>
        <v>320398</v>
      </c>
    </row>
    <row r="525" spans="1:12" ht="12.75">
      <c r="A525" s="17" t="s">
        <v>786</v>
      </c>
      <c r="B525" s="18" t="s">
        <v>23</v>
      </c>
      <c r="C525" s="18" t="s">
        <v>24</v>
      </c>
      <c r="D525" s="18" t="s">
        <v>33</v>
      </c>
      <c r="E525" s="18" t="s">
        <v>26</v>
      </c>
      <c r="F525" s="19" t="s">
        <v>27</v>
      </c>
      <c r="G525" s="20">
        <v>18877</v>
      </c>
      <c r="H525" s="20"/>
      <c r="I525" s="20">
        <f t="shared" si="16"/>
        <v>18877</v>
      </c>
      <c r="J525" s="21">
        <v>524318</v>
      </c>
      <c r="K525" s="21"/>
      <c r="L525" s="26">
        <f t="shared" si="17"/>
        <v>524318</v>
      </c>
    </row>
    <row r="526" spans="1:12" ht="12.75">
      <c r="A526" s="80" t="s">
        <v>480</v>
      </c>
      <c r="B526" s="81" t="s">
        <v>23</v>
      </c>
      <c r="C526" s="81" t="s">
        <v>67</v>
      </c>
      <c r="D526" s="81" t="s">
        <v>33</v>
      </c>
      <c r="E526" s="56" t="s">
        <v>26</v>
      </c>
      <c r="F526" s="55" t="s">
        <v>55</v>
      </c>
      <c r="G526" s="58">
        <v>81494</v>
      </c>
      <c r="H526" s="57"/>
      <c r="I526" s="20">
        <f t="shared" si="16"/>
        <v>81494</v>
      </c>
      <c r="J526" s="57">
        <v>453406</v>
      </c>
      <c r="K526" s="57"/>
      <c r="L526" s="26">
        <f t="shared" si="17"/>
        <v>453406</v>
      </c>
    </row>
    <row r="527" spans="1:12" ht="12.75">
      <c r="A527" s="17" t="s">
        <v>481</v>
      </c>
      <c r="B527" s="18" t="s">
        <v>23</v>
      </c>
      <c r="C527" s="18" t="s">
        <v>24</v>
      </c>
      <c r="D527" s="18" t="s">
        <v>25</v>
      </c>
      <c r="E527" s="18" t="s">
        <v>26</v>
      </c>
      <c r="F527" s="19" t="s">
        <v>27</v>
      </c>
      <c r="G527" s="20">
        <v>1282</v>
      </c>
      <c r="H527" s="20"/>
      <c r="I527" s="20">
        <f t="shared" si="16"/>
        <v>1282</v>
      </c>
      <c r="J527" s="21">
        <v>30356</v>
      </c>
      <c r="K527" s="21"/>
      <c r="L527" s="26">
        <f t="shared" si="17"/>
        <v>30356</v>
      </c>
    </row>
    <row r="528" spans="1:12" ht="12.75">
      <c r="A528" s="33" t="s">
        <v>482</v>
      </c>
      <c r="B528" s="94" t="s">
        <v>17</v>
      </c>
      <c r="C528" s="94" t="s">
        <v>42</v>
      </c>
      <c r="D528" s="94" t="s">
        <v>43</v>
      </c>
      <c r="E528" s="91" t="s">
        <v>20</v>
      </c>
      <c r="F528" s="94" t="s">
        <v>44</v>
      </c>
      <c r="G528" s="26">
        <v>16335</v>
      </c>
      <c r="H528" s="36"/>
      <c r="I528" s="20">
        <f t="shared" si="16"/>
        <v>16335</v>
      </c>
      <c r="J528" s="26">
        <v>575424</v>
      </c>
      <c r="K528" s="36"/>
      <c r="L528" s="26">
        <f t="shared" si="17"/>
        <v>575424</v>
      </c>
    </row>
    <row r="529" spans="1:12" ht="12.75">
      <c r="A529" s="17" t="s">
        <v>483</v>
      </c>
      <c r="B529" s="18" t="s">
        <v>23</v>
      </c>
      <c r="C529" s="18" t="s">
        <v>24</v>
      </c>
      <c r="D529" s="18" t="s">
        <v>25</v>
      </c>
      <c r="E529" s="18" t="s">
        <v>26</v>
      </c>
      <c r="F529" s="19" t="s">
        <v>27</v>
      </c>
      <c r="G529" s="20">
        <v>216</v>
      </c>
      <c r="H529" s="20"/>
      <c r="I529" s="20">
        <f t="shared" si="16"/>
        <v>216</v>
      </c>
      <c r="J529" s="21">
        <v>5134</v>
      </c>
      <c r="K529" s="21"/>
      <c r="L529" s="26">
        <f t="shared" si="17"/>
        <v>5134</v>
      </c>
    </row>
    <row r="530" spans="1:12" ht="12.75">
      <c r="A530" s="17" t="s">
        <v>484</v>
      </c>
      <c r="B530" s="18" t="s">
        <v>23</v>
      </c>
      <c r="C530" s="18" t="s">
        <v>24</v>
      </c>
      <c r="D530" s="18" t="s">
        <v>25</v>
      </c>
      <c r="E530" s="18" t="s">
        <v>26</v>
      </c>
      <c r="F530" s="19" t="s">
        <v>27</v>
      </c>
      <c r="G530" s="20">
        <v>1025</v>
      </c>
      <c r="H530" s="20"/>
      <c r="I530" s="20">
        <f t="shared" si="16"/>
        <v>1025</v>
      </c>
      <c r="J530" s="21">
        <v>24302</v>
      </c>
      <c r="K530" s="21"/>
      <c r="L530" s="26">
        <f t="shared" si="17"/>
        <v>24302</v>
      </c>
    </row>
    <row r="531" spans="1:12" ht="12.75">
      <c r="A531" s="33" t="s">
        <v>485</v>
      </c>
      <c r="B531" s="34" t="s">
        <v>76</v>
      </c>
      <c r="C531" s="34" t="s">
        <v>42</v>
      </c>
      <c r="D531" s="34" t="s">
        <v>43</v>
      </c>
      <c r="E531" s="35" t="s">
        <v>26</v>
      </c>
      <c r="F531" s="34" t="s">
        <v>44</v>
      </c>
      <c r="G531" s="26">
        <v>3176</v>
      </c>
      <c r="H531" s="36"/>
      <c r="I531" s="20">
        <f t="shared" si="16"/>
        <v>3176</v>
      </c>
      <c r="J531" s="26">
        <v>62095</v>
      </c>
      <c r="K531" s="26"/>
      <c r="L531" s="26">
        <f t="shared" si="17"/>
        <v>62095</v>
      </c>
    </row>
    <row r="532" spans="1:12" ht="12.75">
      <c r="A532" s="33" t="s">
        <v>751</v>
      </c>
      <c r="B532" s="34" t="s">
        <v>76</v>
      </c>
      <c r="C532" s="34" t="s">
        <v>42</v>
      </c>
      <c r="D532" s="34" t="s">
        <v>43</v>
      </c>
      <c r="E532" s="35" t="s">
        <v>26</v>
      </c>
      <c r="F532" s="34" t="s">
        <v>44</v>
      </c>
      <c r="G532" s="26">
        <v>0</v>
      </c>
      <c r="H532" s="36"/>
      <c r="I532" s="20">
        <f t="shared" si="16"/>
        <v>0</v>
      </c>
      <c r="J532" s="26">
        <v>0</v>
      </c>
      <c r="K532" s="26"/>
      <c r="L532" s="26">
        <f t="shared" si="17"/>
        <v>0</v>
      </c>
    </row>
    <row r="533" spans="1:12" ht="12.75">
      <c r="A533" s="33" t="s">
        <v>752</v>
      </c>
      <c r="B533" s="34" t="s">
        <v>76</v>
      </c>
      <c r="C533" s="34" t="s">
        <v>42</v>
      </c>
      <c r="D533" s="34" t="s">
        <v>43</v>
      </c>
      <c r="E533" s="35" t="s">
        <v>26</v>
      </c>
      <c r="F533" s="34" t="s">
        <v>44</v>
      </c>
      <c r="G533" s="26">
        <v>0</v>
      </c>
      <c r="H533" s="36"/>
      <c r="I533" s="20">
        <f t="shared" si="16"/>
        <v>0</v>
      </c>
      <c r="J533" s="26">
        <v>0</v>
      </c>
      <c r="K533" s="26"/>
      <c r="L533" s="26">
        <f t="shared" si="17"/>
        <v>0</v>
      </c>
    </row>
    <row r="534" spans="1:12" ht="12.75">
      <c r="A534" s="17" t="s">
        <v>753</v>
      </c>
      <c r="B534" s="18" t="s">
        <v>76</v>
      </c>
      <c r="C534" s="18" t="s">
        <v>24</v>
      </c>
      <c r="D534" s="18" t="s">
        <v>33</v>
      </c>
      <c r="E534" s="18" t="s">
        <v>26</v>
      </c>
      <c r="F534" s="19" t="s">
        <v>27</v>
      </c>
      <c r="G534" s="20">
        <v>375</v>
      </c>
      <c r="H534" s="20"/>
      <c r="I534" s="20">
        <f t="shared" si="16"/>
        <v>375</v>
      </c>
      <c r="J534" s="77">
        <v>9876</v>
      </c>
      <c r="L534" s="26">
        <f t="shared" si="17"/>
        <v>9876</v>
      </c>
    </row>
    <row r="535" spans="1:12" ht="12.75">
      <c r="A535" s="11" t="s">
        <v>486</v>
      </c>
      <c r="B535" s="12" t="s">
        <v>17</v>
      </c>
      <c r="C535" s="12" t="s">
        <v>18</v>
      </c>
      <c r="D535" s="12" t="s">
        <v>41</v>
      </c>
      <c r="E535" s="13" t="s">
        <v>20</v>
      </c>
      <c r="F535" s="12" t="s">
        <v>21</v>
      </c>
      <c r="G535" s="31">
        <v>11179</v>
      </c>
      <c r="H535" s="31"/>
      <c r="I535" s="20">
        <f t="shared" si="16"/>
        <v>11179</v>
      </c>
      <c r="J535" s="32">
        <v>176902</v>
      </c>
      <c r="K535" s="31"/>
      <c r="L535" s="26">
        <f t="shared" si="17"/>
        <v>176902</v>
      </c>
    </row>
    <row r="536" spans="1:12" ht="12.75">
      <c r="A536" s="17" t="s">
        <v>487</v>
      </c>
      <c r="B536" s="18" t="s">
        <v>23</v>
      </c>
      <c r="C536" s="18" t="s">
        <v>24</v>
      </c>
      <c r="D536" s="18" t="s">
        <v>25</v>
      </c>
      <c r="E536" s="18" t="s">
        <v>26</v>
      </c>
      <c r="F536" s="19" t="s">
        <v>27</v>
      </c>
      <c r="G536" s="20">
        <v>2989</v>
      </c>
      <c r="H536" s="20"/>
      <c r="I536" s="20">
        <f t="shared" si="16"/>
        <v>2989</v>
      </c>
      <c r="J536" s="21">
        <v>71061</v>
      </c>
      <c r="K536" s="21"/>
      <c r="L536" s="26">
        <f t="shared" si="17"/>
        <v>71061</v>
      </c>
    </row>
    <row r="537" spans="1:12" ht="12.75">
      <c r="A537" s="17" t="s">
        <v>488</v>
      </c>
      <c r="B537" s="18" t="s">
        <v>23</v>
      </c>
      <c r="C537" s="18" t="s">
        <v>24</v>
      </c>
      <c r="D537" s="18" t="s">
        <v>25</v>
      </c>
      <c r="E537" s="18" t="s">
        <v>26</v>
      </c>
      <c r="F537" s="19" t="s">
        <v>27</v>
      </c>
      <c r="G537" s="20">
        <v>1479</v>
      </c>
      <c r="H537" s="20"/>
      <c r="I537" s="20">
        <f t="shared" si="16"/>
        <v>1479</v>
      </c>
      <c r="J537" s="21">
        <v>35136</v>
      </c>
      <c r="K537" s="21"/>
      <c r="L537" s="26">
        <f t="shared" si="17"/>
        <v>35136</v>
      </c>
    </row>
    <row r="538" spans="1:12" ht="12.75">
      <c r="A538" s="17" t="s">
        <v>489</v>
      </c>
      <c r="B538" s="18" t="s">
        <v>23</v>
      </c>
      <c r="C538" s="18" t="s">
        <v>24</v>
      </c>
      <c r="D538" s="18" t="s">
        <v>25</v>
      </c>
      <c r="E538" s="18" t="s">
        <v>26</v>
      </c>
      <c r="F538" s="19" t="s">
        <v>27</v>
      </c>
      <c r="G538" s="20">
        <v>817</v>
      </c>
      <c r="H538" s="20"/>
      <c r="I538" s="20">
        <f t="shared" si="16"/>
        <v>817</v>
      </c>
      <c r="J538" s="21">
        <v>19352</v>
      </c>
      <c r="K538" s="21"/>
      <c r="L538" s="26">
        <f t="shared" si="17"/>
        <v>19352</v>
      </c>
    </row>
    <row r="539" spans="1:12" ht="12.75">
      <c r="A539" s="33" t="s">
        <v>754</v>
      </c>
      <c r="B539" s="34" t="s">
        <v>76</v>
      </c>
      <c r="C539" s="34" t="s">
        <v>42</v>
      </c>
      <c r="D539" s="34" t="s">
        <v>43</v>
      </c>
      <c r="E539" s="35" t="s">
        <v>26</v>
      </c>
      <c r="F539" s="34" t="s">
        <v>44</v>
      </c>
      <c r="G539" s="26">
        <v>1992</v>
      </c>
      <c r="H539" s="36"/>
      <c r="I539" s="20">
        <f t="shared" si="16"/>
        <v>1992</v>
      </c>
      <c r="J539" s="26">
        <v>63745</v>
      </c>
      <c r="K539" s="26"/>
      <c r="L539" s="26">
        <f t="shared" si="17"/>
        <v>63745</v>
      </c>
    </row>
    <row r="540" spans="1:12" ht="12.75">
      <c r="A540" s="70" t="s">
        <v>490</v>
      </c>
      <c r="B540" s="13" t="s">
        <v>98</v>
      </c>
      <c r="C540" s="13" t="s">
        <v>18</v>
      </c>
      <c r="D540" s="13" t="s">
        <v>58</v>
      </c>
      <c r="E540" s="13" t="s">
        <v>26</v>
      </c>
      <c r="F540" s="13" t="s">
        <v>21</v>
      </c>
      <c r="G540" s="14">
        <f>2935</f>
        <v>2935</v>
      </c>
      <c r="H540" s="14"/>
      <c r="I540" s="20">
        <f t="shared" si="16"/>
        <v>2935</v>
      </c>
      <c r="J540" s="16">
        <f>48463</f>
        <v>48463</v>
      </c>
      <c r="K540" s="16"/>
      <c r="L540" s="26">
        <f t="shared" si="17"/>
        <v>48463</v>
      </c>
    </row>
    <row r="541" spans="1:12" ht="12.75">
      <c r="A541" s="17" t="s">
        <v>491</v>
      </c>
      <c r="B541" s="18" t="s">
        <v>23</v>
      </c>
      <c r="C541" s="18" t="s">
        <v>24</v>
      </c>
      <c r="D541" s="18" t="s">
        <v>25</v>
      </c>
      <c r="E541" s="18" t="s">
        <v>26</v>
      </c>
      <c r="F541" s="19" t="s">
        <v>27</v>
      </c>
      <c r="G541" s="20">
        <v>1515</v>
      </c>
      <c r="H541" s="20"/>
      <c r="I541" s="20">
        <f t="shared" si="16"/>
        <v>1515</v>
      </c>
      <c r="J541" s="21">
        <v>35966</v>
      </c>
      <c r="K541" s="21"/>
      <c r="L541" s="26">
        <f t="shared" si="17"/>
        <v>35966</v>
      </c>
    </row>
    <row r="542" spans="1:12" ht="12.75">
      <c r="A542" s="11" t="s">
        <v>492</v>
      </c>
      <c r="B542" s="12" t="s">
        <v>17</v>
      </c>
      <c r="C542" s="12" t="s">
        <v>18</v>
      </c>
      <c r="D542" s="12" t="s">
        <v>58</v>
      </c>
      <c r="E542" s="13" t="s">
        <v>20</v>
      </c>
      <c r="F542" s="12" t="s">
        <v>21</v>
      </c>
      <c r="G542" s="14">
        <v>1867</v>
      </c>
      <c r="H542" s="14"/>
      <c r="I542" s="20">
        <f t="shared" si="16"/>
        <v>1867</v>
      </c>
      <c r="J542" s="16">
        <v>31465</v>
      </c>
      <c r="K542" s="16"/>
      <c r="L542" s="26">
        <f t="shared" si="17"/>
        <v>31465</v>
      </c>
    </row>
    <row r="543" spans="1:12" ht="12.75">
      <c r="A543" s="11" t="s">
        <v>493</v>
      </c>
      <c r="B543" s="12" t="s">
        <v>17</v>
      </c>
      <c r="C543" s="12" t="s">
        <v>18</v>
      </c>
      <c r="D543" s="12" t="s">
        <v>29</v>
      </c>
      <c r="E543" s="13" t="s">
        <v>20</v>
      </c>
      <c r="F543" s="12" t="s">
        <v>21</v>
      </c>
      <c r="G543" s="15">
        <v>24768</v>
      </c>
      <c r="H543" s="15"/>
      <c r="I543" s="20">
        <f t="shared" si="16"/>
        <v>24768</v>
      </c>
      <c r="J543" s="22">
        <v>390833</v>
      </c>
      <c r="K543" s="22"/>
      <c r="L543" s="26">
        <f t="shared" si="17"/>
        <v>390833</v>
      </c>
    </row>
    <row r="544" spans="1:12" ht="12.75">
      <c r="A544" s="11" t="s">
        <v>494</v>
      </c>
      <c r="B544" s="12" t="s">
        <v>17</v>
      </c>
      <c r="C544" s="12" t="s">
        <v>18</v>
      </c>
      <c r="D544" s="12" t="s">
        <v>58</v>
      </c>
      <c r="E544" s="13" t="s">
        <v>20</v>
      </c>
      <c r="F544" s="12" t="s">
        <v>21</v>
      </c>
      <c r="G544" s="14">
        <v>22913</v>
      </c>
      <c r="H544" s="14"/>
      <c r="I544" s="20">
        <f t="shared" si="16"/>
        <v>22913</v>
      </c>
      <c r="J544" s="16">
        <v>359421</v>
      </c>
      <c r="K544" s="16"/>
      <c r="L544" s="26">
        <f t="shared" si="17"/>
        <v>359421</v>
      </c>
    </row>
    <row r="545" spans="1:12" ht="12.75">
      <c r="A545" s="11" t="s">
        <v>495</v>
      </c>
      <c r="B545" s="12" t="s">
        <v>70</v>
      </c>
      <c r="C545" s="12" t="s">
        <v>18</v>
      </c>
      <c r="D545" s="12" t="s">
        <v>19</v>
      </c>
      <c r="E545" s="13" t="s">
        <v>26</v>
      </c>
      <c r="F545" s="12" t="s">
        <v>21</v>
      </c>
      <c r="G545" s="14">
        <v>7782</v>
      </c>
      <c r="H545" s="14"/>
      <c r="I545" s="20">
        <f t="shared" si="16"/>
        <v>7782</v>
      </c>
      <c r="J545" s="16">
        <v>137909</v>
      </c>
      <c r="K545" s="16"/>
      <c r="L545" s="26">
        <f t="shared" si="17"/>
        <v>137909</v>
      </c>
    </row>
    <row r="546" spans="1:12" ht="12.75">
      <c r="A546" s="11" t="s">
        <v>496</v>
      </c>
      <c r="B546" s="12" t="s">
        <v>70</v>
      </c>
      <c r="C546" s="12" t="s">
        <v>18</v>
      </c>
      <c r="D546" s="12" t="s">
        <v>19</v>
      </c>
      <c r="E546" s="13" t="s">
        <v>26</v>
      </c>
      <c r="F546" s="12" t="s">
        <v>21</v>
      </c>
      <c r="G546" s="14">
        <v>10818</v>
      </c>
      <c r="H546" s="14">
        <v>146</v>
      </c>
      <c r="I546" s="20">
        <f t="shared" si="16"/>
        <v>10964</v>
      </c>
      <c r="J546" s="16">
        <v>174785</v>
      </c>
      <c r="K546" s="16">
        <v>5991</v>
      </c>
      <c r="L546" s="26">
        <f t="shared" si="17"/>
        <v>180776</v>
      </c>
    </row>
    <row r="547" spans="1:12" ht="12.75">
      <c r="A547" s="11" t="s">
        <v>497</v>
      </c>
      <c r="B547" s="12" t="s">
        <v>70</v>
      </c>
      <c r="C547" s="12" t="s">
        <v>18</v>
      </c>
      <c r="D547" s="12" t="s">
        <v>19</v>
      </c>
      <c r="E547" s="13" t="s">
        <v>26</v>
      </c>
      <c r="F547" s="12" t="s">
        <v>21</v>
      </c>
      <c r="G547" s="14">
        <v>7347</v>
      </c>
      <c r="H547" s="14"/>
      <c r="I547" s="20">
        <f t="shared" si="16"/>
        <v>7347</v>
      </c>
      <c r="J547" s="16">
        <v>125898</v>
      </c>
      <c r="K547" s="16"/>
      <c r="L547" s="26">
        <f t="shared" si="17"/>
        <v>125898</v>
      </c>
    </row>
    <row r="548" spans="1:12" ht="12.75">
      <c r="A548" s="11" t="s">
        <v>498</v>
      </c>
      <c r="B548" s="12" t="s">
        <v>70</v>
      </c>
      <c r="C548" s="12" t="s">
        <v>18</v>
      </c>
      <c r="D548" s="12" t="s">
        <v>19</v>
      </c>
      <c r="E548" s="13" t="s">
        <v>26</v>
      </c>
      <c r="F548" s="12" t="s">
        <v>21</v>
      </c>
      <c r="G548" s="14">
        <v>42327</v>
      </c>
      <c r="H548" s="14"/>
      <c r="I548" s="20">
        <f t="shared" si="16"/>
        <v>42327</v>
      </c>
      <c r="J548" s="16">
        <v>713181</v>
      </c>
      <c r="K548" s="16"/>
      <c r="L548" s="26">
        <f t="shared" si="17"/>
        <v>713181</v>
      </c>
    </row>
    <row r="549" spans="1:12" ht="12.75">
      <c r="A549" s="33" t="s">
        <v>755</v>
      </c>
      <c r="B549" s="34" t="s">
        <v>64</v>
      </c>
      <c r="C549" s="34" t="s">
        <v>42</v>
      </c>
      <c r="D549" s="34" t="s">
        <v>499</v>
      </c>
      <c r="E549" s="35" t="s">
        <v>20</v>
      </c>
      <c r="F549" s="75" t="s">
        <v>44</v>
      </c>
      <c r="G549" s="26" t="s">
        <v>68</v>
      </c>
      <c r="H549" s="36">
        <v>70</v>
      </c>
      <c r="I549" s="20">
        <f t="shared" si="16"/>
        <v>70</v>
      </c>
      <c r="J549" s="26" t="s">
        <v>68</v>
      </c>
      <c r="K549" s="26">
        <v>4140</v>
      </c>
      <c r="L549" s="26">
        <f t="shared" si="17"/>
        <v>4140</v>
      </c>
    </row>
    <row r="550" spans="1:12" ht="12.75">
      <c r="A550" s="85" t="s">
        <v>500</v>
      </c>
      <c r="B550" s="13" t="s">
        <v>64</v>
      </c>
      <c r="C550" s="13" t="s">
        <v>18</v>
      </c>
      <c r="D550" s="13" t="s">
        <v>501</v>
      </c>
      <c r="E550" s="13" t="s">
        <v>20</v>
      </c>
      <c r="F550" s="12" t="s">
        <v>21</v>
      </c>
      <c r="G550" s="14"/>
      <c r="H550" s="14">
        <v>1899</v>
      </c>
      <c r="I550" s="20">
        <f t="shared" si="16"/>
        <v>1899</v>
      </c>
      <c r="J550" s="16"/>
      <c r="K550" s="16">
        <v>65560</v>
      </c>
      <c r="L550" s="26">
        <f t="shared" si="17"/>
        <v>65560</v>
      </c>
    </row>
    <row r="551" spans="1:12" ht="12.75">
      <c r="A551" s="23" t="s">
        <v>502</v>
      </c>
      <c r="B551" s="19" t="s">
        <v>64</v>
      </c>
      <c r="C551" s="19" t="s">
        <v>24</v>
      </c>
      <c r="D551" s="19" t="s">
        <v>501</v>
      </c>
      <c r="E551" s="19" t="s">
        <v>20</v>
      </c>
      <c r="F551" s="19" t="s">
        <v>27</v>
      </c>
      <c r="G551" s="20"/>
      <c r="H551" s="20">
        <v>1190</v>
      </c>
      <c r="I551" s="20">
        <f t="shared" si="16"/>
        <v>1190</v>
      </c>
      <c r="J551" s="21"/>
      <c r="K551" s="21">
        <v>48610</v>
      </c>
      <c r="L551" s="26">
        <f t="shared" si="17"/>
        <v>48610</v>
      </c>
    </row>
    <row r="552" spans="1:12" ht="12.75">
      <c r="A552" s="33" t="s">
        <v>756</v>
      </c>
      <c r="B552" s="34" t="s">
        <v>64</v>
      </c>
      <c r="C552" s="34" t="s">
        <v>42</v>
      </c>
      <c r="D552" s="34" t="s">
        <v>43</v>
      </c>
      <c r="E552" s="35" t="s">
        <v>20</v>
      </c>
      <c r="F552" s="75" t="s">
        <v>44</v>
      </c>
      <c r="G552" s="26" t="s">
        <v>68</v>
      </c>
      <c r="H552" s="36">
        <v>28</v>
      </c>
      <c r="I552" s="20">
        <f t="shared" si="16"/>
        <v>28</v>
      </c>
      <c r="J552" s="26" t="s">
        <v>68</v>
      </c>
      <c r="K552" s="26">
        <v>145909</v>
      </c>
      <c r="L552" s="26">
        <f t="shared" si="17"/>
        <v>145909</v>
      </c>
    </row>
    <row r="553" spans="1:12" ht="12.75">
      <c r="A553" s="11" t="s">
        <v>503</v>
      </c>
      <c r="B553" s="12" t="s">
        <v>17</v>
      </c>
      <c r="C553" s="12" t="s">
        <v>18</v>
      </c>
      <c r="D553" s="12" t="s">
        <v>41</v>
      </c>
      <c r="E553" s="13" t="s">
        <v>20</v>
      </c>
      <c r="F553" s="12" t="s">
        <v>21</v>
      </c>
      <c r="G553" s="31">
        <v>7602</v>
      </c>
      <c r="H553" s="31"/>
      <c r="I553" s="20">
        <f t="shared" si="16"/>
        <v>7602</v>
      </c>
      <c r="J553" s="32">
        <v>121415</v>
      </c>
      <c r="K553" s="31"/>
      <c r="L553" s="26">
        <f t="shared" si="17"/>
        <v>121415</v>
      </c>
    </row>
    <row r="554" spans="1:12" ht="12.75">
      <c r="A554" s="11" t="s">
        <v>504</v>
      </c>
      <c r="B554" s="12" t="s">
        <v>17</v>
      </c>
      <c r="C554" s="12" t="s">
        <v>18</v>
      </c>
      <c r="D554" s="12" t="s">
        <v>90</v>
      </c>
      <c r="E554" s="13" t="s">
        <v>20</v>
      </c>
      <c r="F554" s="12" t="s">
        <v>21</v>
      </c>
      <c r="G554" s="15">
        <v>1223</v>
      </c>
      <c r="H554" s="15"/>
      <c r="I554" s="20">
        <f t="shared" si="16"/>
        <v>1223</v>
      </c>
      <c r="J554" s="22">
        <v>21284</v>
      </c>
      <c r="K554" s="22"/>
      <c r="L554" s="26">
        <f t="shared" si="17"/>
        <v>21284</v>
      </c>
    </row>
    <row r="555" spans="1:12" ht="12.75">
      <c r="A555" s="33" t="s">
        <v>757</v>
      </c>
      <c r="B555" s="34" t="s">
        <v>35</v>
      </c>
      <c r="C555" s="34" t="s">
        <v>42</v>
      </c>
      <c r="D555" s="34" t="s">
        <v>43</v>
      </c>
      <c r="E555" s="35" t="s">
        <v>26</v>
      </c>
      <c r="F555" s="34" t="s">
        <v>44</v>
      </c>
      <c r="G555" s="26">
        <v>45425</v>
      </c>
      <c r="H555" s="36"/>
      <c r="I555" s="20">
        <f t="shared" si="16"/>
        <v>45425</v>
      </c>
      <c r="J555" s="26">
        <v>1793123</v>
      </c>
      <c r="K555" s="38"/>
      <c r="L555" s="26">
        <f t="shared" si="17"/>
        <v>1793123</v>
      </c>
    </row>
    <row r="556" spans="1:12" ht="12.75">
      <c r="A556" s="33" t="s">
        <v>758</v>
      </c>
      <c r="B556" s="34" t="s">
        <v>17</v>
      </c>
      <c r="C556" s="34" t="s">
        <v>42</v>
      </c>
      <c r="D556" s="34" t="s">
        <v>43</v>
      </c>
      <c r="E556" s="35" t="s">
        <v>20</v>
      </c>
      <c r="F556" s="34" t="s">
        <v>44</v>
      </c>
      <c r="G556" s="26">
        <v>16183</v>
      </c>
      <c r="H556" s="36"/>
      <c r="I556" s="20">
        <f t="shared" si="16"/>
        <v>16183</v>
      </c>
      <c r="J556" s="26">
        <v>534047</v>
      </c>
      <c r="K556" s="37"/>
      <c r="L556" s="26">
        <f t="shared" si="17"/>
        <v>534047</v>
      </c>
    </row>
    <row r="557" spans="1:12" ht="12.75">
      <c r="A557" s="11" t="s">
        <v>505</v>
      </c>
      <c r="B557" s="12" t="s">
        <v>17</v>
      </c>
      <c r="C557" s="12" t="s">
        <v>18</v>
      </c>
      <c r="D557" s="12" t="s">
        <v>41</v>
      </c>
      <c r="E557" s="13" t="s">
        <v>20</v>
      </c>
      <c r="F557" s="12" t="s">
        <v>21</v>
      </c>
      <c r="G557" s="31">
        <v>4176</v>
      </c>
      <c r="H557" s="31"/>
      <c r="I557" s="20">
        <f t="shared" si="16"/>
        <v>4176</v>
      </c>
      <c r="J557" s="32">
        <v>68778</v>
      </c>
      <c r="K557" s="31"/>
      <c r="L557" s="26">
        <f t="shared" si="17"/>
        <v>68778</v>
      </c>
    </row>
    <row r="558" spans="1:12" ht="12.75">
      <c r="A558" s="11" t="s">
        <v>506</v>
      </c>
      <c r="B558" s="12" t="s">
        <v>17</v>
      </c>
      <c r="C558" s="12" t="s">
        <v>18</v>
      </c>
      <c r="D558" s="12" t="s">
        <v>29</v>
      </c>
      <c r="E558" s="13" t="s">
        <v>20</v>
      </c>
      <c r="F558" s="12" t="s">
        <v>21</v>
      </c>
      <c r="G558" s="15">
        <v>1624</v>
      </c>
      <c r="H558" s="15"/>
      <c r="I558" s="20">
        <f t="shared" si="16"/>
        <v>1624</v>
      </c>
      <c r="J558" s="22">
        <v>26713</v>
      </c>
      <c r="K558" s="22"/>
      <c r="L558" s="26">
        <f t="shared" si="17"/>
        <v>26713</v>
      </c>
    </row>
    <row r="559" spans="1:12" ht="12.75">
      <c r="A559" s="11" t="s">
        <v>507</v>
      </c>
      <c r="B559" s="12" t="s">
        <v>17</v>
      </c>
      <c r="C559" s="12" t="s">
        <v>18</v>
      </c>
      <c r="D559" s="12" t="s">
        <v>58</v>
      </c>
      <c r="E559" s="13" t="s">
        <v>20</v>
      </c>
      <c r="F559" s="12" t="s">
        <v>21</v>
      </c>
      <c r="G559" s="14">
        <v>254</v>
      </c>
      <c r="H559" s="14"/>
      <c r="I559" s="20">
        <f t="shared" si="16"/>
        <v>254</v>
      </c>
      <c r="J559" s="16">
        <v>4241</v>
      </c>
      <c r="K559" s="16"/>
      <c r="L559" s="26">
        <f t="shared" si="17"/>
        <v>4241</v>
      </c>
    </row>
    <row r="560" spans="1:12" ht="12.75">
      <c r="A560" s="11" t="s">
        <v>508</v>
      </c>
      <c r="B560" s="12" t="s">
        <v>17</v>
      </c>
      <c r="C560" s="12" t="s">
        <v>18</v>
      </c>
      <c r="D560" s="12" t="s">
        <v>41</v>
      </c>
      <c r="E560" s="13" t="s">
        <v>20</v>
      </c>
      <c r="F560" s="12" t="s">
        <v>21</v>
      </c>
      <c r="G560" s="31">
        <v>16623</v>
      </c>
      <c r="H560" s="31"/>
      <c r="I560" s="20">
        <f t="shared" si="16"/>
        <v>16623</v>
      </c>
      <c r="J560" s="32">
        <v>266143</v>
      </c>
      <c r="K560" s="31"/>
      <c r="L560" s="26">
        <f t="shared" si="17"/>
        <v>266143</v>
      </c>
    </row>
    <row r="561" spans="1:12" ht="12.75">
      <c r="A561" s="61" t="s">
        <v>509</v>
      </c>
      <c r="B561" s="28" t="s">
        <v>17</v>
      </c>
      <c r="C561" s="28" t="s">
        <v>36</v>
      </c>
      <c r="D561" s="28" t="s">
        <v>58</v>
      </c>
      <c r="E561" s="28" t="s">
        <v>20</v>
      </c>
      <c r="F561" s="28" t="s">
        <v>38</v>
      </c>
      <c r="G561" s="29">
        <v>5090</v>
      </c>
      <c r="H561" s="29">
        <v>0</v>
      </c>
      <c r="I561" s="20">
        <f t="shared" si="16"/>
        <v>5090</v>
      </c>
      <c r="J561" s="29">
        <v>156811</v>
      </c>
      <c r="K561" s="29">
        <v>0</v>
      </c>
      <c r="L561" s="26">
        <f t="shared" si="17"/>
        <v>156811</v>
      </c>
    </row>
    <row r="562" spans="1:12" ht="12.75">
      <c r="A562" s="33" t="s">
        <v>510</v>
      </c>
      <c r="B562" s="34" t="s">
        <v>70</v>
      </c>
      <c r="C562" s="34" t="s">
        <v>42</v>
      </c>
      <c r="D562" s="34" t="s">
        <v>43</v>
      </c>
      <c r="E562" s="35" t="s">
        <v>26</v>
      </c>
      <c r="F562" s="34" t="s">
        <v>44</v>
      </c>
      <c r="G562" s="26">
        <v>10417</v>
      </c>
      <c r="H562" s="36"/>
      <c r="I562" s="20">
        <f t="shared" si="16"/>
        <v>10417</v>
      </c>
      <c r="J562" s="26">
        <v>187909</v>
      </c>
      <c r="K562" s="38"/>
      <c r="L562" s="26">
        <f t="shared" si="17"/>
        <v>187909</v>
      </c>
    </row>
    <row r="563" spans="1:12" ht="12.75">
      <c r="A563" s="127" t="s">
        <v>511</v>
      </c>
      <c r="B563" s="107" t="s">
        <v>49</v>
      </c>
      <c r="C563" s="107" t="s">
        <v>512</v>
      </c>
      <c r="D563" s="107" t="s">
        <v>110</v>
      </c>
      <c r="E563" s="107" t="s">
        <v>20</v>
      </c>
      <c r="F563" s="107" t="s">
        <v>44</v>
      </c>
      <c r="G563" s="128"/>
      <c r="H563" s="129">
        <v>7522</v>
      </c>
      <c r="I563" s="20">
        <f t="shared" si="16"/>
        <v>7522</v>
      </c>
      <c r="J563" s="130"/>
      <c r="K563" s="92">
        <v>134576</v>
      </c>
      <c r="L563" s="26">
        <f t="shared" si="17"/>
        <v>134576</v>
      </c>
    </row>
    <row r="564" spans="1:12" ht="12.75">
      <c r="A564" s="33" t="s">
        <v>513</v>
      </c>
      <c r="B564" s="94" t="s">
        <v>17</v>
      </c>
      <c r="C564" s="94" t="s">
        <v>42</v>
      </c>
      <c r="D564" s="94" t="s">
        <v>43</v>
      </c>
      <c r="E564" s="91" t="s">
        <v>20</v>
      </c>
      <c r="F564" s="94" t="s">
        <v>44</v>
      </c>
      <c r="G564" s="26">
        <v>445070</v>
      </c>
      <c r="H564" s="36"/>
      <c r="I564" s="20">
        <f t="shared" si="16"/>
        <v>445070</v>
      </c>
      <c r="J564" s="26">
        <v>10898441</v>
      </c>
      <c r="K564" s="36"/>
      <c r="L564" s="26">
        <f t="shared" si="17"/>
        <v>10898441</v>
      </c>
    </row>
    <row r="565" spans="1:12" ht="12.75">
      <c r="A565" s="11" t="s">
        <v>514</v>
      </c>
      <c r="B565" s="12" t="s">
        <v>17</v>
      </c>
      <c r="C565" s="12" t="s">
        <v>18</v>
      </c>
      <c r="D565" s="12" t="s">
        <v>41</v>
      </c>
      <c r="E565" s="13" t="s">
        <v>20</v>
      </c>
      <c r="F565" s="12" t="s">
        <v>21</v>
      </c>
      <c r="G565" s="31">
        <v>31997</v>
      </c>
      <c r="H565" s="31"/>
      <c r="I565" s="20">
        <f t="shared" si="16"/>
        <v>31997</v>
      </c>
      <c r="J565" s="32">
        <v>511422</v>
      </c>
      <c r="K565" s="31"/>
      <c r="L565" s="26">
        <f t="shared" si="17"/>
        <v>511422</v>
      </c>
    </row>
    <row r="566" spans="1:12" ht="12.75">
      <c r="A566" s="11" t="s">
        <v>515</v>
      </c>
      <c r="B566" s="12" t="s">
        <v>17</v>
      </c>
      <c r="C566" s="12" t="s">
        <v>18</v>
      </c>
      <c r="D566" s="12" t="s">
        <v>19</v>
      </c>
      <c r="E566" s="13" t="s">
        <v>20</v>
      </c>
      <c r="F566" s="12" t="s">
        <v>21</v>
      </c>
      <c r="G566" s="14">
        <v>43682</v>
      </c>
      <c r="H566" s="14"/>
      <c r="I566" s="20">
        <f t="shared" si="16"/>
        <v>43682</v>
      </c>
      <c r="J566" s="16">
        <v>727633</v>
      </c>
      <c r="K566" s="16"/>
      <c r="L566" s="26">
        <f t="shared" si="17"/>
        <v>727633</v>
      </c>
    </row>
    <row r="567" spans="1:12" ht="12.75">
      <c r="A567" s="70" t="s">
        <v>516</v>
      </c>
      <c r="B567" s="13" t="s">
        <v>98</v>
      </c>
      <c r="C567" s="13" t="s">
        <v>18</v>
      </c>
      <c r="D567" s="13" t="s">
        <v>19</v>
      </c>
      <c r="E567" s="13" t="s">
        <v>26</v>
      </c>
      <c r="F567" s="13" t="s">
        <v>21</v>
      </c>
      <c r="G567" s="14">
        <f>5477+2347</f>
        <v>7824</v>
      </c>
      <c r="H567" s="14"/>
      <c r="I567" s="20">
        <f t="shared" si="16"/>
        <v>7824</v>
      </c>
      <c r="J567" s="16">
        <f>90425+38754</f>
        <v>129179</v>
      </c>
      <c r="K567" s="16"/>
      <c r="L567" s="26">
        <f t="shared" si="17"/>
        <v>129179</v>
      </c>
    </row>
    <row r="568" spans="1:12" ht="12.75">
      <c r="A568" s="11" t="s">
        <v>517</v>
      </c>
      <c r="B568" s="12" t="s">
        <v>17</v>
      </c>
      <c r="C568" s="12" t="s">
        <v>18</v>
      </c>
      <c r="D568" s="12" t="s">
        <v>29</v>
      </c>
      <c r="E568" s="13" t="s">
        <v>20</v>
      </c>
      <c r="F568" s="12" t="s">
        <v>21</v>
      </c>
      <c r="G568" s="15">
        <v>8325</v>
      </c>
      <c r="H568" s="15"/>
      <c r="I568" s="20">
        <f t="shared" si="16"/>
        <v>8325</v>
      </c>
      <c r="J568" s="22">
        <v>133294</v>
      </c>
      <c r="K568" s="22"/>
      <c r="L568" s="26">
        <f t="shared" si="17"/>
        <v>133294</v>
      </c>
    </row>
    <row r="569" spans="1:12" ht="12.75">
      <c r="A569" s="11" t="s">
        <v>518</v>
      </c>
      <c r="B569" s="12" t="s">
        <v>92</v>
      </c>
      <c r="C569" s="12" t="s">
        <v>18</v>
      </c>
      <c r="D569" s="12" t="s">
        <v>29</v>
      </c>
      <c r="E569" s="13" t="s">
        <v>20</v>
      </c>
      <c r="F569" s="12" t="s">
        <v>21</v>
      </c>
      <c r="G569" s="14"/>
      <c r="H569" s="14">
        <f>220+56</f>
        <v>276</v>
      </c>
      <c r="I569" s="20">
        <f t="shared" si="16"/>
        <v>276</v>
      </c>
      <c r="J569" s="16"/>
      <c r="K569" s="16">
        <f>11584+3652</f>
        <v>15236</v>
      </c>
      <c r="L569" s="26">
        <f t="shared" si="17"/>
        <v>15236</v>
      </c>
    </row>
    <row r="570" spans="1:12" ht="12.75">
      <c r="A570" s="33" t="s">
        <v>759</v>
      </c>
      <c r="B570" s="34" t="s">
        <v>76</v>
      </c>
      <c r="C570" s="34" t="s">
        <v>42</v>
      </c>
      <c r="D570" s="34" t="s">
        <v>43</v>
      </c>
      <c r="E570" s="35" t="s">
        <v>26</v>
      </c>
      <c r="F570" s="34" t="s">
        <v>44</v>
      </c>
      <c r="G570" s="26">
        <v>8132</v>
      </c>
      <c r="H570" s="36"/>
      <c r="I570" s="20">
        <f t="shared" si="16"/>
        <v>8132</v>
      </c>
      <c r="J570" s="26">
        <v>279866</v>
      </c>
      <c r="K570" s="26"/>
      <c r="L570" s="26">
        <f t="shared" si="17"/>
        <v>279866</v>
      </c>
    </row>
    <row r="571" spans="1:12" ht="12.75">
      <c r="A571" s="11" t="s">
        <v>519</v>
      </c>
      <c r="B571" s="12" t="s">
        <v>32</v>
      </c>
      <c r="C571" s="12" t="s">
        <v>18</v>
      </c>
      <c r="D571" s="12" t="s">
        <v>29</v>
      </c>
      <c r="E571" s="13" t="s">
        <v>20</v>
      </c>
      <c r="F571" s="12" t="s">
        <v>21</v>
      </c>
      <c r="G571" s="14">
        <v>39873</v>
      </c>
      <c r="H571" s="14"/>
      <c r="I571" s="20">
        <f t="shared" si="16"/>
        <v>39873</v>
      </c>
      <c r="J571" s="16">
        <v>634069</v>
      </c>
      <c r="K571" s="16"/>
      <c r="L571" s="26">
        <f t="shared" si="17"/>
        <v>634069</v>
      </c>
    </row>
    <row r="572" spans="1:12" ht="12.75">
      <c r="A572" s="11" t="s">
        <v>520</v>
      </c>
      <c r="B572" s="12" t="s">
        <v>70</v>
      </c>
      <c r="C572" s="12" t="s">
        <v>18</v>
      </c>
      <c r="D572" s="12" t="s">
        <v>90</v>
      </c>
      <c r="E572" s="13" t="s">
        <v>26</v>
      </c>
      <c r="F572" s="13" t="s">
        <v>21</v>
      </c>
      <c r="G572" s="14">
        <v>229</v>
      </c>
      <c r="H572" s="14"/>
      <c r="I572" s="20">
        <f t="shared" si="16"/>
        <v>229</v>
      </c>
      <c r="J572" s="16">
        <v>3743</v>
      </c>
      <c r="K572" s="16"/>
      <c r="L572" s="26">
        <f t="shared" si="17"/>
        <v>3743</v>
      </c>
    </row>
    <row r="573" spans="1:12" ht="12.75">
      <c r="A573" s="11" t="s">
        <v>521</v>
      </c>
      <c r="B573" s="12" t="s">
        <v>70</v>
      </c>
      <c r="C573" s="12" t="s">
        <v>18</v>
      </c>
      <c r="D573" s="12" t="s">
        <v>19</v>
      </c>
      <c r="E573" s="13" t="s">
        <v>26</v>
      </c>
      <c r="F573" s="12" t="s">
        <v>21</v>
      </c>
      <c r="G573" s="14">
        <v>5210</v>
      </c>
      <c r="H573" s="14"/>
      <c r="I573" s="20">
        <f t="shared" si="16"/>
        <v>5210</v>
      </c>
      <c r="J573" s="16">
        <v>82147</v>
      </c>
      <c r="K573" s="16"/>
      <c r="L573" s="26">
        <f t="shared" si="17"/>
        <v>82147</v>
      </c>
    </row>
    <row r="574" spans="1:12" ht="12.75">
      <c r="A574" s="11" t="s">
        <v>522</v>
      </c>
      <c r="B574" s="12" t="s">
        <v>17</v>
      </c>
      <c r="C574" s="12" t="s">
        <v>18</v>
      </c>
      <c r="D574" s="12" t="s">
        <v>58</v>
      </c>
      <c r="E574" s="13" t="s">
        <v>20</v>
      </c>
      <c r="F574" s="12" t="s">
        <v>21</v>
      </c>
      <c r="G574" s="14">
        <v>27820</v>
      </c>
      <c r="H574" s="14"/>
      <c r="I574" s="20">
        <f t="shared" si="16"/>
        <v>27820</v>
      </c>
      <c r="J574" s="16">
        <v>438291</v>
      </c>
      <c r="K574" s="16"/>
      <c r="L574" s="26">
        <f t="shared" si="17"/>
        <v>438291</v>
      </c>
    </row>
    <row r="575" spans="1:12" ht="12.75">
      <c r="A575" s="17" t="s">
        <v>791</v>
      </c>
      <c r="B575" s="18" t="s">
        <v>49</v>
      </c>
      <c r="C575" s="18" t="s">
        <v>24</v>
      </c>
      <c r="D575" s="18" t="s">
        <v>43</v>
      </c>
      <c r="E575" s="19" t="s">
        <v>20</v>
      </c>
      <c r="F575" s="19" t="s">
        <v>27</v>
      </c>
      <c r="G575" s="20"/>
      <c r="H575" s="24">
        <v>200</v>
      </c>
      <c r="I575" s="20">
        <f t="shared" si="16"/>
        <v>200</v>
      </c>
      <c r="J575" s="21"/>
      <c r="K575" s="25">
        <v>20000</v>
      </c>
      <c r="L575" s="26">
        <f t="shared" si="17"/>
        <v>20000</v>
      </c>
    </row>
    <row r="576" spans="1:12" ht="12.75">
      <c r="A576" s="40" t="s">
        <v>791</v>
      </c>
      <c r="B576" s="41" t="s">
        <v>49</v>
      </c>
      <c r="C576" s="42" t="s">
        <v>54</v>
      </c>
      <c r="D576" s="42" t="s">
        <v>43</v>
      </c>
      <c r="E576" s="43" t="s">
        <v>20</v>
      </c>
      <c r="F576" s="41" t="s">
        <v>55</v>
      </c>
      <c r="G576" s="44">
        <v>65545</v>
      </c>
      <c r="H576" s="46"/>
      <c r="I576" s="20">
        <f t="shared" si="16"/>
        <v>65545</v>
      </c>
      <c r="J576" s="46">
        <v>5749110</v>
      </c>
      <c r="K576" s="46"/>
      <c r="L576" s="26">
        <f t="shared" si="17"/>
        <v>5749110</v>
      </c>
    </row>
    <row r="577" spans="1:12" ht="12.75">
      <c r="A577" s="23" t="s">
        <v>524</v>
      </c>
      <c r="B577" s="19" t="s">
        <v>64</v>
      </c>
      <c r="C577" s="19" t="s">
        <v>24</v>
      </c>
      <c r="D577" s="19" t="s">
        <v>525</v>
      </c>
      <c r="E577" s="19" t="s">
        <v>20</v>
      </c>
      <c r="F577" s="19" t="s">
        <v>27</v>
      </c>
      <c r="G577" s="20"/>
      <c r="H577" s="20">
        <v>50</v>
      </c>
      <c r="I577" s="20">
        <f t="shared" si="16"/>
        <v>50</v>
      </c>
      <c r="J577" s="21"/>
      <c r="K577" s="21">
        <v>1850</v>
      </c>
      <c r="L577" s="26">
        <f t="shared" si="17"/>
        <v>1850</v>
      </c>
    </row>
    <row r="578" spans="1:12" ht="12.75">
      <c r="A578" s="11" t="s">
        <v>526</v>
      </c>
      <c r="B578" s="12" t="s">
        <v>32</v>
      </c>
      <c r="C578" s="12" t="s">
        <v>18</v>
      </c>
      <c r="D578" s="12" t="s">
        <v>102</v>
      </c>
      <c r="E578" s="13" t="s">
        <v>20</v>
      </c>
      <c r="F578" s="12" t="s">
        <v>21</v>
      </c>
      <c r="G578" s="14">
        <v>109626</v>
      </c>
      <c r="H578" s="14"/>
      <c r="I578" s="20">
        <f t="shared" si="16"/>
        <v>109626</v>
      </c>
      <c r="J578" s="16">
        <v>1942583</v>
      </c>
      <c r="K578" s="16"/>
      <c r="L578" s="26">
        <f t="shared" si="17"/>
        <v>1942583</v>
      </c>
    </row>
    <row r="579" spans="1:12" ht="12.75">
      <c r="A579" s="17" t="s">
        <v>527</v>
      </c>
      <c r="B579" s="18" t="s">
        <v>23</v>
      </c>
      <c r="C579" s="18" t="s">
        <v>24</v>
      </c>
      <c r="D579" s="18" t="s">
        <v>37</v>
      </c>
      <c r="E579" s="18" t="s">
        <v>26</v>
      </c>
      <c r="F579" s="19" t="s">
        <v>27</v>
      </c>
      <c r="G579" s="20">
        <v>3914</v>
      </c>
      <c r="H579" s="20"/>
      <c r="I579" s="20">
        <f t="shared" si="16"/>
        <v>3914</v>
      </c>
      <c r="J579" s="20">
        <v>92840</v>
      </c>
      <c r="K579" s="21"/>
      <c r="L579" s="26">
        <f t="shared" si="17"/>
        <v>92840</v>
      </c>
    </row>
    <row r="580" spans="1:12" ht="12.75">
      <c r="A580" s="102" t="s">
        <v>528</v>
      </c>
      <c r="B580" s="12" t="s">
        <v>70</v>
      </c>
      <c r="C580" s="12" t="s">
        <v>18</v>
      </c>
      <c r="D580" s="12" t="s">
        <v>90</v>
      </c>
      <c r="E580" s="13" t="s">
        <v>26</v>
      </c>
      <c r="F580" s="12" t="s">
        <v>21</v>
      </c>
      <c r="G580" s="14">
        <v>7819</v>
      </c>
      <c r="H580" s="14"/>
      <c r="I580" s="20">
        <f t="shared" si="16"/>
        <v>7819</v>
      </c>
      <c r="J580" s="16">
        <v>164032</v>
      </c>
      <c r="K580" s="16"/>
      <c r="L580" s="26">
        <f t="shared" si="17"/>
        <v>164032</v>
      </c>
    </row>
    <row r="581" spans="1:12" ht="12.75">
      <c r="A581" s="11" t="s">
        <v>529</v>
      </c>
      <c r="B581" s="64" t="s">
        <v>35</v>
      </c>
      <c r="C581" s="64" t="s">
        <v>18</v>
      </c>
      <c r="D581" s="64" t="s">
        <v>530</v>
      </c>
      <c r="E581" s="13" t="s">
        <v>26</v>
      </c>
      <c r="F581" s="12" t="s">
        <v>21</v>
      </c>
      <c r="G581" s="14"/>
      <c r="H581" s="14">
        <v>8575</v>
      </c>
      <c r="I581" s="20">
        <f aca="true" t="shared" si="18" ref="I581:I644">SUM(G581:H581)</f>
        <v>8575</v>
      </c>
      <c r="J581" s="16"/>
      <c r="K581" s="16">
        <v>571225</v>
      </c>
      <c r="L581" s="26">
        <f aca="true" t="shared" si="19" ref="L581:L644">SUM(J581:K581)</f>
        <v>571225</v>
      </c>
    </row>
    <row r="582" spans="1:12" ht="12.75">
      <c r="A582" s="11" t="s">
        <v>531</v>
      </c>
      <c r="B582" s="12" t="s">
        <v>17</v>
      </c>
      <c r="C582" s="12" t="s">
        <v>18</v>
      </c>
      <c r="D582" s="12" t="s">
        <v>58</v>
      </c>
      <c r="E582" s="13" t="s">
        <v>20</v>
      </c>
      <c r="F582" s="12" t="s">
        <v>21</v>
      </c>
      <c r="G582" s="14">
        <v>3965</v>
      </c>
      <c r="H582" s="14"/>
      <c r="I582" s="20">
        <f t="shared" si="18"/>
        <v>3965</v>
      </c>
      <c r="J582" s="16">
        <v>69894</v>
      </c>
      <c r="K582" s="16"/>
      <c r="L582" s="26">
        <f t="shared" si="19"/>
        <v>69894</v>
      </c>
    </row>
    <row r="583" spans="1:12" ht="12.75">
      <c r="A583" s="11" t="s">
        <v>532</v>
      </c>
      <c r="B583" s="12" t="s">
        <v>17</v>
      </c>
      <c r="C583" s="12" t="s">
        <v>18</v>
      </c>
      <c r="D583" s="12" t="s">
        <v>58</v>
      </c>
      <c r="E583" s="13" t="s">
        <v>20</v>
      </c>
      <c r="F583" s="12" t="s">
        <v>21</v>
      </c>
      <c r="G583" s="14">
        <v>368</v>
      </c>
      <c r="H583" s="14"/>
      <c r="I583" s="20">
        <f t="shared" si="18"/>
        <v>368</v>
      </c>
      <c r="J583" s="16">
        <v>6204</v>
      </c>
      <c r="K583" s="16"/>
      <c r="L583" s="26">
        <f t="shared" si="19"/>
        <v>6204</v>
      </c>
    </row>
    <row r="584" spans="1:12" ht="12.75">
      <c r="A584" s="11" t="s">
        <v>533</v>
      </c>
      <c r="B584" s="12" t="s">
        <v>17</v>
      </c>
      <c r="C584" s="12" t="s">
        <v>18</v>
      </c>
      <c r="D584" s="12" t="s">
        <v>41</v>
      </c>
      <c r="E584" s="13" t="s">
        <v>20</v>
      </c>
      <c r="F584" s="12" t="s">
        <v>21</v>
      </c>
      <c r="G584" s="31">
        <v>90540</v>
      </c>
      <c r="H584" s="31"/>
      <c r="I584" s="20">
        <f t="shared" si="18"/>
        <v>90540</v>
      </c>
      <c r="J584" s="32">
        <v>1640689</v>
      </c>
      <c r="K584" s="31"/>
      <c r="L584" s="26">
        <f t="shared" si="19"/>
        <v>1640689</v>
      </c>
    </row>
    <row r="585" spans="1:12" ht="12.75">
      <c r="A585" s="70" t="s">
        <v>534</v>
      </c>
      <c r="B585" s="13" t="s">
        <v>98</v>
      </c>
      <c r="C585" s="13" t="s">
        <v>18</v>
      </c>
      <c r="D585" s="13" t="s">
        <v>90</v>
      </c>
      <c r="E585" s="13" t="s">
        <v>26</v>
      </c>
      <c r="F585" s="13" t="s">
        <v>21</v>
      </c>
      <c r="G585" s="14">
        <f>3548+3222+10138</f>
        <v>16908</v>
      </c>
      <c r="H585" s="14"/>
      <c r="I585" s="20">
        <f t="shared" si="18"/>
        <v>16908</v>
      </c>
      <c r="J585" s="16">
        <f>58584+53188+167382</f>
        <v>279154</v>
      </c>
      <c r="K585" s="16"/>
      <c r="L585" s="26">
        <f t="shared" si="19"/>
        <v>279154</v>
      </c>
    </row>
    <row r="586" spans="1:12" ht="12.75">
      <c r="A586" s="11" t="s">
        <v>535</v>
      </c>
      <c r="B586" s="13" t="s">
        <v>64</v>
      </c>
      <c r="C586" s="13" t="s">
        <v>18</v>
      </c>
      <c r="D586" s="13" t="s">
        <v>29</v>
      </c>
      <c r="E586" s="13" t="s">
        <v>20</v>
      </c>
      <c r="F586" s="12" t="s">
        <v>21</v>
      </c>
      <c r="G586" s="14"/>
      <c r="H586" s="14">
        <v>21917</v>
      </c>
      <c r="I586" s="20">
        <f t="shared" si="18"/>
        <v>21917</v>
      </c>
      <c r="J586" s="16"/>
      <c r="K586" s="16">
        <v>859087</v>
      </c>
      <c r="L586" s="26">
        <f t="shared" si="19"/>
        <v>859087</v>
      </c>
    </row>
    <row r="587" spans="1:12" ht="12.75">
      <c r="A587" s="11" t="s">
        <v>536</v>
      </c>
      <c r="B587" s="12" t="s">
        <v>17</v>
      </c>
      <c r="C587" s="12" t="s">
        <v>18</v>
      </c>
      <c r="D587" s="12" t="s">
        <v>29</v>
      </c>
      <c r="E587" s="13" t="s">
        <v>20</v>
      </c>
      <c r="F587" s="12" t="s">
        <v>21</v>
      </c>
      <c r="G587" s="15">
        <v>5294</v>
      </c>
      <c r="H587" s="15"/>
      <c r="I587" s="20">
        <f t="shared" si="18"/>
        <v>5294</v>
      </c>
      <c r="J587" s="22">
        <v>87067</v>
      </c>
      <c r="K587" s="22"/>
      <c r="L587" s="26">
        <f t="shared" si="19"/>
        <v>87067</v>
      </c>
    </row>
    <row r="588" spans="1:12" ht="12.75">
      <c r="A588" s="17" t="s">
        <v>537</v>
      </c>
      <c r="B588" s="18" t="s">
        <v>17</v>
      </c>
      <c r="C588" s="18" t="s">
        <v>24</v>
      </c>
      <c r="D588" s="18" t="s">
        <v>114</v>
      </c>
      <c r="E588" s="18" t="s">
        <v>20</v>
      </c>
      <c r="F588" s="19" t="s">
        <v>27</v>
      </c>
      <c r="G588" s="72">
        <v>76297</v>
      </c>
      <c r="H588" s="20">
        <v>15232</v>
      </c>
      <c r="I588" s="20">
        <f t="shared" si="18"/>
        <v>91529</v>
      </c>
      <c r="J588" s="21">
        <v>1887780</v>
      </c>
      <c r="K588" s="21">
        <v>763200</v>
      </c>
      <c r="L588" s="26">
        <f t="shared" si="19"/>
        <v>2650980</v>
      </c>
    </row>
    <row r="589" spans="1:12" ht="12.75">
      <c r="A589" s="11" t="s">
        <v>538</v>
      </c>
      <c r="B589" s="12" t="s">
        <v>17</v>
      </c>
      <c r="C589" s="12" t="s">
        <v>18</v>
      </c>
      <c r="D589" s="12" t="s">
        <v>29</v>
      </c>
      <c r="E589" s="13" t="s">
        <v>20</v>
      </c>
      <c r="F589" s="12" t="s">
        <v>21</v>
      </c>
      <c r="G589" s="15">
        <v>35917</v>
      </c>
      <c r="H589" s="15"/>
      <c r="I589" s="20">
        <f t="shared" si="18"/>
        <v>35917</v>
      </c>
      <c r="J589" s="22">
        <v>562744</v>
      </c>
      <c r="K589" s="22"/>
      <c r="L589" s="26">
        <f t="shared" si="19"/>
        <v>562744</v>
      </c>
    </row>
    <row r="590" spans="1:12" ht="12.75">
      <c r="A590" s="70" t="s">
        <v>539</v>
      </c>
      <c r="B590" s="13" t="s">
        <v>98</v>
      </c>
      <c r="C590" s="13" t="s">
        <v>18</v>
      </c>
      <c r="D590" s="13" t="s">
        <v>90</v>
      </c>
      <c r="E590" s="13" t="s">
        <v>26</v>
      </c>
      <c r="F590" s="13" t="s">
        <v>21</v>
      </c>
      <c r="G590" s="14">
        <f>56+1+2+20063</f>
        <v>20122</v>
      </c>
      <c r="H590" s="14"/>
      <c r="I590" s="20">
        <f t="shared" si="18"/>
        <v>20122</v>
      </c>
      <c r="J590" s="16">
        <f>2092+7+33+331243</f>
        <v>333375</v>
      </c>
      <c r="K590" s="16"/>
      <c r="L590" s="26">
        <f t="shared" si="19"/>
        <v>333375</v>
      </c>
    </row>
    <row r="591" spans="1:12" ht="12.75">
      <c r="A591" s="11" t="s">
        <v>540</v>
      </c>
      <c r="B591" s="12" t="s">
        <v>17</v>
      </c>
      <c r="C591" s="12" t="s">
        <v>18</v>
      </c>
      <c r="D591" s="12" t="s">
        <v>41</v>
      </c>
      <c r="E591" s="13" t="s">
        <v>20</v>
      </c>
      <c r="F591" s="12" t="s">
        <v>21</v>
      </c>
      <c r="G591" s="31">
        <v>4936</v>
      </c>
      <c r="H591" s="31"/>
      <c r="I591" s="20">
        <f t="shared" si="18"/>
        <v>4936</v>
      </c>
      <c r="J591" s="32">
        <v>86031</v>
      </c>
      <c r="K591" s="31"/>
      <c r="L591" s="26">
        <f t="shared" si="19"/>
        <v>86031</v>
      </c>
    </row>
    <row r="592" spans="1:12" ht="12.75">
      <c r="A592" s="11" t="s">
        <v>540</v>
      </c>
      <c r="B592" s="12" t="s">
        <v>17</v>
      </c>
      <c r="C592" s="12" t="s">
        <v>18</v>
      </c>
      <c r="D592" s="12" t="s">
        <v>90</v>
      </c>
      <c r="E592" s="13" t="s">
        <v>20</v>
      </c>
      <c r="F592" s="12" t="s">
        <v>21</v>
      </c>
      <c r="G592" s="15">
        <v>1141</v>
      </c>
      <c r="H592" s="15"/>
      <c r="I592" s="20">
        <f t="shared" si="18"/>
        <v>1141</v>
      </c>
      <c r="J592" s="22">
        <v>18264</v>
      </c>
      <c r="K592" s="22"/>
      <c r="L592" s="26">
        <f t="shared" si="19"/>
        <v>18264</v>
      </c>
    </row>
    <row r="593" spans="1:12" ht="12.75">
      <c r="A593" s="11" t="s">
        <v>541</v>
      </c>
      <c r="B593" s="12" t="s">
        <v>17</v>
      </c>
      <c r="C593" s="12" t="s">
        <v>18</v>
      </c>
      <c r="D593" s="12" t="s">
        <v>29</v>
      </c>
      <c r="E593" s="13" t="s">
        <v>20</v>
      </c>
      <c r="F593" s="12" t="s">
        <v>21</v>
      </c>
      <c r="G593" s="15">
        <v>6583</v>
      </c>
      <c r="H593" s="15"/>
      <c r="I593" s="20">
        <f t="shared" si="18"/>
        <v>6583</v>
      </c>
      <c r="J593" s="22">
        <v>103458</v>
      </c>
      <c r="K593" s="22"/>
      <c r="L593" s="26">
        <f t="shared" si="19"/>
        <v>103458</v>
      </c>
    </row>
    <row r="594" spans="1:12" ht="12.75">
      <c r="A594" s="11" t="s">
        <v>542</v>
      </c>
      <c r="B594" s="12" t="s">
        <v>32</v>
      </c>
      <c r="C594" s="12" t="s">
        <v>18</v>
      </c>
      <c r="D594" s="12" t="s">
        <v>29</v>
      </c>
      <c r="E594" s="13" t="s">
        <v>20</v>
      </c>
      <c r="F594" s="12" t="s">
        <v>21</v>
      </c>
      <c r="G594" s="14">
        <v>46852</v>
      </c>
      <c r="H594" s="14"/>
      <c r="I594" s="20">
        <f t="shared" si="18"/>
        <v>46852</v>
      </c>
      <c r="J594" s="16">
        <v>782463</v>
      </c>
      <c r="K594" s="16"/>
      <c r="L594" s="26">
        <f t="shared" si="19"/>
        <v>782463</v>
      </c>
    </row>
    <row r="595" spans="1:12" ht="12.75">
      <c r="A595" s="11" t="s">
        <v>543</v>
      </c>
      <c r="B595" s="12" t="s">
        <v>17</v>
      </c>
      <c r="C595" s="12" t="s">
        <v>18</v>
      </c>
      <c r="D595" s="12" t="s">
        <v>29</v>
      </c>
      <c r="E595" s="13" t="s">
        <v>20</v>
      </c>
      <c r="F595" s="12" t="s">
        <v>21</v>
      </c>
      <c r="G595" s="15">
        <v>5928</v>
      </c>
      <c r="H595" s="15"/>
      <c r="I595" s="20">
        <f t="shared" si="18"/>
        <v>5928</v>
      </c>
      <c r="J595" s="22">
        <v>101521</v>
      </c>
      <c r="K595" s="22"/>
      <c r="L595" s="26">
        <f t="shared" si="19"/>
        <v>101521</v>
      </c>
    </row>
    <row r="596" spans="1:12" ht="12.75">
      <c r="A596" s="17" t="s">
        <v>760</v>
      </c>
      <c r="B596" s="18" t="s">
        <v>76</v>
      </c>
      <c r="C596" s="18" t="s">
        <v>24</v>
      </c>
      <c r="D596" s="18" t="s">
        <v>114</v>
      </c>
      <c r="E596" s="18" t="s">
        <v>26</v>
      </c>
      <c r="F596" s="19" t="s">
        <v>27</v>
      </c>
      <c r="G596" s="72"/>
      <c r="H596" s="72"/>
      <c r="I596" s="20">
        <f t="shared" si="18"/>
        <v>0</v>
      </c>
      <c r="J596" s="21"/>
      <c r="K596" s="21"/>
      <c r="L596" s="26">
        <f t="shared" si="19"/>
        <v>0</v>
      </c>
    </row>
    <row r="597" spans="1:12" ht="12.75">
      <c r="A597" s="11" t="s">
        <v>544</v>
      </c>
      <c r="B597" s="12" t="s">
        <v>17</v>
      </c>
      <c r="C597" s="12" t="s">
        <v>18</v>
      </c>
      <c r="D597" s="12" t="s">
        <v>58</v>
      </c>
      <c r="E597" s="13" t="s">
        <v>20</v>
      </c>
      <c r="F597" s="12" t="s">
        <v>21</v>
      </c>
      <c r="G597" s="14">
        <v>1245</v>
      </c>
      <c r="H597" s="14"/>
      <c r="I597" s="20">
        <f t="shared" si="18"/>
        <v>1245</v>
      </c>
      <c r="J597" s="16">
        <v>20132</v>
      </c>
      <c r="K597" s="16"/>
      <c r="L597" s="26">
        <f t="shared" si="19"/>
        <v>20132</v>
      </c>
    </row>
    <row r="598" spans="1:12" ht="12.75">
      <c r="A598" s="27" t="s">
        <v>545</v>
      </c>
      <c r="B598" s="53" t="s">
        <v>32</v>
      </c>
      <c r="C598" s="53" t="s">
        <v>36</v>
      </c>
      <c r="D598" s="53" t="s">
        <v>180</v>
      </c>
      <c r="E598" s="53" t="s">
        <v>20</v>
      </c>
      <c r="F598" s="53" t="s">
        <v>38</v>
      </c>
      <c r="G598" s="29">
        <v>15299</v>
      </c>
      <c r="H598" s="29">
        <v>0</v>
      </c>
      <c r="I598" s="20">
        <f t="shared" si="18"/>
        <v>15299</v>
      </c>
      <c r="J598" s="29">
        <v>369773</v>
      </c>
      <c r="K598" s="29">
        <v>0</v>
      </c>
      <c r="L598" s="26">
        <f t="shared" si="19"/>
        <v>369773</v>
      </c>
    </row>
    <row r="599" spans="1:12" ht="12.75">
      <c r="A599" s="90" t="s">
        <v>761</v>
      </c>
      <c r="B599" s="91" t="s">
        <v>23</v>
      </c>
      <c r="C599" s="34" t="s">
        <v>42</v>
      </c>
      <c r="D599" s="34" t="s">
        <v>43</v>
      </c>
      <c r="E599" s="35" t="s">
        <v>26</v>
      </c>
      <c r="F599" s="35" t="s">
        <v>44</v>
      </c>
      <c r="G599" s="26">
        <v>0</v>
      </c>
      <c r="H599" s="36"/>
      <c r="I599" s="20">
        <f t="shared" si="18"/>
        <v>0</v>
      </c>
      <c r="J599" s="26">
        <v>0</v>
      </c>
      <c r="K599" s="38"/>
      <c r="L599" s="26">
        <f t="shared" si="19"/>
        <v>0</v>
      </c>
    </row>
    <row r="600" spans="1:12" ht="12.75">
      <c r="A600" s="11" t="s">
        <v>546</v>
      </c>
      <c r="B600" s="12" t="s">
        <v>70</v>
      </c>
      <c r="C600" s="12" t="s">
        <v>18</v>
      </c>
      <c r="D600" s="12" t="s">
        <v>29</v>
      </c>
      <c r="E600" s="13" t="s">
        <v>26</v>
      </c>
      <c r="F600" s="12" t="s">
        <v>21</v>
      </c>
      <c r="G600" s="14">
        <v>33089</v>
      </c>
      <c r="H600" s="14"/>
      <c r="I600" s="20">
        <f t="shared" si="18"/>
        <v>33089</v>
      </c>
      <c r="J600" s="16">
        <v>520922</v>
      </c>
      <c r="K600" s="16"/>
      <c r="L600" s="26">
        <f t="shared" si="19"/>
        <v>520922</v>
      </c>
    </row>
    <row r="601" spans="1:12" ht="12.75">
      <c r="A601" s="11" t="s">
        <v>547</v>
      </c>
      <c r="B601" s="12" t="s">
        <v>17</v>
      </c>
      <c r="C601" s="12" t="s">
        <v>18</v>
      </c>
      <c r="D601" s="12" t="s">
        <v>58</v>
      </c>
      <c r="E601" s="13" t="s">
        <v>20</v>
      </c>
      <c r="F601" s="12" t="s">
        <v>21</v>
      </c>
      <c r="G601" s="14">
        <v>1214</v>
      </c>
      <c r="H601" s="14"/>
      <c r="I601" s="20">
        <f t="shared" si="18"/>
        <v>1214</v>
      </c>
      <c r="J601" s="16">
        <v>21015</v>
      </c>
      <c r="K601" s="16"/>
      <c r="L601" s="26">
        <f t="shared" si="19"/>
        <v>21015</v>
      </c>
    </row>
    <row r="602" spans="1:12" ht="12.75">
      <c r="A602" s="90" t="s">
        <v>762</v>
      </c>
      <c r="B602" s="91" t="s">
        <v>23</v>
      </c>
      <c r="C602" s="34" t="s">
        <v>42</v>
      </c>
      <c r="D602" s="34" t="s">
        <v>43</v>
      </c>
      <c r="E602" s="35" t="s">
        <v>26</v>
      </c>
      <c r="F602" s="35" t="s">
        <v>44</v>
      </c>
      <c r="G602" s="26">
        <v>3347</v>
      </c>
      <c r="H602" s="36"/>
      <c r="I602" s="20">
        <f t="shared" si="18"/>
        <v>3347</v>
      </c>
      <c r="J602" s="26">
        <v>40262</v>
      </c>
      <c r="K602" s="38"/>
      <c r="L602" s="26">
        <f t="shared" si="19"/>
        <v>40262</v>
      </c>
    </row>
    <row r="603" spans="1:12" ht="12.75">
      <c r="A603" s="17" t="s">
        <v>548</v>
      </c>
      <c r="B603" s="18" t="s">
        <v>23</v>
      </c>
      <c r="C603" s="18" t="s">
        <v>24</v>
      </c>
      <c r="D603" s="18" t="s">
        <v>25</v>
      </c>
      <c r="E603" s="18" t="s">
        <v>26</v>
      </c>
      <c r="F603" s="19" t="s">
        <v>27</v>
      </c>
      <c r="G603" s="20">
        <v>667</v>
      </c>
      <c r="H603" s="20"/>
      <c r="I603" s="20">
        <f t="shared" si="18"/>
        <v>667</v>
      </c>
      <c r="J603" s="21">
        <v>15816</v>
      </c>
      <c r="K603" s="21"/>
      <c r="L603" s="26">
        <f t="shared" si="19"/>
        <v>15816</v>
      </c>
    </row>
    <row r="604" spans="1:12" ht="12.75">
      <c r="A604" s="23" t="s">
        <v>549</v>
      </c>
      <c r="B604" s="19" t="s">
        <v>64</v>
      </c>
      <c r="C604" s="19" t="s">
        <v>24</v>
      </c>
      <c r="D604" s="19" t="s">
        <v>219</v>
      </c>
      <c r="E604" s="19" t="s">
        <v>20</v>
      </c>
      <c r="F604" s="19" t="s">
        <v>27</v>
      </c>
      <c r="G604" s="20"/>
      <c r="H604" s="20">
        <v>4</v>
      </c>
      <c r="I604" s="20">
        <f t="shared" si="18"/>
        <v>4</v>
      </c>
      <c r="J604" s="74"/>
      <c r="K604" s="21">
        <v>1000</v>
      </c>
      <c r="L604" s="26">
        <f t="shared" si="19"/>
        <v>1000</v>
      </c>
    </row>
    <row r="605" spans="1:12" ht="12.75">
      <c r="A605" s="11" t="s">
        <v>550</v>
      </c>
      <c r="B605" s="12" t="s">
        <v>17</v>
      </c>
      <c r="C605" s="12" t="s">
        <v>18</v>
      </c>
      <c r="D605" s="12" t="s">
        <v>58</v>
      </c>
      <c r="E605" s="13" t="s">
        <v>20</v>
      </c>
      <c r="F605" s="12" t="s">
        <v>21</v>
      </c>
      <c r="G605" s="14">
        <v>4003</v>
      </c>
      <c r="H605" s="14"/>
      <c r="I605" s="20">
        <f t="shared" si="18"/>
        <v>4003</v>
      </c>
      <c r="J605" s="16">
        <v>68273</v>
      </c>
      <c r="K605" s="16"/>
      <c r="L605" s="26">
        <f t="shared" si="19"/>
        <v>68273</v>
      </c>
    </row>
    <row r="606" spans="1:12" ht="12.75">
      <c r="A606" s="11" t="s">
        <v>551</v>
      </c>
      <c r="B606" s="13" t="s">
        <v>64</v>
      </c>
      <c r="C606" s="13" t="s">
        <v>18</v>
      </c>
      <c r="D606" s="13" t="s">
        <v>58</v>
      </c>
      <c r="E606" s="13" t="s">
        <v>20</v>
      </c>
      <c r="F606" s="12" t="s">
        <v>21</v>
      </c>
      <c r="G606" s="39"/>
      <c r="H606" s="39">
        <v>7135</v>
      </c>
      <c r="I606" s="20">
        <f t="shared" si="18"/>
        <v>7135</v>
      </c>
      <c r="J606" s="39"/>
      <c r="K606" s="39">
        <v>303505</v>
      </c>
      <c r="L606" s="26">
        <f t="shared" si="19"/>
        <v>303505</v>
      </c>
    </row>
    <row r="607" spans="1:12" ht="12.75">
      <c r="A607" s="17" t="s">
        <v>552</v>
      </c>
      <c r="B607" s="18" t="s">
        <v>23</v>
      </c>
      <c r="C607" s="18" t="s">
        <v>24</v>
      </c>
      <c r="D607" s="18" t="s">
        <v>25</v>
      </c>
      <c r="E607" s="18" t="s">
        <v>26</v>
      </c>
      <c r="F607" s="19" t="s">
        <v>27</v>
      </c>
      <c r="G607" s="20">
        <v>2086</v>
      </c>
      <c r="H607" s="20"/>
      <c r="I607" s="20">
        <f t="shared" si="18"/>
        <v>2086</v>
      </c>
      <c r="J607" s="21">
        <v>49536</v>
      </c>
      <c r="K607" s="21"/>
      <c r="L607" s="26">
        <f t="shared" si="19"/>
        <v>49536</v>
      </c>
    </row>
    <row r="608" spans="1:12" ht="12.75">
      <c r="A608" s="54" t="s">
        <v>553</v>
      </c>
      <c r="B608" s="55" t="s">
        <v>17</v>
      </c>
      <c r="C608" s="55" t="s">
        <v>67</v>
      </c>
      <c r="D608" s="55" t="s">
        <v>33</v>
      </c>
      <c r="E608" s="56" t="s">
        <v>20</v>
      </c>
      <c r="F608" s="55" t="s">
        <v>55</v>
      </c>
      <c r="G608" s="59">
        <v>1630</v>
      </c>
      <c r="H608" s="57"/>
      <c r="I608" s="20">
        <f t="shared" si="18"/>
        <v>1630</v>
      </c>
      <c r="J608" s="57">
        <v>9046</v>
      </c>
      <c r="K608" s="58"/>
      <c r="L608" s="26">
        <f t="shared" si="19"/>
        <v>9046</v>
      </c>
    </row>
    <row r="609" spans="1:12" ht="12.75">
      <c r="A609" s="17" t="s">
        <v>763</v>
      </c>
      <c r="B609" s="18" t="s">
        <v>17</v>
      </c>
      <c r="C609" s="18" t="s">
        <v>24</v>
      </c>
      <c r="D609" s="18" t="s">
        <v>33</v>
      </c>
      <c r="E609" s="18" t="s">
        <v>20</v>
      </c>
      <c r="F609" s="19" t="s">
        <v>27</v>
      </c>
      <c r="G609" s="20">
        <v>8360</v>
      </c>
      <c r="H609" s="20"/>
      <c r="I609" s="20">
        <f t="shared" si="18"/>
        <v>8360</v>
      </c>
      <c r="J609" s="21">
        <v>207695</v>
      </c>
      <c r="K609" s="21"/>
      <c r="L609" s="26">
        <f t="shared" si="19"/>
        <v>207695</v>
      </c>
    </row>
    <row r="610" spans="1:12" ht="12.75">
      <c r="A610" s="47" t="s">
        <v>554</v>
      </c>
      <c r="B610" s="49" t="s">
        <v>64</v>
      </c>
      <c r="C610" s="49" t="s">
        <v>36</v>
      </c>
      <c r="D610" s="49" t="s">
        <v>219</v>
      </c>
      <c r="E610" s="50" t="s">
        <v>20</v>
      </c>
      <c r="F610" s="49" t="s">
        <v>38</v>
      </c>
      <c r="G610" s="29">
        <v>0</v>
      </c>
      <c r="H610" s="29">
        <v>1484</v>
      </c>
      <c r="I610" s="20">
        <f t="shared" si="18"/>
        <v>1484</v>
      </c>
      <c r="J610" s="29">
        <v>0</v>
      </c>
      <c r="K610" s="29">
        <v>85894</v>
      </c>
      <c r="L610" s="26">
        <f t="shared" si="19"/>
        <v>85894</v>
      </c>
    </row>
    <row r="611" spans="1:12" ht="12.75">
      <c r="A611" s="11" t="s">
        <v>554</v>
      </c>
      <c r="B611" s="13" t="s">
        <v>64</v>
      </c>
      <c r="C611" s="13" t="s">
        <v>18</v>
      </c>
      <c r="D611" s="13" t="s">
        <v>219</v>
      </c>
      <c r="E611" s="13" t="s">
        <v>20</v>
      </c>
      <c r="F611" s="12" t="s">
        <v>21</v>
      </c>
      <c r="G611" s="39"/>
      <c r="H611" s="39">
        <v>18446</v>
      </c>
      <c r="I611" s="20">
        <f t="shared" si="18"/>
        <v>18446</v>
      </c>
      <c r="J611" s="39"/>
      <c r="K611" s="39">
        <v>1021666</v>
      </c>
      <c r="L611" s="26">
        <f t="shared" si="19"/>
        <v>1021666</v>
      </c>
    </row>
    <row r="612" spans="1:12" ht="12.75">
      <c r="A612" s="11" t="s">
        <v>555</v>
      </c>
      <c r="B612" s="12" t="s">
        <v>17</v>
      </c>
      <c r="C612" s="12" t="s">
        <v>18</v>
      </c>
      <c r="D612" s="12" t="s">
        <v>29</v>
      </c>
      <c r="E612" s="13" t="s">
        <v>20</v>
      </c>
      <c r="F612" s="12" t="s">
        <v>21</v>
      </c>
      <c r="G612" s="15">
        <v>66868</v>
      </c>
      <c r="H612" s="15"/>
      <c r="I612" s="20">
        <f t="shared" si="18"/>
        <v>66868</v>
      </c>
      <c r="J612" s="22">
        <v>1133089</v>
      </c>
      <c r="K612" s="22"/>
      <c r="L612" s="26">
        <f t="shared" si="19"/>
        <v>1133089</v>
      </c>
    </row>
    <row r="613" spans="1:12" ht="12.75">
      <c r="A613" s="70" t="s">
        <v>556</v>
      </c>
      <c r="B613" s="13" t="s">
        <v>98</v>
      </c>
      <c r="C613" s="13" t="s">
        <v>18</v>
      </c>
      <c r="D613" s="13" t="s">
        <v>90</v>
      </c>
      <c r="E613" s="13" t="s">
        <v>26</v>
      </c>
      <c r="F613" s="13" t="s">
        <v>21</v>
      </c>
      <c r="G613" s="14">
        <f>12047+1338</f>
        <v>13385</v>
      </c>
      <c r="H613" s="14"/>
      <c r="I613" s="20">
        <f t="shared" si="18"/>
        <v>13385</v>
      </c>
      <c r="J613" s="16">
        <f>198894+22099</f>
        <v>220993</v>
      </c>
      <c r="K613" s="16"/>
      <c r="L613" s="26">
        <f t="shared" si="19"/>
        <v>220993</v>
      </c>
    </row>
    <row r="614" spans="1:12" ht="12.75">
      <c r="A614" s="11" t="s">
        <v>557</v>
      </c>
      <c r="B614" s="12" t="s">
        <v>32</v>
      </c>
      <c r="C614" s="12" t="s">
        <v>18</v>
      </c>
      <c r="D614" s="12" t="s">
        <v>29</v>
      </c>
      <c r="E614" s="13" t="s">
        <v>20</v>
      </c>
      <c r="F614" s="12" t="s">
        <v>21</v>
      </c>
      <c r="G614" s="14">
        <v>30353</v>
      </c>
      <c r="H614" s="14"/>
      <c r="I614" s="20">
        <f t="shared" si="18"/>
        <v>30353</v>
      </c>
      <c r="J614" s="16">
        <v>493562</v>
      </c>
      <c r="K614" s="16"/>
      <c r="L614" s="26">
        <f t="shared" si="19"/>
        <v>493562</v>
      </c>
    </row>
    <row r="615" spans="1:12" ht="12.75">
      <c r="A615" s="80" t="s">
        <v>558</v>
      </c>
      <c r="B615" s="81" t="s">
        <v>23</v>
      </c>
      <c r="C615" s="81" t="s">
        <v>67</v>
      </c>
      <c r="D615" s="81" t="s">
        <v>33</v>
      </c>
      <c r="E615" s="56" t="s">
        <v>26</v>
      </c>
      <c r="F615" s="55" t="s">
        <v>55</v>
      </c>
      <c r="G615" s="58">
        <v>13941</v>
      </c>
      <c r="H615" s="58"/>
      <c r="I615" s="20">
        <f t="shared" si="18"/>
        <v>13941</v>
      </c>
      <c r="J615" s="57">
        <v>77765</v>
      </c>
      <c r="K615" s="57"/>
      <c r="L615" s="26">
        <f t="shared" si="19"/>
        <v>77765</v>
      </c>
    </row>
    <row r="616" spans="1:12" ht="12.75">
      <c r="A616" s="17" t="s">
        <v>787</v>
      </c>
      <c r="B616" s="18" t="s">
        <v>23</v>
      </c>
      <c r="C616" s="18" t="s">
        <v>24</v>
      </c>
      <c r="D616" s="18" t="s">
        <v>33</v>
      </c>
      <c r="E616" s="18" t="s">
        <v>26</v>
      </c>
      <c r="F616" s="19" t="s">
        <v>27</v>
      </c>
      <c r="G616" s="20">
        <v>7080</v>
      </c>
      <c r="H616" s="20"/>
      <c r="I616" s="20">
        <f t="shared" si="18"/>
        <v>7080</v>
      </c>
      <c r="J616" s="21">
        <v>166426</v>
      </c>
      <c r="K616" s="21"/>
      <c r="L616" s="26">
        <f t="shared" si="19"/>
        <v>166426</v>
      </c>
    </row>
    <row r="617" spans="1:12" ht="12.75">
      <c r="A617" s="17" t="s">
        <v>559</v>
      </c>
      <c r="B617" s="18" t="s">
        <v>23</v>
      </c>
      <c r="C617" s="18" t="s">
        <v>24</v>
      </c>
      <c r="D617" s="18" t="s">
        <v>33</v>
      </c>
      <c r="E617" s="18" t="s">
        <v>26</v>
      </c>
      <c r="F617" s="19" t="s">
        <v>27</v>
      </c>
      <c r="G617" s="20">
        <v>1148</v>
      </c>
      <c r="H617" s="20"/>
      <c r="I617" s="20">
        <f t="shared" si="18"/>
        <v>1148</v>
      </c>
      <c r="J617" s="21">
        <v>27218</v>
      </c>
      <c r="K617" s="21"/>
      <c r="L617" s="26">
        <f t="shared" si="19"/>
        <v>27218</v>
      </c>
    </row>
    <row r="618" spans="1:12" ht="12.75">
      <c r="A618" s="17" t="s">
        <v>560</v>
      </c>
      <c r="B618" s="18" t="s">
        <v>35</v>
      </c>
      <c r="C618" s="18" t="s">
        <v>24</v>
      </c>
      <c r="D618" s="18" t="s">
        <v>114</v>
      </c>
      <c r="E618" s="18" t="s">
        <v>26</v>
      </c>
      <c r="F618" s="19" t="s">
        <v>27</v>
      </c>
      <c r="G618" s="20">
        <v>3983</v>
      </c>
      <c r="H618" s="20"/>
      <c r="I618" s="20">
        <f t="shared" si="18"/>
        <v>3983</v>
      </c>
      <c r="J618" s="21">
        <v>88061</v>
      </c>
      <c r="K618" s="21"/>
      <c r="L618" s="26">
        <f t="shared" si="19"/>
        <v>88061</v>
      </c>
    </row>
    <row r="619" spans="1:12" ht="12.75">
      <c r="A619" s="61" t="s">
        <v>561</v>
      </c>
      <c r="B619" s="28" t="s">
        <v>17</v>
      </c>
      <c r="C619" s="28" t="s">
        <v>36</v>
      </c>
      <c r="D619" s="28" t="s">
        <v>236</v>
      </c>
      <c r="E619" s="28" t="s">
        <v>20</v>
      </c>
      <c r="F619" s="28" t="s">
        <v>38</v>
      </c>
      <c r="G619" s="29">
        <v>12214</v>
      </c>
      <c r="H619" s="29">
        <v>0</v>
      </c>
      <c r="I619" s="20">
        <f t="shared" si="18"/>
        <v>12214</v>
      </c>
      <c r="J619" s="29">
        <v>270284</v>
      </c>
      <c r="K619" s="29">
        <v>0</v>
      </c>
      <c r="L619" s="26">
        <f t="shared" si="19"/>
        <v>270284</v>
      </c>
    </row>
    <row r="620" spans="1:12" ht="12.75">
      <c r="A620" s="17" t="s">
        <v>561</v>
      </c>
      <c r="B620" s="18" t="s">
        <v>17</v>
      </c>
      <c r="C620" s="18" t="s">
        <v>24</v>
      </c>
      <c r="D620" s="18" t="s">
        <v>236</v>
      </c>
      <c r="E620" s="18" t="s">
        <v>20</v>
      </c>
      <c r="F620" s="19" t="s">
        <v>27</v>
      </c>
      <c r="G620" s="20">
        <v>4799</v>
      </c>
      <c r="H620" s="20"/>
      <c r="I620" s="20">
        <f t="shared" si="18"/>
        <v>4799</v>
      </c>
      <c r="J620" s="21">
        <v>118263</v>
      </c>
      <c r="K620" s="21"/>
      <c r="L620" s="26">
        <f t="shared" si="19"/>
        <v>118263</v>
      </c>
    </row>
    <row r="621" spans="1:12" ht="12.75">
      <c r="A621" s="33" t="s">
        <v>764</v>
      </c>
      <c r="B621" s="34" t="s">
        <v>35</v>
      </c>
      <c r="C621" s="34" t="s">
        <v>42</v>
      </c>
      <c r="D621" s="34" t="s">
        <v>43</v>
      </c>
      <c r="E621" s="35" t="s">
        <v>26</v>
      </c>
      <c r="F621" s="34" t="s">
        <v>44</v>
      </c>
      <c r="G621" s="26">
        <v>6048</v>
      </c>
      <c r="H621" s="36"/>
      <c r="I621" s="20">
        <f t="shared" si="18"/>
        <v>6048</v>
      </c>
      <c r="J621" s="26">
        <v>242790</v>
      </c>
      <c r="K621" s="38"/>
      <c r="L621" s="26">
        <f t="shared" si="19"/>
        <v>242790</v>
      </c>
    </row>
    <row r="622" spans="1:12" ht="12.75">
      <c r="A622" s="33" t="s">
        <v>562</v>
      </c>
      <c r="B622" s="34" t="s">
        <v>64</v>
      </c>
      <c r="C622" s="34" t="s">
        <v>42</v>
      </c>
      <c r="D622" s="34" t="s">
        <v>323</v>
      </c>
      <c r="E622" s="35" t="s">
        <v>20</v>
      </c>
      <c r="F622" s="75" t="s">
        <v>44</v>
      </c>
      <c r="G622" s="26" t="s">
        <v>68</v>
      </c>
      <c r="H622" s="36">
        <v>623</v>
      </c>
      <c r="I622" s="20">
        <f t="shared" si="18"/>
        <v>623</v>
      </c>
      <c r="J622" s="26" t="s">
        <v>68</v>
      </c>
      <c r="K622" s="26">
        <v>22415</v>
      </c>
      <c r="L622" s="26">
        <f t="shared" si="19"/>
        <v>22415</v>
      </c>
    </row>
    <row r="623" spans="1:12" ht="12.75">
      <c r="A623" s="17" t="s">
        <v>562</v>
      </c>
      <c r="B623" s="19" t="s">
        <v>64</v>
      </c>
      <c r="C623" s="18" t="s">
        <v>24</v>
      </c>
      <c r="D623" s="18" t="s">
        <v>323</v>
      </c>
      <c r="E623" s="19" t="s">
        <v>20</v>
      </c>
      <c r="F623" s="19" t="s">
        <v>27</v>
      </c>
      <c r="G623" s="20"/>
      <c r="H623" s="24">
        <v>375</v>
      </c>
      <c r="I623" s="20">
        <f t="shared" si="18"/>
        <v>375</v>
      </c>
      <c r="J623" s="21"/>
      <c r="K623" s="25">
        <v>14835</v>
      </c>
      <c r="L623" s="26">
        <f t="shared" si="19"/>
        <v>14835</v>
      </c>
    </row>
    <row r="624" spans="1:12" ht="12.75">
      <c r="A624" s="47" t="s">
        <v>562</v>
      </c>
      <c r="B624" s="48" t="s">
        <v>64</v>
      </c>
      <c r="C624" s="49" t="s">
        <v>36</v>
      </c>
      <c r="D624" s="49" t="s">
        <v>323</v>
      </c>
      <c r="E624" s="50" t="s">
        <v>20</v>
      </c>
      <c r="F624" s="49" t="s">
        <v>38</v>
      </c>
      <c r="G624" s="29">
        <v>0</v>
      </c>
      <c r="H624" s="29">
        <v>619</v>
      </c>
      <c r="I624" s="20">
        <f t="shared" si="18"/>
        <v>619</v>
      </c>
      <c r="J624" s="29">
        <v>0</v>
      </c>
      <c r="K624" s="29">
        <v>17933</v>
      </c>
      <c r="L624" s="26">
        <f t="shared" si="19"/>
        <v>17933</v>
      </c>
    </row>
    <row r="625" spans="1:12" ht="12.75">
      <c r="A625" s="85" t="s">
        <v>562</v>
      </c>
      <c r="B625" s="13" t="s">
        <v>64</v>
      </c>
      <c r="C625" s="13" t="s">
        <v>18</v>
      </c>
      <c r="D625" s="13" t="s">
        <v>323</v>
      </c>
      <c r="E625" s="13" t="s">
        <v>20</v>
      </c>
      <c r="F625" s="13" t="s">
        <v>21</v>
      </c>
      <c r="G625" s="14"/>
      <c r="H625" s="14">
        <v>902</v>
      </c>
      <c r="I625" s="20">
        <f t="shared" si="18"/>
        <v>902</v>
      </c>
      <c r="J625" s="16"/>
      <c r="K625" s="16">
        <v>43440</v>
      </c>
      <c r="L625" s="26">
        <f t="shared" si="19"/>
        <v>43440</v>
      </c>
    </row>
    <row r="626" spans="1:12" ht="12.75">
      <c r="A626" s="33" t="s">
        <v>765</v>
      </c>
      <c r="B626" s="34" t="s">
        <v>35</v>
      </c>
      <c r="C626" s="34" t="s">
        <v>42</v>
      </c>
      <c r="D626" s="34" t="s">
        <v>43</v>
      </c>
      <c r="E626" s="35" t="s">
        <v>26</v>
      </c>
      <c r="F626" s="34" t="s">
        <v>44</v>
      </c>
      <c r="G626" s="26">
        <v>6063</v>
      </c>
      <c r="H626" s="36"/>
      <c r="I626" s="20">
        <f t="shared" si="18"/>
        <v>6063</v>
      </c>
      <c r="J626" s="90">
        <v>195107</v>
      </c>
      <c r="K626" s="38"/>
      <c r="L626" s="26">
        <f t="shared" si="19"/>
        <v>195107</v>
      </c>
    </row>
    <row r="627" spans="1:12" ht="12.75">
      <c r="A627" s="33" t="s">
        <v>766</v>
      </c>
      <c r="B627" s="34" t="s">
        <v>35</v>
      </c>
      <c r="C627" s="34" t="s">
        <v>42</v>
      </c>
      <c r="D627" s="34" t="s">
        <v>43</v>
      </c>
      <c r="E627" s="35" t="s">
        <v>26</v>
      </c>
      <c r="F627" s="34" t="s">
        <v>44</v>
      </c>
      <c r="G627" s="26">
        <v>97384</v>
      </c>
      <c r="H627" s="36"/>
      <c r="I627" s="20">
        <f t="shared" si="18"/>
        <v>97384</v>
      </c>
      <c r="J627" s="26">
        <v>3846510</v>
      </c>
      <c r="K627" s="38"/>
      <c r="L627" s="26">
        <f t="shared" si="19"/>
        <v>3846510</v>
      </c>
    </row>
    <row r="628" spans="1:12" ht="12.75">
      <c r="A628" s="33" t="s">
        <v>767</v>
      </c>
      <c r="B628" s="34" t="s">
        <v>35</v>
      </c>
      <c r="C628" s="34" t="s">
        <v>42</v>
      </c>
      <c r="D628" s="34" t="s">
        <v>43</v>
      </c>
      <c r="E628" s="35" t="s">
        <v>26</v>
      </c>
      <c r="F628" s="34" t="s">
        <v>44</v>
      </c>
      <c r="G628" s="26">
        <v>1023</v>
      </c>
      <c r="H628" s="36"/>
      <c r="I628" s="20">
        <f t="shared" si="18"/>
        <v>1023</v>
      </c>
      <c r="J628" s="26">
        <v>34027</v>
      </c>
      <c r="K628" s="132"/>
      <c r="L628" s="26">
        <f t="shared" si="19"/>
        <v>34027</v>
      </c>
    </row>
    <row r="629" spans="1:12" ht="12.75">
      <c r="A629" s="33" t="s">
        <v>563</v>
      </c>
      <c r="B629" s="34" t="s">
        <v>92</v>
      </c>
      <c r="C629" s="34" t="s">
        <v>42</v>
      </c>
      <c r="D629" s="34" t="s">
        <v>43</v>
      </c>
      <c r="E629" s="35" t="s">
        <v>20</v>
      </c>
      <c r="F629" s="34" t="s">
        <v>44</v>
      </c>
      <c r="G629" s="26">
        <v>58501</v>
      </c>
      <c r="H629" s="36"/>
      <c r="I629" s="20">
        <f t="shared" si="18"/>
        <v>58501</v>
      </c>
      <c r="J629" s="36">
        <v>1500184</v>
      </c>
      <c r="K629" s="38"/>
      <c r="L629" s="26">
        <f t="shared" si="19"/>
        <v>1500184</v>
      </c>
    </row>
    <row r="630" spans="1:12" ht="12.75">
      <c r="A630" s="27" t="s">
        <v>564</v>
      </c>
      <c r="B630" s="28" t="s">
        <v>32</v>
      </c>
      <c r="C630" s="28" t="s">
        <v>36</v>
      </c>
      <c r="D630" s="28" t="s">
        <v>37</v>
      </c>
      <c r="E630" s="28" t="s">
        <v>20</v>
      </c>
      <c r="F630" s="28" t="s">
        <v>38</v>
      </c>
      <c r="G630" s="45">
        <v>906443</v>
      </c>
      <c r="H630" s="45">
        <v>16544</v>
      </c>
      <c r="I630" s="20">
        <f t="shared" si="18"/>
        <v>922987</v>
      </c>
      <c r="J630" s="29">
        <v>22932188</v>
      </c>
      <c r="K630" s="29">
        <v>887455</v>
      </c>
      <c r="L630" s="26">
        <f t="shared" si="19"/>
        <v>23819643</v>
      </c>
    </row>
    <row r="631" spans="1:12" ht="12.75">
      <c r="A631" s="17" t="s">
        <v>788</v>
      </c>
      <c r="B631" s="19" t="s">
        <v>32</v>
      </c>
      <c r="C631" s="19" t="s">
        <v>24</v>
      </c>
      <c r="D631" s="19" t="s">
        <v>37</v>
      </c>
      <c r="E631" s="18" t="s">
        <v>20</v>
      </c>
      <c r="F631" s="19" t="s">
        <v>27</v>
      </c>
      <c r="G631" s="20">
        <f>452855+853191</f>
        <v>1306046</v>
      </c>
      <c r="H631" s="20">
        <v>13210</v>
      </c>
      <c r="I631" s="20">
        <f t="shared" si="18"/>
        <v>1319256</v>
      </c>
      <c r="J631" s="21">
        <f>11177147+20649662</f>
        <v>31826809</v>
      </c>
      <c r="K631" s="21">
        <v>680092</v>
      </c>
      <c r="L631" s="26">
        <f t="shared" si="19"/>
        <v>32506901</v>
      </c>
    </row>
    <row r="632" spans="1:12" ht="12.75">
      <c r="A632" s="33" t="s">
        <v>768</v>
      </c>
      <c r="B632" s="34" t="s">
        <v>92</v>
      </c>
      <c r="C632" s="34" t="s">
        <v>42</v>
      </c>
      <c r="D632" s="34" t="s">
        <v>43</v>
      </c>
      <c r="E632" s="35" t="s">
        <v>20</v>
      </c>
      <c r="F632" s="34" t="s">
        <v>44</v>
      </c>
      <c r="G632" s="26">
        <v>0</v>
      </c>
      <c r="H632" s="36"/>
      <c r="I632" s="20">
        <f t="shared" si="18"/>
        <v>0</v>
      </c>
      <c r="J632" s="36">
        <v>0</v>
      </c>
      <c r="K632" s="38"/>
      <c r="L632" s="26">
        <f t="shared" si="19"/>
        <v>0</v>
      </c>
    </row>
    <row r="633" spans="1:12" ht="12.75">
      <c r="A633" s="17" t="s">
        <v>565</v>
      </c>
      <c r="B633" s="18" t="s">
        <v>17</v>
      </c>
      <c r="C633" s="18" t="s">
        <v>24</v>
      </c>
      <c r="D633" s="18" t="s">
        <v>25</v>
      </c>
      <c r="E633" s="18" t="s">
        <v>20</v>
      </c>
      <c r="F633" s="19" t="s">
        <v>27</v>
      </c>
      <c r="G633" s="20">
        <v>19419</v>
      </c>
      <c r="H633" s="20"/>
      <c r="I633" s="20">
        <f t="shared" si="18"/>
        <v>19419</v>
      </c>
      <c r="J633" s="21">
        <v>466975</v>
      </c>
      <c r="K633" s="21"/>
      <c r="L633" s="26">
        <f t="shared" si="19"/>
        <v>466975</v>
      </c>
    </row>
    <row r="634" spans="1:12" ht="12.75">
      <c r="A634" s="17" t="s">
        <v>566</v>
      </c>
      <c r="B634" s="18" t="s">
        <v>49</v>
      </c>
      <c r="C634" s="18" t="s">
        <v>24</v>
      </c>
      <c r="D634" s="18" t="s">
        <v>33</v>
      </c>
      <c r="E634" s="19" t="s">
        <v>20</v>
      </c>
      <c r="F634" s="19" t="s">
        <v>27</v>
      </c>
      <c r="G634" s="20"/>
      <c r="H634" s="20">
        <v>12240</v>
      </c>
      <c r="I634" s="20">
        <f t="shared" si="18"/>
        <v>12240</v>
      </c>
      <c r="J634" s="21"/>
      <c r="K634" s="21">
        <v>703120</v>
      </c>
      <c r="L634" s="26">
        <f t="shared" si="19"/>
        <v>703120</v>
      </c>
    </row>
    <row r="635" spans="1:12" ht="12.75">
      <c r="A635" s="33" t="s">
        <v>567</v>
      </c>
      <c r="B635" s="34" t="s">
        <v>92</v>
      </c>
      <c r="C635" s="34" t="s">
        <v>42</v>
      </c>
      <c r="D635" s="34" t="s">
        <v>43</v>
      </c>
      <c r="E635" s="35" t="s">
        <v>20</v>
      </c>
      <c r="F635" s="34" t="s">
        <v>44</v>
      </c>
      <c r="G635" s="26">
        <v>23263</v>
      </c>
      <c r="H635" s="36"/>
      <c r="I635" s="20">
        <f t="shared" si="18"/>
        <v>23263</v>
      </c>
      <c r="J635" s="26">
        <v>482451</v>
      </c>
      <c r="K635" s="38"/>
      <c r="L635" s="26">
        <f t="shared" si="19"/>
        <v>482451</v>
      </c>
    </row>
    <row r="636" spans="1:12" ht="12.75">
      <c r="A636" s="33" t="s">
        <v>568</v>
      </c>
      <c r="B636" s="34" t="s">
        <v>92</v>
      </c>
      <c r="C636" s="34" t="s">
        <v>42</v>
      </c>
      <c r="D636" s="34" t="s">
        <v>43</v>
      </c>
      <c r="E636" s="35" t="s">
        <v>20</v>
      </c>
      <c r="F636" s="34" t="s">
        <v>44</v>
      </c>
      <c r="G636" s="26">
        <v>21509</v>
      </c>
      <c r="H636" s="36">
        <v>45</v>
      </c>
      <c r="I636" s="20">
        <f t="shared" si="18"/>
        <v>21554</v>
      </c>
      <c r="J636" s="26">
        <v>424294</v>
      </c>
      <c r="K636" s="38">
        <v>2505</v>
      </c>
      <c r="L636" s="26">
        <f t="shared" si="19"/>
        <v>426799</v>
      </c>
    </row>
    <row r="637" spans="1:12" ht="12.75">
      <c r="A637" s="70" t="s">
        <v>569</v>
      </c>
      <c r="B637" s="13" t="s">
        <v>98</v>
      </c>
      <c r="C637" s="13" t="s">
        <v>18</v>
      </c>
      <c r="D637" s="13" t="s">
        <v>90</v>
      </c>
      <c r="E637" s="13" t="s">
        <v>26</v>
      </c>
      <c r="F637" s="13" t="s">
        <v>21</v>
      </c>
      <c r="G637" s="14">
        <f>25285+6321</f>
        <v>31606</v>
      </c>
      <c r="H637" s="14"/>
      <c r="I637" s="20">
        <f t="shared" si="18"/>
        <v>31606</v>
      </c>
      <c r="J637" s="16">
        <f>417454+104363</f>
        <v>521817</v>
      </c>
      <c r="K637" s="16"/>
      <c r="L637" s="26">
        <f t="shared" si="19"/>
        <v>521817</v>
      </c>
    </row>
    <row r="638" spans="1:12" ht="12.75">
      <c r="A638" s="11" t="s">
        <v>570</v>
      </c>
      <c r="B638" s="12" t="s">
        <v>17</v>
      </c>
      <c r="C638" s="12" t="s">
        <v>18</v>
      </c>
      <c r="D638" s="12" t="s">
        <v>29</v>
      </c>
      <c r="E638" s="13" t="s">
        <v>20</v>
      </c>
      <c r="F638" s="12" t="s">
        <v>21</v>
      </c>
      <c r="G638" s="15">
        <v>8570</v>
      </c>
      <c r="H638" s="15"/>
      <c r="I638" s="20">
        <f t="shared" si="18"/>
        <v>8570</v>
      </c>
      <c r="J638" s="22">
        <v>139870</v>
      </c>
      <c r="K638" s="22"/>
      <c r="L638" s="26">
        <f t="shared" si="19"/>
        <v>139870</v>
      </c>
    </row>
    <row r="639" spans="1:12" ht="12.75">
      <c r="A639" s="11" t="s">
        <v>571</v>
      </c>
      <c r="B639" s="12" t="s">
        <v>17</v>
      </c>
      <c r="C639" s="12" t="s">
        <v>18</v>
      </c>
      <c r="D639" s="12" t="s">
        <v>19</v>
      </c>
      <c r="E639" s="13" t="s">
        <v>20</v>
      </c>
      <c r="F639" s="12" t="s">
        <v>21</v>
      </c>
      <c r="G639" s="14">
        <v>8090</v>
      </c>
      <c r="H639" s="14"/>
      <c r="I639" s="20">
        <f t="shared" si="18"/>
        <v>8090</v>
      </c>
      <c r="J639" s="16">
        <v>150444</v>
      </c>
      <c r="K639" s="16"/>
      <c r="L639" s="26">
        <f t="shared" si="19"/>
        <v>150444</v>
      </c>
    </row>
    <row r="640" spans="1:12" ht="12.75">
      <c r="A640" s="33" t="s">
        <v>769</v>
      </c>
      <c r="B640" s="34" t="s">
        <v>64</v>
      </c>
      <c r="C640" s="34" t="s">
        <v>42</v>
      </c>
      <c r="D640" s="34" t="s">
        <v>501</v>
      </c>
      <c r="E640" s="35" t="s">
        <v>20</v>
      </c>
      <c r="F640" s="75" t="s">
        <v>44</v>
      </c>
      <c r="G640" s="26" t="s">
        <v>68</v>
      </c>
      <c r="H640" s="36">
        <v>924</v>
      </c>
      <c r="I640" s="20">
        <f t="shared" si="18"/>
        <v>924</v>
      </c>
      <c r="J640" s="26" t="s">
        <v>68</v>
      </c>
      <c r="K640" s="26">
        <v>24018</v>
      </c>
      <c r="L640" s="26">
        <f t="shared" si="19"/>
        <v>24018</v>
      </c>
    </row>
    <row r="641" spans="1:12" ht="12.75">
      <c r="A641" s="33" t="s">
        <v>770</v>
      </c>
      <c r="B641" s="34" t="s">
        <v>17</v>
      </c>
      <c r="C641" s="34" t="s">
        <v>42</v>
      </c>
      <c r="D641" s="34" t="s">
        <v>43</v>
      </c>
      <c r="E641" s="35" t="s">
        <v>20</v>
      </c>
      <c r="F641" s="34" t="s">
        <v>44</v>
      </c>
      <c r="G641" s="26">
        <v>12940</v>
      </c>
      <c r="H641" s="36"/>
      <c r="I641" s="20">
        <f t="shared" si="18"/>
        <v>12940</v>
      </c>
      <c r="J641" s="26">
        <v>390871</v>
      </c>
      <c r="K641" s="92"/>
      <c r="L641" s="26">
        <f t="shared" si="19"/>
        <v>390871</v>
      </c>
    </row>
    <row r="642" spans="1:12" ht="12.75">
      <c r="A642" s="11" t="s">
        <v>572</v>
      </c>
      <c r="B642" s="12" t="s">
        <v>70</v>
      </c>
      <c r="C642" s="12" t="s">
        <v>18</v>
      </c>
      <c r="D642" s="12" t="s">
        <v>58</v>
      </c>
      <c r="E642" s="13" t="s">
        <v>26</v>
      </c>
      <c r="F642" s="12" t="s">
        <v>21</v>
      </c>
      <c r="G642" s="14">
        <v>102282</v>
      </c>
      <c r="H642" s="14"/>
      <c r="I642" s="20">
        <f t="shared" si="18"/>
        <v>102282</v>
      </c>
      <c r="J642" s="16">
        <v>1605676</v>
      </c>
      <c r="K642" s="16"/>
      <c r="L642" s="26">
        <f t="shared" si="19"/>
        <v>1605676</v>
      </c>
    </row>
    <row r="643" spans="1:12" ht="12.75">
      <c r="A643" s="11" t="s">
        <v>573</v>
      </c>
      <c r="B643" s="12" t="s">
        <v>70</v>
      </c>
      <c r="C643" s="12" t="s">
        <v>18</v>
      </c>
      <c r="D643" s="12" t="s">
        <v>58</v>
      </c>
      <c r="E643" s="13" t="s">
        <v>26</v>
      </c>
      <c r="F643" s="12" t="s">
        <v>21</v>
      </c>
      <c r="G643" s="14">
        <v>6312</v>
      </c>
      <c r="H643" s="14"/>
      <c r="I643" s="20">
        <f t="shared" si="18"/>
        <v>6312</v>
      </c>
      <c r="J643" s="16">
        <v>105489</v>
      </c>
      <c r="K643" s="16"/>
      <c r="L643" s="26">
        <f t="shared" si="19"/>
        <v>105489</v>
      </c>
    </row>
    <row r="644" spans="1:12" ht="12.75">
      <c r="A644" s="102" t="s">
        <v>574</v>
      </c>
      <c r="B644" s="12" t="s">
        <v>70</v>
      </c>
      <c r="C644" s="12" t="s">
        <v>18</v>
      </c>
      <c r="D644" s="12" t="s">
        <v>90</v>
      </c>
      <c r="E644" s="13" t="s">
        <v>26</v>
      </c>
      <c r="F644" s="12" t="s">
        <v>21</v>
      </c>
      <c r="G644" s="14">
        <v>44145</v>
      </c>
      <c r="H644" s="14"/>
      <c r="I644" s="20">
        <f t="shared" si="18"/>
        <v>44145</v>
      </c>
      <c r="J644" s="16">
        <v>735371</v>
      </c>
      <c r="K644" s="16"/>
      <c r="L644" s="26">
        <f t="shared" si="19"/>
        <v>735371</v>
      </c>
    </row>
    <row r="645" spans="1:12" ht="12.75">
      <c r="A645" s="11" t="s">
        <v>575</v>
      </c>
      <c r="B645" s="12" t="s">
        <v>70</v>
      </c>
      <c r="C645" s="12" t="s">
        <v>18</v>
      </c>
      <c r="D645" s="12" t="s">
        <v>19</v>
      </c>
      <c r="E645" s="13" t="s">
        <v>26</v>
      </c>
      <c r="F645" s="12" t="s">
        <v>21</v>
      </c>
      <c r="G645" s="14">
        <v>30681</v>
      </c>
      <c r="H645" s="14"/>
      <c r="I645" s="20">
        <f aca="true" t="shared" si="20" ref="I645:I708">SUM(G645:H645)</f>
        <v>30681</v>
      </c>
      <c r="J645" s="16">
        <v>483020</v>
      </c>
      <c r="K645" s="16"/>
      <c r="L645" s="26">
        <f aca="true" t="shared" si="21" ref="L645:L708">SUM(J645:K645)</f>
        <v>483020</v>
      </c>
    </row>
    <row r="646" spans="1:12" ht="12.75">
      <c r="A646" s="33" t="s">
        <v>771</v>
      </c>
      <c r="B646" s="34" t="s">
        <v>70</v>
      </c>
      <c r="C646" s="34" t="s">
        <v>42</v>
      </c>
      <c r="D646" s="34" t="s">
        <v>43</v>
      </c>
      <c r="E646" s="35" t="s">
        <v>26</v>
      </c>
      <c r="F646" s="34" t="s">
        <v>44</v>
      </c>
      <c r="G646" s="26">
        <v>5121</v>
      </c>
      <c r="H646" s="36"/>
      <c r="I646" s="20">
        <f t="shared" si="20"/>
        <v>5121</v>
      </c>
      <c r="J646" s="26">
        <v>66619</v>
      </c>
      <c r="K646" s="38"/>
      <c r="L646" s="26">
        <f t="shared" si="21"/>
        <v>66619</v>
      </c>
    </row>
    <row r="647" spans="1:12" ht="12.75">
      <c r="A647" s="33" t="s">
        <v>772</v>
      </c>
      <c r="B647" s="34" t="s">
        <v>70</v>
      </c>
      <c r="C647" s="34" t="s">
        <v>42</v>
      </c>
      <c r="D647" s="34" t="s">
        <v>43</v>
      </c>
      <c r="E647" s="35" t="s">
        <v>26</v>
      </c>
      <c r="F647" s="34" t="s">
        <v>44</v>
      </c>
      <c r="G647" s="26">
        <v>4028</v>
      </c>
      <c r="H647" s="36"/>
      <c r="I647" s="20">
        <f t="shared" si="20"/>
        <v>4028</v>
      </c>
      <c r="J647" s="26">
        <v>51933</v>
      </c>
      <c r="K647" s="38"/>
      <c r="L647" s="26">
        <f t="shared" si="21"/>
        <v>51933</v>
      </c>
    </row>
    <row r="648" spans="1:12" ht="12.75">
      <c r="A648" s="33" t="s">
        <v>576</v>
      </c>
      <c r="B648" s="34" t="s">
        <v>70</v>
      </c>
      <c r="C648" s="34" t="s">
        <v>42</v>
      </c>
      <c r="D648" s="34" t="s">
        <v>43</v>
      </c>
      <c r="E648" s="35" t="s">
        <v>26</v>
      </c>
      <c r="F648" s="34" t="s">
        <v>44</v>
      </c>
      <c r="G648" s="26">
        <v>207764</v>
      </c>
      <c r="H648" s="36"/>
      <c r="I648" s="20">
        <f t="shared" si="20"/>
        <v>207764</v>
      </c>
      <c r="J648" s="26">
        <v>9599377</v>
      </c>
      <c r="K648" s="38"/>
      <c r="L648" s="26">
        <f t="shared" si="21"/>
        <v>9599377</v>
      </c>
    </row>
    <row r="649" spans="1:12" ht="12.75">
      <c r="A649" s="17" t="s">
        <v>577</v>
      </c>
      <c r="B649" s="18" t="s">
        <v>70</v>
      </c>
      <c r="C649" s="18" t="s">
        <v>24</v>
      </c>
      <c r="D649" s="18" t="s">
        <v>114</v>
      </c>
      <c r="E649" s="18" t="s">
        <v>26</v>
      </c>
      <c r="F649" s="19" t="s">
        <v>27</v>
      </c>
      <c r="G649" s="20">
        <v>11972</v>
      </c>
      <c r="H649" s="20"/>
      <c r="I649" s="20">
        <f t="shared" si="20"/>
        <v>11972</v>
      </c>
      <c r="J649" s="21">
        <v>261742</v>
      </c>
      <c r="K649" s="21"/>
      <c r="L649" s="26">
        <f t="shared" si="21"/>
        <v>261742</v>
      </c>
    </row>
    <row r="650" spans="1:12" ht="12.75">
      <c r="A650" s="11" t="s">
        <v>578</v>
      </c>
      <c r="B650" s="12" t="s">
        <v>32</v>
      </c>
      <c r="C650" s="12" t="s">
        <v>18</v>
      </c>
      <c r="D650" s="12" t="s">
        <v>102</v>
      </c>
      <c r="E650" s="13" t="s">
        <v>20</v>
      </c>
      <c r="F650" s="12" t="s">
        <v>21</v>
      </c>
      <c r="G650" s="14">
        <v>296614</v>
      </c>
      <c r="H650" s="14"/>
      <c r="I650" s="20">
        <f t="shared" si="20"/>
        <v>296614</v>
      </c>
      <c r="J650" s="16">
        <v>5036806</v>
      </c>
      <c r="K650" s="16"/>
      <c r="L650" s="26">
        <f t="shared" si="21"/>
        <v>5036806</v>
      </c>
    </row>
    <row r="651" spans="1:12" ht="12.75">
      <c r="A651" s="70" t="s">
        <v>579</v>
      </c>
      <c r="B651" s="13" t="s">
        <v>98</v>
      </c>
      <c r="C651" s="13" t="s">
        <v>18</v>
      </c>
      <c r="D651" s="13" t="s">
        <v>29</v>
      </c>
      <c r="E651" s="13" t="s">
        <v>26</v>
      </c>
      <c r="F651" s="13" t="s">
        <v>21</v>
      </c>
      <c r="G651" s="14">
        <v>1205</v>
      </c>
      <c r="H651" s="14"/>
      <c r="I651" s="20">
        <f t="shared" si="20"/>
        <v>1205</v>
      </c>
      <c r="J651" s="16">
        <v>19896</v>
      </c>
      <c r="K651" s="16"/>
      <c r="L651" s="26">
        <f t="shared" si="21"/>
        <v>19896</v>
      </c>
    </row>
    <row r="652" spans="1:12" ht="12.75">
      <c r="A652" s="17" t="s">
        <v>789</v>
      </c>
      <c r="B652" s="18" t="s">
        <v>17</v>
      </c>
      <c r="C652" s="18" t="s">
        <v>24</v>
      </c>
      <c r="D652" s="18" t="s">
        <v>114</v>
      </c>
      <c r="E652" s="18" t="s">
        <v>20</v>
      </c>
      <c r="F652" s="19" t="s">
        <v>27</v>
      </c>
      <c r="G652" s="20">
        <v>439989</v>
      </c>
      <c r="H652" s="20">
        <v>556</v>
      </c>
      <c r="I652" s="20">
        <f t="shared" si="20"/>
        <v>440545</v>
      </c>
      <c r="J652" s="20">
        <v>10637961</v>
      </c>
      <c r="K652" s="21">
        <v>38563</v>
      </c>
      <c r="L652" s="26">
        <f t="shared" si="21"/>
        <v>10676524</v>
      </c>
    </row>
    <row r="653" spans="1:12" ht="12.75">
      <c r="A653" s="127" t="s">
        <v>789</v>
      </c>
      <c r="B653" s="107" t="s">
        <v>17</v>
      </c>
      <c r="C653" s="107" t="s">
        <v>580</v>
      </c>
      <c r="D653" s="107" t="s">
        <v>114</v>
      </c>
      <c r="E653" s="107" t="s">
        <v>20</v>
      </c>
      <c r="F653" s="133" t="s">
        <v>27</v>
      </c>
      <c r="G653" s="127"/>
      <c r="H653" s="134">
        <v>3330</v>
      </c>
      <c r="I653" s="20">
        <f t="shared" si="20"/>
        <v>3330</v>
      </c>
      <c r="J653" s="76"/>
      <c r="K653" s="76">
        <f>7651+84161</f>
        <v>91812</v>
      </c>
      <c r="L653" s="26">
        <f t="shared" si="21"/>
        <v>91812</v>
      </c>
    </row>
    <row r="654" spans="1:12" ht="12.75">
      <c r="A654" s="127" t="s">
        <v>581</v>
      </c>
      <c r="B654" s="107" t="s">
        <v>17</v>
      </c>
      <c r="C654" s="107" t="s">
        <v>580</v>
      </c>
      <c r="D654" s="107" t="s">
        <v>114</v>
      </c>
      <c r="E654" s="107" t="s">
        <v>20</v>
      </c>
      <c r="F654" s="133" t="s">
        <v>27</v>
      </c>
      <c r="G654" s="135"/>
      <c r="H654" s="76">
        <v>7898</v>
      </c>
      <c r="I654" s="20">
        <f t="shared" si="20"/>
        <v>7898</v>
      </c>
      <c r="J654" s="76"/>
      <c r="K654" s="76">
        <v>214237</v>
      </c>
      <c r="L654" s="26">
        <f t="shared" si="21"/>
        <v>214237</v>
      </c>
    </row>
    <row r="655" spans="1:12" ht="12.75">
      <c r="A655" s="17" t="s">
        <v>581</v>
      </c>
      <c r="B655" s="18" t="s">
        <v>17</v>
      </c>
      <c r="C655" s="18" t="s">
        <v>24</v>
      </c>
      <c r="D655" s="18" t="s">
        <v>114</v>
      </c>
      <c r="E655" s="18" t="s">
        <v>20</v>
      </c>
      <c r="F655" s="19" t="s">
        <v>27</v>
      </c>
      <c r="G655" s="20">
        <v>267626</v>
      </c>
      <c r="H655" s="20">
        <v>132</v>
      </c>
      <c r="I655" s="20">
        <f t="shared" si="20"/>
        <v>267758</v>
      </c>
      <c r="J655" s="21">
        <v>6435466</v>
      </c>
      <c r="K655" s="21">
        <v>6636</v>
      </c>
      <c r="L655" s="26">
        <f t="shared" si="21"/>
        <v>6442102</v>
      </c>
    </row>
    <row r="656" spans="1:12" ht="12.75">
      <c r="A656" s="17" t="s">
        <v>582</v>
      </c>
      <c r="B656" s="18" t="s">
        <v>70</v>
      </c>
      <c r="C656" s="18" t="s">
        <v>24</v>
      </c>
      <c r="D656" s="18" t="s">
        <v>114</v>
      </c>
      <c r="E656" s="18" t="s">
        <v>26</v>
      </c>
      <c r="F656" s="19" t="s">
        <v>27</v>
      </c>
      <c r="G656" s="20">
        <v>4162</v>
      </c>
      <c r="H656" s="20"/>
      <c r="I656" s="20">
        <f t="shared" si="20"/>
        <v>4162</v>
      </c>
      <c r="J656" s="21">
        <v>90831</v>
      </c>
      <c r="K656" s="21"/>
      <c r="L656" s="26">
        <f t="shared" si="21"/>
        <v>90831</v>
      </c>
    </row>
    <row r="657" spans="1:12" ht="12.75">
      <c r="A657" s="17" t="s">
        <v>583</v>
      </c>
      <c r="B657" s="18" t="s">
        <v>23</v>
      </c>
      <c r="C657" s="18" t="s">
        <v>24</v>
      </c>
      <c r="D657" s="18" t="s">
        <v>114</v>
      </c>
      <c r="E657" s="18" t="s">
        <v>26</v>
      </c>
      <c r="F657" s="19" t="s">
        <v>27</v>
      </c>
      <c r="G657" s="20">
        <v>257</v>
      </c>
      <c r="H657" s="20"/>
      <c r="I657" s="20">
        <f t="shared" si="20"/>
        <v>257</v>
      </c>
      <c r="J657" s="21">
        <v>6134</v>
      </c>
      <c r="K657" s="21"/>
      <c r="L657" s="26">
        <f t="shared" si="21"/>
        <v>6134</v>
      </c>
    </row>
    <row r="658" spans="1:12" ht="12.75">
      <c r="A658" s="17" t="s">
        <v>584</v>
      </c>
      <c r="B658" s="18" t="s">
        <v>23</v>
      </c>
      <c r="C658" s="18" t="s">
        <v>24</v>
      </c>
      <c r="D658" s="18" t="s">
        <v>37</v>
      </c>
      <c r="E658" s="18" t="s">
        <v>26</v>
      </c>
      <c r="F658" s="19" t="s">
        <v>27</v>
      </c>
      <c r="G658" s="20">
        <v>1678</v>
      </c>
      <c r="H658" s="20"/>
      <c r="I658" s="20">
        <f t="shared" si="20"/>
        <v>1678</v>
      </c>
      <c r="J658" s="21">
        <v>39820</v>
      </c>
      <c r="K658" s="21"/>
      <c r="L658" s="26">
        <f t="shared" si="21"/>
        <v>39820</v>
      </c>
    </row>
    <row r="659" spans="1:12" ht="12.75">
      <c r="A659" s="11" t="s">
        <v>585</v>
      </c>
      <c r="B659" s="12" t="s">
        <v>17</v>
      </c>
      <c r="C659" s="12" t="s">
        <v>18</v>
      </c>
      <c r="D659" s="12" t="s">
        <v>90</v>
      </c>
      <c r="E659" s="13" t="s">
        <v>20</v>
      </c>
      <c r="F659" s="12" t="s">
        <v>21</v>
      </c>
      <c r="G659" s="15">
        <v>72132</v>
      </c>
      <c r="H659" s="15"/>
      <c r="I659" s="20">
        <f t="shared" si="20"/>
        <v>72132</v>
      </c>
      <c r="J659" s="22">
        <v>1280966</v>
      </c>
      <c r="K659" s="22"/>
      <c r="L659" s="26">
        <f t="shared" si="21"/>
        <v>1280966</v>
      </c>
    </row>
    <row r="660" spans="1:12" ht="12.75">
      <c r="A660" s="11" t="s">
        <v>586</v>
      </c>
      <c r="B660" s="12" t="s">
        <v>17</v>
      </c>
      <c r="C660" s="12" t="s">
        <v>18</v>
      </c>
      <c r="D660" s="12" t="s">
        <v>19</v>
      </c>
      <c r="E660" s="13" t="s">
        <v>20</v>
      </c>
      <c r="F660" s="12" t="s">
        <v>21</v>
      </c>
      <c r="G660" s="14">
        <v>42026</v>
      </c>
      <c r="H660" s="14"/>
      <c r="I660" s="20">
        <f t="shared" si="20"/>
        <v>42026</v>
      </c>
      <c r="J660" s="16">
        <v>693524</v>
      </c>
      <c r="K660" s="16"/>
      <c r="L660" s="26">
        <f t="shared" si="21"/>
        <v>693524</v>
      </c>
    </row>
    <row r="661" spans="1:12" ht="12.75">
      <c r="A661" s="40" t="s">
        <v>587</v>
      </c>
      <c r="B661" s="41" t="s">
        <v>17</v>
      </c>
      <c r="C661" s="42" t="s">
        <v>54</v>
      </c>
      <c r="D661" s="42" t="s">
        <v>43</v>
      </c>
      <c r="E661" s="43" t="s">
        <v>20</v>
      </c>
      <c r="F661" s="41" t="s">
        <v>55</v>
      </c>
      <c r="G661" s="44">
        <v>21528</v>
      </c>
      <c r="H661" s="44"/>
      <c r="I661" s="20">
        <f t="shared" si="20"/>
        <v>21528</v>
      </c>
      <c r="J661" s="45">
        <v>503354</v>
      </c>
      <c r="K661" s="46"/>
      <c r="L661" s="26">
        <f t="shared" si="21"/>
        <v>503354</v>
      </c>
    </row>
    <row r="662" spans="1:12" ht="12.75">
      <c r="A662" s="11" t="s">
        <v>588</v>
      </c>
      <c r="B662" s="12" t="s">
        <v>17</v>
      </c>
      <c r="C662" s="12" t="s">
        <v>18</v>
      </c>
      <c r="D662" s="12" t="s">
        <v>41</v>
      </c>
      <c r="E662" s="13" t="s">
        <v>20</v>
      </c>
      <c r="F662" s="12" t="s">
        <v>21</v>
      </c>
      <c r="G662" s="31">
        <v>9575</v>
      </c>
      <c r="H662" s="31"/>
      <c r="I662" s="20">
        <f t="shared" si="20"/>
        <v>9575</v>
      </c>
      <c r="J662" s="32">
        <v>155805</v>
      </c>
      <c r="K662" s="31"/>
      <c r="L662" s="26">
        <f t="shared" si="21"/>
        <v>155805</v>
      </c>
    </row>
    <row r="663" spans="1:12" ht="12.75">
      <c r="A663" s="11" t="s">
        <v>589</v>
      </c>
      <c r="B663" s="12" t="s">
        <v>17</v>
      </c>
      <c r="C663" s="12" t="s">
        <v>18</v>
      </c>
      <c r="D663" s="12" t="s">
        <v>19</v>
      </c>
      <c r="E663" s="13" t="s">
        <v>20</v>
      </c>
      <c r="F663" s="12" t="s">
        <v>21</v>
      </c>
      <c r="G663" s="14">
        <v>10614</v>
      </c>
      <c r="H663" s="14"/>
      <c r="I663" s="20">
        <f t="shared" si="20"/>
        <v>10614</v>
      </c>
      <c r="J663" s="16">
        <v>163460</v>
      </c>
      <c r="K663" s="16"/>
      <c r="L663" s="26">
        <f t="shared" si="21"/>
        <v>163460</v>
      </c>
    </row>
    <row r="664" spans="1:12" ht="12.75">
      <c r="A664" s="11" t="s">
        <v>590</v>
      </c>
      <c r="B664" s="12" t="s">
        <v>17</v>
      </c>
      <c r="C664" s="12" t="s">
        <v>18</v>
      </c>
      <c r="D664" s="12" t="s">
        <v>29</v>
      </c>
      <c r="E664" s="13" t="s">
        <v>20</v>
      </c>
      <c r="F664" s="12" t="s">
        <v>21</v>
      </c>
      <c r="G664" s="15">
        <v>42887</v>
      </c>
      <c r="H664" s="15"/>
      <c r="I664" s="20">
        <f t="shared" si="20"/>
        <v>42887</v>
      </c>
      <c r="J664" s="22">
        <v>677467</v>
      </c>
      <c r="K664" s="22"/>
      <c r="L664" s="26">
        <f t="shared" si="21"/>
        <v>677467</v>
      </c>
    </row>
    <row r="665" spans="1:12" ht="12.75">
      <c r="A665" s="11" t="s">
        <v>591</v>
      </c>
      <c r="B665" s="12" t="s">
        <v>17</v>
      </c>
      <c r="C665" s="12" t="s">
        <v>18</v>
      </c>
      <c r="D665" s="12" t="s">
        <v>58</v>
      </c>
      <c r="E665" s="13" t="s">
        <v>20</v>
      </c>
      <c r="F665" s="12" t="s">
        <v>21</v>
      </c>
      <c r="G665" s="14">
        <v>9989</v>
      </c>
      <c r="H665" s="14"/>
      <c r="I665" s="20">
        <f t="shared" si="20"/>
        <v>9989</v>
      </c>
      <c r="J665" s="16">
        <v>158957</v>
      </c>
      <c r="K665" s="16"/>
      <c r="L665" s="26">
        <f t="shared" si="21"/>
        <v>158957</v>
      </c>
    </row>
    <row r="666" spans="1:12" ht="12.75">
      <c r="A666" s="11" t="s">
        <v>592</v>
      </c>
      <c r="B666" s="12" t="s">
        <v>17</v>
      </c>
      <c r="C666" s="12" t="s">
        <v>18</v>
      </c>
      <c r="D666" s="12" t="s">
        <v>58</v>
      </c>
      <c r="E666" s="13" t="s">
        <v>20</v>
      </c>
      <c r="F666" s="12" t="s">
        <v>21</v>
      </c>
      <c r="G666" s="14">
        <v>8306</v>
      </c>
      <c r="H666" s="14"/>
      <c r="I666" s="20">
        <f t="shared" si="20"/>
        <v>8306</v>
      </c>
      <c r="J666" s="16">
        <v>128423</v>
      </c>
      <c r="K666" s="16"/>
      <c r="L666" s="26">
        <f t="shared" si="21"/>
        <v>128423</v>
      </c>
    </row>
    <row r="667" spans="1:12" ht="12.75">
      <c r="A667" s="11" t="s">
        <v>593</v>
      </c>
      <c r="B667" s="12" t="s">
        <v>17</v>
      </c>
      <c r="C667" s="12" t="s">
        <v>18</v>
      </c>
      <c r="D667" s="12" t="s">
        <v>41</v>
      </c>
      <c r="E667" s="13" t="s">
        <v>20</v>
      </c>
      <c r="F667" s="12" t="s">
        <v>21</v>
      </c>
      <c r="G667" s="31">
        <v>6677</v>
      </c>
      <c r="H667" s="31"/>
      <c r="I667" s="20">
        <f t="shared" si="20"/>
        <v>6677</v>
      </c>
      <c r="J667" s="32">
        <v>108851</v>
      </c>
      <c r="K667" s="31"/>
      <c r="L667" s="26">
        <f t="shared" si="21"/>
        <v>108851</v>
      </c>
    </row>
    <row r="668" spans="1:12" ht="12.75">
      <c r="A668" s="11" t="s">
        <v>594</v>
      </c>
      <c r="B668" s="12" t="s">
        <v>17</v>
      </c>
      <c r="C668" s="12" t="s">
        <v>18</v>
      </c>
      <c r="D668" s="12" t="s">
        <v>29</v>
      </c>
      <c r="E668" s="13" t="s">
        <v>20</v>
      </c>
      <c r="F668" s="12" t="s">
        <v>21</v>
      </c>
      <c r="G668" s="15">
        <v>12685</v>
      </c>
      <c r="H668" s="15"/>
      <c r="I668" s="20">
        <f t="shared" si="20"/>
        <v>12685</v>
      </c>
      <c r="J668" s="22">
        <v>216180</v>
      </c>
      <c r="K668" s="22"/>
      <c r="L668" s="26">
        <f t="shared" si="21"/>
        <v>216180</v>
      </c>
    </row>
    <row r="669" spans="1:12" ht="12.75">
      <c r="A669" s="27" t="s">
        <v>773</v>
      </c>
      <c r="B669" s="28" t="s">
        <v>35</v>
      </c>
      <c r="C669" s="28" t="s">
        <v>36</v>
      </c>
      <c r="D669" s="28" t="s">
        <v>236</v>
      </c>
      <c r="E669" s="28" t="s">
        <v>26</v>
      </c>
      <c r="F669" s="28" t="s">
        <v>38</v>
      </c>
      <c r="G669" s="29">
        <v>16346</v>
      </c>
      <c r="H669" s="29">
        <v>0</v>
      </c>
      <c r="I669" s="20">
        <f t="shared" si="20"/>
        <v>16346</v>
      </c>
      <c r="J669" s="29">
        <v>315386</v>
      </c>
      <c r="K669" s="29">
        <v>0</v>
      </c>
      <c r="L669" s="26">
        <f t="shared" si="21"/>
        <v>315386</v>
      </c>
    </row>
    <row r="670" spans="1:12" ht="12.75">
      <c r="A670" s="11" t="s">
        <v>595</v>
      </c>
      <c r="B670" s="12" t="s">
        <v>17</v>
      </c>
      <c r="C670" s="12" t="s">
        <v>18</v>
      </c>
      <c r="D670" s="12" t="s">
        <v>19</v>
      </c>
      <c r="E670" s="13" t="s">
        <v>20</v>
      </c>
      <c r="F670" s="12" t="s">
        <v>21</v>
      </c>
      <c r="G670" s="14">
        <v>124180</v>
      </c>
      <c r="H670" s="14"/>
      <c r="I670" s="20">
        <f t="shared" si="20"/>
        <v>124180</v>
      </c>
      <c r="J670" s="16">
        <v>2097422</v>
      </c>
      <c r="K670" s="16"/>
      <c r="L670" s="26">
        <f t="shared" si="21"/>
        <v>2097422</v>
      </c>
    </row>
    <row r="671" spans="1:12" ht="12.75">
      <c r="A671" s="61" t="s">
        <v>596</v>
      </c>
      <c r="B671" s="28" t="s">
        <v>17</v>
      </c>
      <c r="C671" s="28" t="s">
        <v>36</v>
      </c>
      <c r="D671" s="28" t="s">
        <v>58</v>
      </c>
      <c r="E671" s="28" t="s">
        <v>20</v>
      </c>
      <c r="F671" s="28" t="s">
        <v>38</v>
      </c>
      <c r="G671" s="29">
        <v>3063</v>
      </c>
      <c r="H671" s="29">
        <v>0</v>
      </c>
      <c r="I671" s="20">
        <f t="shared" si="20"/>
        <v>3063</v>
      </c>
      <c r="J671" s="29">
        <v>73339</v>
      </c>
      <c r="K671" s="29">
        <v>0</v>
      </c>
      <c r="L671" s="26">
        <f t="shared" si="21"/>
        <v>73339</v>
      </c>
    </row>
    <row r="672" spans="1:12" ht="12.75">
      <c r="A672" s="11" t="s">
        <v>597</v>
      </c>
      <c r="B672" s="12" t="s">
        <v>17</v>
      </c>
      <c r="C672" s="12" t="s">
        <v>18</v>
      </c>
      <c r="D672" s="12" t="s">
        <v>58</v>
      </c>
      <c r="E672" s="13" t="s">
        <v>20</v>
      </c>
      <c r="F672" s="12" t="s">
        <v>21</v>
      </c>
      <c r="G672" s="14">
        <v>9741</v>
      </c>
      <c r="H672" s="14"/>
      <c r="I672" s="20">
        <f t="shared" si="20"/>
        <v>9741</v>
      </c>
      <c r="J672" s="16">
        <v>164212</v>
      </c>
      <c r="K672" s="16"/>
      <c r="L672" s="26">
        <f t="shared" si="21"/>
        <v>164212</v>
      </c>
    </row>
    <row r="673" spans="1:12" ht="12.75">
      <c r="A673" s="11" t="s">
        <v>598</v>
      </c>
      <c r="B673" s="12" t="s">
        <v>70</v>
      </c>
      <c r="C673" s="12" t="s">
        <v>18</v>
      </c>
      <c r="D673" s="12" t="s">
        <v>58</v>
      </c>
      <c r="E673" s="13" t="s">
        <v>26</v>
      </c>
      <c r="F673" s="12" t="s">
        <v>21</v>
      </c>
      <c r="G673" s="14">
        <v>1996</v>
      </c>
      <c r="H673" s="14"/>
      <c r="I673" s="20">
        <f t="shared" si="20"/>
        <v>1996</v>
      </c>
      <c r="J673" s="16">
        <v>33653</v>
      </c>
      <c r="K673" s="16"/>
      <c r="L673" s="26">
        <f t="shared" si="21"/>
        <v>33653</v>
      </c>
    </row>
    <row r="674" spans="1:12" ht="12.75">
      <c r="A674" s="17" t="s">
        <v>774</v>
      </c>
      <c r="B674" s="18" t="s">
        <v>76</v>
      </c>
      <c r="C674" s="18" t="s">
        <v>24</v>
      </c>
      <c r="D674" s="18" t="s">
        <v>114</v>
      </c>
      <c r="E674" s="18" t="s">
        <v>26</v>
      </c>
      <c r="F674" s="19" t="s">
        <v>27</v>
      </c>
      <c r="G674" s="72"/>
      <c r="H674" s="72">
        <v>10357</v>
      </c>
      <c r="I674" s="20">
        <f t="shared" si="20"/>
        <v>10357</v>
      </c>
      <c r="J674" s="21"/>
      <c r="K674" s="21">
        <v>441069</v>
      </c>
      <c r="L674" s="26">
        <f t="shared" si="21"/>
        <v>441069</v>
      </c>
    </row>
    <row r="675" spans="1:12" ht="12.75">
      <c r="A675" s="17" t="s">
        <v>792</v>
      </c>
      <c r="B675" s="18" t="s">
        <v>76</v>
      </c>
      <c r="C675" s="18" t="s">
        <v>24</v>
      </c>
      <c r="D675" s="18" t="s">
        <v>33</v>
      </c>
      <c r="E675" s="18" t="s">
        <v>26</v>
      </c>
      <c r="F675" s="19" t="s">
        <v>27</v>
      </c>
      <c r="G675" s="20">
        <v>930</v>
      </c>
      <c r="H675" s="20"/>
      <c r="I675" s="20">
        <f t="shared" si="20"/>
        <v>930</v>
      </c>
      <c r="J675" s="77">
        <v>22238</v>
      </c>
      <c r="L675" s="26">
        <f t="shared" si="21"/>
        <v>22238</v>
      </c>
    </row>
    <row r="676" spans="1:12" ht="12.75">
      <c r="A676" s="97" t="s">
        <v>793</v>
      </c>
      <c r="B676" s="98" t="s">
        <v>76</v>
      </c>
      <c r="C676" s="98" t="s">
        <v>67</v>
      </c>
      <c r="D676" s="98" t="s">
        <v>33</v>
      </c>
      <c r="E676" s="136" t="s">
        <v>26</v>
      </c>
      <c r="F676" s="137" t="s">
        <v>55</v>
      </c>
      <c r="G676" s="138">
        <f>14831</f>
        <v>14831</v>
      </c>
      <c r="H676" s="138"/>
      <c r="I676" s="20">
        <f t="shared" si="20"/>
        <v>14831</v>
      </c>
      <c r="J676" s="138">
        <f>82619</f>
        <v>82619</v>
      </c>
      <c r="K676" s="138" t="s">
        <v>68</v>
      </c>
      <c r="L676" s="26">
        <f t="shared" si="21"/>
        <v>82619</v>
      </c>
    </row>
    <row r="677" spans="1:12" ht="12.75">
      <c r="A677" s="11" t="s">
        <v>599</v>
      </c>
      <c r="B677" s="12" t="s">
        <v>17</v>
      </c>
      <c r="C677" s="12" t="s">
        <v>18</v>
      </c>
      <c r="D677" s="12" t="s">
        <v>19</v>
      </c>
      <c r="E677" s="13" t="s">
        <v>20</v>
      </c>
      <c r="F677" s="12" t="s">
        <v>21</v>
      </c>
      <c r="G677" s="14">
        <v>8019</v>
      </c>
      <c r="H677" s="14"/>
      <c r="I677" s="20">
        <f t="shared" si="20"/>
        <v>8019</v>
      </c>
      <c r="J677" s="16">
        <v>132464</v>
      </c>
      <c r="K677" s="16"/>
      <c r="L677" s="26">
        <f t="shared" si="21"/>
        <v>132464</v>
      </c>
    </row>
    <row r="678" spans="1:12" ht="12.75">
      <c r="A678" s="11" t="s">
        <v>600</v>
      </c>
      <c r="B678" s="12" t="s">
        <v>17</v>
      </c>
      <c r="C678" s="12" t="s">
        <v>18</v>
      </c>
      <c r="D678" s="12" t="s">
        <v>58</v>
      </c>
      <c r="E678" s="13" t="s">
        <v>20</v>
      </c>
      <c r="F678" s="12" t="s">
        <v>21</v>
      </c>
      <c r="G678" s="14">
        <v>4885</v>
      </c>
      <c r="H678" s="14"/>
      <c r="I678" s="20">
        <f t="shared" si="20"/>
        <v>4885</v>
      </c>
      <c r="J678" s="16">
        <v>78651</v>
      </c>
      <c r="K678" s="16"/>
      <c r="L678" s="26">
        <f t="shared" si="21"/>
        <v>78651</v>
      </c>
    </row>
    <row r="679" spans="1:12" ht="12.75">
      <c r="A679" s="33" t="s">
        <v>601</v>
      </c>
      <c r="B679" s="34" t="s">
        <v>76</v>
      </c>
      <c r="C679" s="34" t="s">
        <v>42</v>
      </c>
      <c r="D679" s="34" t="s">
        <v>43</v>
      </c>
      <c r="E679" s="35" t="s">
        <v>26</v>
      </c>
      <c r="F679" s="34" t="s">
        <v>44</v>
      </c>
      <c r="G679" s="26">
        <v>174</v>
      </c>
      <c r="H679" s="36"/>
      <c r="I679" s="20">
        <f t="shared" si="20"/>
        <v>174</v>
      </c>
      <c r="J679" s="26">
        <v>8147</v>
      </c>
      <c r="K679" s="26"/>
      <c r="L679" s="26">
        <f t="shared" si="21"/>
        <v>8147</v>
      </c>
    </row>
    <row r="680" spans="1:12" ht="12.75">
      <c r="A680" s="33" t="s">
        <v>602</v>
      </c>
      <c r="B680" s="34" t="s">
        <v>76</v>
      </c>
      <c r="C680" s="34" t="s">
        <v>42</v>
      </c>
      <c r="D680" s="34" t="s">
        <v>43</v>
      </c>
      <c r="E680" s="35" t="s">
        <v>26</v>
      </c>
      <c r="F680" s="34" t="s">
        <v>44</v>
      </c>
      <c r="G680" s="26">
        <v>642</v>
      </c>
      <c r="H680" s="36"/>
      <c r="I680" s="20">
        <f t="shared" si="20"/>
        <v>642</v>
      </c>
      <c r="J680" s="26">
        <v>28936</v>
      </c>
      <c r="K680" s="26"/>
      <c r="L680" s="26">
        <f t="shared" si="21"/>
        <v>28936</v>
      </c>
    </row>
    <row r="681" spans="1:12" ht="12.75">
      <c r="A681" s="85" t="s">
        <v>603</v>
      </c>
      <c r="B681" s="13" t="s">
        <v>64</v>
      </c>
      <c r="C681" s="13" t="s">
        <v>18</v>
      </c>
      <c r="D681" s="13" t="s">
        <v>61</v>
      </c>
      <c r="E681" s="13" t="s">
        <v>20</v>
      </c>
      <c r="F681" s="12" t="s">
        <v>21</v>
      </c>
      <c r="G681" s="86"/>
      <c r="H681" s="86">
        <v>71887</v>
      </c>
      <c r="I681" s="20">
        <f t="shared" si="20"/>
        <v>71887</v>
      </c>
      <c r="J681" s="86"/>
      <c r="K681" s="86">
        <v>3197480</v>
      </c>
      <c r="L681" s="26">
        <f t="shared" si="21"/>
        <v>3197480</v>
      </c>
    </row>
    <row r="682" spans="1:12" ht="12.75">
      <c r="A682" s="11" t="s">
        <v>604</v>
      </c>
      <c r="B682" s="12" t="s">
        <v>17</v>
      </c>
      <c r="C682" s="12" t="s">
        <v>18</v>
      </c>
      <c r="D682" s="12" t="s">
        <v>29</v>
      </c>
      <c r="E682" s="13" t="s">
        <v>20</v>
      </c>
      <c r="F682" s="12" t="s">
        <v>21</v>
      </c>
      <c r="G682" s="15">
        <v>7232</v>
      </c>
      <c r="H682" s="15"/>
      <c r="I682" s="20">
        <f t="shared" si="20"/>
        <v>7232</v>
      </c>
      <c r="J682" s="22">
        <v>116741</v>
      </c>
      <c r="K682" s="22"/>
      <c r="L682" s="26">
        <f t="shared" si="21"/>
        <v>116741</v>
      </c>
    </row>
    <row r="683" spans="1:12" ht="12.75">
      <c r="A683" s="33" t="s">
        <v>777</v>
      </c>
      <c r="B683" s="34" t="s">
        <v>76</v>
      </c>
      <c r="C683" s="34" t="s">
        <v>42</v>
      </c>
      <c r="D683" s="34" t="s">
        <v>43</v>
      </c>
      <c r="E683" s="35" t="s">
        <v>26</v>
      </c>
      <c r="F683" s="34" t="s">
        <v>44</v>
      </c>
      <c r="G683" s="26">
        <v>11276</v>
      </c>
      <c r="H683" s="36"/>
      <c r="I683" s="20">
        <f t="shared" si="20"/>
        <v>11276</v>
      </c>
      <c r="J683" s="26">
        <v>390983</v>
      </c>
      <c r="K683" s="26"/>
      <c r="L683" s="26">
        <f t="shared" si="21"/>
        <v>390983</v>
      </c>
    </row>
    <row r="684" spans="1:12" ht="12.75">
      <c r="A684" s="33" t="s">
        <v>778</v>
      </c>
      <c r="B684" s="34" t="s">
        <v>76</v>
      </c>
      <c r="C684" s="34" t="s">
        <v>42</v>
      </c>
      <c r="D684" s="34" t="s">
        <v>43</v>
      </c>
      <c r="E684" s="35" t="s">
        <v>26</v>
      </c>
      <c r="F684" s="34" t="s">
        <v>44</v>
      </c>
      <c r="G684" s="26">
        <v>2</v>
      </c>
      <c r="H684" s="36"/>
      <c r="I684" s="20">
        <f t="shared" si="20"/>
        <v>2</v>
      </c>
      <c r="J684" s="26">
        <v>235</v>
      </c>
      <c r="K684" s="26"/>
      <c r="L684" s="26">
        <f t="shared" si="21"/>
        <v>235</v>
      </c>
    </row>
    <row r="685" spans="1:12" ht="12.75">
      <c r="A685" s="33" t="s">
        <v>779</v>
      </c>
      <c r="B685" s="34" t="s">
        <v>76</v>
      </c>
      <c r="C685" s="34" t="s">
        <v>42</v>
      </c>
      <c r="D685" s="34" t="s">
        <v>43</v>
      </c>
      <c r="E685" s="35" t="s">
        <v>26</v>
      </c>
      <c r="F685" s="34" t="s">
        <v>44</v>
      </c>
      <c r="G685" s="26">
        <v>0</v>
      </c>
      <c r="H685" s="36"/>
      <c r="I685" s="20">
        <f t="shared" si="20"/>
        <v>0</v>
      </c>
      <c r="J685" s="26">
        <v>0</v>
      </c>
      <c r="K685" s="26"/>
      <c r="L685" s="26">
        <f t="shared" si="21"/>
        <v>0</v>
      </c>
    </row>
    <row r="686" spans="1:12" ht="12.75">
      <c r="A686" s="11" t="s">
        <v>605</v>
      </c>
      <c r="B686" s="12" t="s">
        <v>17</v>
      </c>
      <c r="C686" s="12" t="s">
        <v>18</v>
      </c>
      <c r="D686" s="12" t="s">
        <v>19</v>
      </c>
      <c r="E686" s="13" t="s">
        <v>20</v>
      </c>
      <c r="F686" s="12" t="s">
        <v>21</v>
      </c>
      <c r="G686" s="14">
        <v>915</v>
      </c>
      <c r="H686" s="14"/>
      <c r="I686" s="20">
        <f t="shared" si="20"/>
        <v>915</v>
      </c>
      <c r="J686" s="16">
        <v>14774</v>
      </c>
      <c r="K686" s="16"/>
      <c r="L686" s="26">
        <f t="shared" si="21"/>
        <v>14774</v>
      </c>
    </row>
    <row r="687" spans="1:12" ht="12.75">
      <c r="A687" s="70" t="s">
        <v>606</v>
      </c>
      <c r="B687" s="13" t="s">
        <v>98</v>
      </c>
      <c r="C687" s="13" t="s">
        <v>18</v>
      </c>
      <c r="D687" s="13" t="s">
        <v>90</v>
      </c>
      <c r="E687" s="13" t="s">
        <v>26</v>
      </c>
      <c r="F687" s="13" t="s">
        <v>21</v>
      </c>
      <c r="G687" s="14">
        <f>9783</f>
        <v>9783</v>
      </c>
      <c r="H687" s="14"/>
      <c r="I687" s="20">
        <f t="shared" si="20"/>
        <v>9783</v>
      </c>
      <c r="J687" s="16">
        <f>161515</f>
        <v>161515</v>
      </c>
      <c r="K687" s="16"/>
      <c r="L687" s="26">
        <f t="shared" si="21"/>
        <v>161515</v>
      </c>
    </row>
    <row r="688" spans="1:12" ht="12.75">
      <c r="A688" s="54" t="s">
        <v>607</v>
      </c>
      <c r="B688" s="55" t="s">
        <v>17</v>
      </c>
      <c r="C688" s="55" t="s">
        <v>67</v>
      </c>
      <c r="D688" s="55" t="s">
        <v>33</v>
      </c>
      <c r="E688" s="56" t="s">
        <v>20</v>
      </c>
      <c r="F688" s="55" t="s">
        <v>55</v>
      </c>
      <c r="G688" s="59">
        <v>8927</v>
      </c>
      <c r="H688" s="58"/>
      <c r="I688" s="20">
        <f t="shared" si="20"/>
        <v>8927</v>
      </c>
      <c r="J688" s="57">
        <v>49837</v>
      </c>
      <c r="K688" s="58"/>
      <c r="L688" s="26">
        <f t="shared" si="21"/>
        <v>49837</v>
      </c>
    </row>
    <row r="689" spans="1:12" ht="12.75">
      <c r="A689" s="11" t="s">
        <v>608</v>
      </c>
      <c r="B689" s="12" t="s">
        <v>17</v>
      </c>
      <c r="C689" s="12" t="s">
        <v>18</v>
      </c>
      <c r="D689" s="12" t="s">
        <v>58</v>
      </c>
      <c r="E689" s="13" t="s">
        <v>20</v>
      </c>
      <c r="F689" s="12" t="s">
        <v>21</v>
      </c>
      <c r="G689" s="14">
        <v>8626</v>
      </c>
      <c r="H689" s="14"/>
      <c r="I689" s="20">
        <f t="shared" si="20"/>
        <v>8626</v>
      </c>
      <c r="J689" s="16">
        <v>140058</v>
      </c>
      <c r="K689" s="16"/>
      <c r="L689" s="26">
        <f t="shared" si="21"/>
        <v>140058</v>
      </c>
    </row>
    <row r="690" spans="1:12" ht="12.75">
      <c r="A690" s="11" t="s">
        <v>609</v>
      </c>
      <c r="B690" s="12" t="s">
        <v>17</v>
      </c>
      <c r="C690" s="12" t="s">
        <v>18</v>
      </c>
      <c r="D690" s="12" t="s">
        <v>29</v>
      </c>
      <c r="E690" s="13" t="s">
        <v>20</v>
      </c>
      <c r="F690" s="12" t="s">
        <v>21</v>
      </c>
      <c r="G690" s="15">
        <v>30679</v>
      </c>
      <c r="H690" s="15"/>
      <c r="I690" s="20">
        <f t="shared" si="20"/>
        <v>30679</v>
      </c>
      <c r="J690" s="22">
        <v>487104</v>
      </c>
      <c r="K690" s="22"/>
      <c r="L690" s="26">
        <f t="shared" si="21"/>
        <v>487104</v>
      </c>
    </row>
    <row r="691" spans="1:12" ht="12.75">
      <c r="A691" s="11" t="s">
        <v>610</v>
      </c>
      <c r="B691" s="12" t="s">
        <v>70</v>
      </c>
      <c r="C691" s="12" t="s">
        <v>18</v>
      </c>
      <c r="D691" s="12" t="s">
        <v>29</v>
      </c>
      <c r="E691" s="13" t="s">
        <v>26</v>
      </c>
      <c r="F691" s="12" t="s">
        <v>21</v>
      </c>
      <c r="G691" s="14">
        <v>3778</v>
      </c>
      <c r="H691" s="14"/>
      <c r="I691" s="20">
        <f t="shared" si="20"/>
        <v>3778</v>
      </c>
      <c r="J691" s="16">
        <v>62822</v>
      </c>
      <c r="K691" s="16"/>
      <c r="L691" s="26">
        <f t="shared" si="21"/>
        <v>62822</v>
      </c>
    </row>
    <row r="692" spans="1:12" ht="12.75">
      <c r="A692" s="61" t="s">
        <v>611</v>
      </c>
      <c r="B692" s="28" t="s">
        <v>32</v>
      </c>
      <c r="C692" s="28" t="s">
        <v>36</v>
      </c>
      <c r="D692" s="28" t="s">
        <v>236</v>
      </c>
      <c r="E692" s="28" t="s">
        <v>20</v>
      </c>
      <c r="F692" s="28" t="s">
        <v>38</v>
      </c>
      <c r="G692" s="29">
        <v>452</v>
      </c>
      <c r="H692" s="29">
        <v>0</v>
      </c>
      <c r="I692" s="20">
        <f t="shared" si="20"/>
        <v>452</v>
      </c>
      <c r="J692" s="29">
        <v>9204</v>
      </c>
      <c r="K692" s="29">
        <v>0</v>
      </c>
      <c r="L692" s="26">
        <f t="shared" si="21"/>
        <v>9204</v>
      </c>
    </row>
    <row r="693" spans="1:12" ht="12.75">
      <c r="A693" s="17" t="s">
        <v>611</v>
      </c>
      <c r="B693" s="18" t="s">
        <v>32</v>
      </c>
      <c r="C693" s="18" t="s">
        <v>24</v>
      </c>
      <c r="D693" s="18" t="s">
        <v>236</v>
      </c>
      <c r="E693" s="18" t="s">
        <v>20</v>
      </c>
      <c r="F693" s="19" t="s">
        <v>27</v>
      </c>
      <c r="G693" s="20">
        <v>138</v>
      </c>
      <c r="H693" s="20"/>
      <c r="I693" s="20">
        <f t="shared" si="20"/>
        <v>138</v>
      </c>
      <c r="J693" s="21">
        <v>3320</v>
      </c>
      <c r="K693" s="21"/>
      <c r="L693" s="26">
        <f t="shared" si="21"/>
        <v>3320</v>
      </c>
    </row>
    <row r="694" spans="1:12" ht="12.75">
      <c r="A694" s="27" t="s">
        <v>612</v>
      </c>
      <c r="B694" s="53" t="s">
        <v>23</v>
      </c>
      <c r="C694" s="53" t="s">
        <v>36</v>
      </c>
      <c r="D694" s="53" t="s">
        <v>236</v>
      </c>
      <c r="E694" s="53" t="s">
        <v>26</v>
      </c>
      <c r="F694" s="48" t="s">
        <v>38</v>
      </c>
      <c r="G694" s="30">
        <v>4211</v>
      </c>
      <c r="H694" s="30">
        <v>0</v>
      </c>
      <c r="I694" s="20">
        <f t="shared" si="20"/>
        <v>4211</v>
      </c>
      <c r="J694" s="30">
        <v>101963</v>
      </c>
      <c r="K694" s="30">
        <v>0</v>
      </c>
      <c r="L694" s="26">
        <f t="shared" si="21"/>
        <v>101963</v>
      </c>
    </row>
    <row r="695" spans="1:12" ht="12.75">
      <c r="A695" s="17" t="s">
        <v>612</v>
      </c>
      <c r="B695" s="18" t="s">
        <v>23</v>
      </c>
      <c r="C695" s="18" t="s">
        <v>24</v>
      </c>
      <c r="D695" s="18" t="s">
        <v>236</v>
      </c>
      <c r="E695" s="18" t="s">
        <v>26</v>
      </c>
      <c r="F695" s="19" t="s">
        <v>27</v>
      </c>
      <c r="G695" s="20">
        <v>1661</v>
      </c>
      <c r="H695" s="20"/>
      <c r="I695" s="20">
        <f t="shared" si="20"/>
        <v>1661</v>
      </c>
      <c r="J695" s="20">
        <v>39416</v>
      </c>
      <c r="K695" s="21"/>
      <c r="L695" s="26">
        <f t="shared" si="21"/>
        <v>39416</v>
      </c>
    </row>
    <row r="696" spans="1:12" ht="12.75">
      <c r="A696" s="11" t="s">
        <v>613</v>
      </c>
      <c r="B696" s="12" t="s">
        <v>17</v>
      </c>
      <c r="C696" s="12" t="s">
        <v>18</v>
      </c>
      <c r="D696" s="12" t="s">
        <v>29</v>
      </c>
      <c r="E696" s="13" t="s">
        <v>20</v>
      </c>
      <c r="F696" s="12" t="s">
        <v>21</v>
      </c>
      <c r="G696" s="15">
        <v>36562</v>
      </c>
      <c r="H696" s="15"/>
      <c r="I696" s="20">
        <f t="shared" si="20"/>
        <v>36562</v>
      </c>
      <c r="J696" s="22">
        <v>584861</v>
      </c>
      <c r="K696" s="22"/>
      <c r="L696" s="26">
        <f t="shared" si="21"/>
        <v>584861</v>
      </c>
    </row>
    <row r="697" spans="1:12" ht="12.75">
      <c r="A697" s="70" t="s">
        <v>614</v>
      </c>
      <c r="B697" s="13" t="s">
        <v>98</v>
      </c>
      <c r="C697" s="13" t="s">
        <v>18</v>
      </c>
      <c r="D697" s="13" t="s">
        <v>58</v>
      </c>
      <c r="E697" s="13" t="s">
        <v>26</v>
      </c>
      <c r="F697" s="13" t="s">
        <v>21</v>
      </c>
      <c r="G697" s="14">
        <f>5375+2894</f>
        <v>8269</v>
      </c>
      <c r="H697" s="14"/>
      <c r="I697" s="20">
        <f t="shared" si="20"/>
        <v>8269</v>
      </c>
      <c r="J697" s="16">
        <f>88747+47787</f>
        <v>136534</v>
      </c>
      <c r="K697" s="16"/>
      <c r="L697" s="26">
        <f t="shared" si="21"/>
        <v>136534</v>
      </c>
    </row>
    <row r="698" spans="1:12" ht="12.75">
      <c r="A698" s="11" t="s">
        <v>615</v>
      </c>
      <c r="B698" s="12" t="s">
        <v>17</v>
      </c>
      <c r="C698" s="12" t="s">
        <v>18</v>
      </c>
      <c r="D698" s="12" t="s">
        <v>19</v>
      </c>
      <c r="E698" s="13" t="s">
        <v>20</v>
      </c>
      <c r="F698" s="12" t="s">
        <v>21</v>
      </c>
      <c r="G698" s="14">
        <v>32457</v>
      </c>
      <c r="H698" s="14"/>
      <c r="I698" s="20">
        <f t="shared" si="20"/>
        <v>32457</v>
      </c>
      <c r="J698" s="16">
        <v>576290</v>
      </c>
      <c r="K698" s="16"/>
      <c r="L698" s="26">
        <f t="shared" si="21"/>
        <v>576290</v>
      </c>
    </row>
    <row r="699" spans="1:12" ht="12.75">
      <c r="A699" s="11" t="s">
        <v>616</v>
      </c>
      <c r="B699" s="12" t="s">
        <v>17</v>
      </c>
      <c r="C699" s="12" t="s">
        <v>18</v>
      </c>
      <c r="D699" s="12" t="s">
        <v>58</v>
      </c>
      <c r="E699" s="13" t="s">
        <v>20</v>
      </c>
      <c r="F699" s="12" t="s">
        <v>21</v>
      </c>
      <c r="G699" s="14">
        <v>2425</v>
      </c>
      <c r="H699" s="14"/>
      <c r="I699" s="20">
        <f t="shared" si="20"/>
        <v>2425</v>
      </c>
      <c r="J699" s="16">
        <v>41925</v>
      </c>
      <c r="K699" s="16"/>
      <c r="L699" s="26">
        <f t="shared" si="21"/>
        <v>41925</v>
      </c>
    </row>
    <row r="700" spans="1:12" ht="12.75">
      <c r="A700" s="11" t="s">
        <v>617</v>
      </c>
      <c r="B700" s="12" t="s">
        <v>92</v>
      </c>
      <c r="C700" s="12" t="s">
        <v>18</v>
      </c>
      <c r="D700" s="12" t="s">
        <v>229</v>
      </c>
      <c r="E700" s="13" t="s">
        <v>20</v>
      </c>
      <c r="F700" s="12" t="s">
        <v>21</v>
      </c>
      <c r="G700" s="14"/>
      <c r="H700" s="14">
        <v>350</v>
      </c>
      <c r="I700" s="20">
        <f t="shared" si="20"/>
        <v>350</v>
      </c>
      <c r="J700" s="16"/>
      <c r="K700" s="16">
        <v>17550</v>
      </c>
      <c r="L700" s="26">
        <f t="shared" si="21"/>
        <v>17550</v>
      </c>
    </row>
    <row r="701" spans="1:12" ht="12.75">
      <c r="A701" s="11" t="s">
        <v>618</v>
      </c>
      <c r="B701" s="12" t="s">
        <v>17</v>
      </c>
      <c r="C701" s="12" t="s">
        <v>18</v>
      </c>
      <c r="D701" s="12" t="s">
        <v>58</v>
      </c>
      <c r="E701" s="13" t="s">
        <v>20</v>
      </c>
      <c r="F701" s="12" t="s">
        <v>21</v>
      </c>
      <c r="G701" s="14">
        <v>11155</v>
      </c>
      <c r="H701" s="14"/>
      <c r="I701" s="20">
        <f t="shared" si="20"/>
        <v>11155</v>
      </c>
      <c r="J701" s="16">
        <v>182217</v>
      </c>
      <c r="K701" s="16"/>
      <c r="L701" s="26">
        <f t="shared" si="21"/>
        <v>182217</v>
      </c>
    </row>
    <row r="702" spans="1:12" ht="12.75">
      <c r="A702" s="11" t="s">
        <v>619</v>
      </c>
      <c r="B702" s="12" t="s">
        <v>17</v>
      </c>
      <c r="C702" s="12" t="s">
        <v>18</v>
      </c>
      <c r="D702" s="12" t="s">
        <v>58</v>
      </c>
      <c r="E702" s="13" t="s">
        <v>20</v>
      </c>
      <c r="F702" s="12" t="s">
        <v>21</v>
      </c>
      <c r="G702" s="14">
        <v>711</v>
      </c>
      <c r="H702" s="14"/>
      <c r="I702" s="20">
        <f t="shared" si="20"/>
        <v>711</v>
      </c>
      <c r="J702" s="16">
        <v>11893</v>
      </c>
      <c r="K702" s="16"/>
      <c r="L702" s="26">
        <f t="shared" si="21"/>
        <v>11893</v>
      </c>
    </row>
    <row r="703" spans="1:12" ht="12.75">
      <c r="A703" s="11" t="s">
        <v>620</v>
      </c>
      <c r="B703" s="12" t="s">
        <v>17</v>
      </c>
      <c r="C703" s="12" t="s">
        <v>18</v>
      </c>
      <c r="D703" s="12" t="s">
        <v>41</v>
      </c>
      <c r="E703" s="13" t="s">
        <v>20</v>
      </c>
      <c r="F703" s="12" t="s">
        <v>21</v>
      </c>
      <c r="G703" s="31">
        <v>10265</v>
      </c>
      <c r="H703" s="31"/>
      <c r="I703" s="20">
        <f t="shared" si="20"/>
        <v>10265</v>
      </c>
      <c r="J703" s="32">
        <v>167638</v>
      </c>
      <c r="K703" s="31"/>
      <c r="L703" s="26">
        <f t="shared" si="21"/>
        <v>167638</v>
      </c>
    </row>
    <row r="704" spans="1:12" ht="12.75">
      <c r="A704" s="11" t="s">
        <v>621</v>
      </c>
      <c r="B704" s="12" t="s">
        <v>17</v>
      </c>
      <c r="C704" s="12" t="s">
        <v>18</v>
      </c>
      <c r="D704" s="12" t="s">
        <v>29</v>
      </c>
      <c r="E704" s="13" t="s">
        <v>20</v>
      </c>
      <c r="F704" s="12" t="s">
        <v>21</v>
      </c>
      <c r="G704" s="15">
        <v>58489</v>
      </c>
      <c r="H704" s="15"/>
      <c r="I704" s="20">
        <f t="shared" si="20"/>
        <v>58489</v>
      </c>
      <c r="J704" s="22">
        <v>920790</v>
      </c>
      <c r="K704" s="22"/>
      <c r="L704" s="26">
        <f t="shared" si="21"/>
        <v>920790</v>
      </c>
    </row>
    <row r="705" spans="1:12" ht="12.75">
      <c r="A705" s="61" t="s">
        <v>622</v>
      </c>
      <c r="B705" s="28" t="s">
        <v>17</v>
      </c>
      <c r="C705" s="28" t="s">
        <v>36</v>
      </c>
      <c r="D705" s="28" t="s">
        <v>37</v>
      </c>
      <c r="E705" s="28" t="s">
        <v>20</v>
      </c>
      <c r="F705" s="28" t="s">
        <v>38</v>
      </c>
      <c r="G705" s="29">
        <v>8237</v>
      </c>
      <c r="H705" s="29">
        <v>0</v>
      </c>
      <c r="I705" s="20">
        <f t="shared" si="20"/>
        <v>8237</v>
      </c>
      <c r="J705" s="29">
        <v>206381</v>
      </c>
      <c r="K705" s="29">
        <v>0</v>
      </c>
      <c r="L705" s="26">
        <f t="shared" si="21"/>
        <v>206381</v>
      </c>
    </row>
    <row r="706" spans="1:12" ht="12.75">
      <c r="A706" s="17" t="s">
        <v>622</v>
      </c>
      <c r="B706" s="18" t="s">
        <v>17</v>
      </c>
      <c r="C706" s="18" t="s">
        <v>24</v>
      </c>
      <c r="D706" s="18" t="s">
        <v>37</v>
      </c>
      <c r="E706" s="18" t="s">
        <v>20</v>
      </c>
      <c r="F706" s="19" t="s">
        <v>27</v>
      </c>
      <c r="G706" s="20">
        <v>2416</v>
      </c>
      <c r="H706" s="20"/>
      <c r="I706" s="20">
        <f t="shared" si="20"/>
        <v>2416</v>
      </c>
      <c r="J706" s="21">
        <v>58121</v>
      </c>
      <c r="K706" s="21"/>
      <c r="L706" s="26">
        <f t="shared" si="21"/>
        <v>58121</v>
      </c>
    </row>
    <row r="707" spans="1:12" ht="12.75">
      <c r="A707" s="157" t="s">
        <v>644</v>
      </c>
      <c r="B707" s="140" t="s">
        <v>641</v>
      </c>
      <c r="C707" s="140" t="s">
        <v>36</v>
      </c>
      <c r="D707" s="140" t="s">
        <v>236</v>
      </c>
      <c r="E707" s="140" t="s">
        <v>26</v>
      </c>
      <c r="F707" s="159" t="s">
        <v>38</v>
      </c>
      <c r="G707" s="158">
        <v>10350</v>
      </c>
      <c r="H707" s="158">
        <v>0</v>
      </c>
      <c r="I707" s="20">
        <f t="shared" si="20"/>
        <v>10350</v>
      </c>
      <c r="J707" s="158">
        <v>25875</v>
      </c>
      <c r="K707" s="158">
        <v>0</v>
      </c>
      <c r="L707" s="26">
        <f t="shared" si="21"/>
        <v>25875</v>
      </c>
    </row>
    <row r="708" spans="1:12" ht="12.75">
      <c r="A708" s="61" t="s">
        <v>623</v>
      </c>
      <c r="B708" s="28" t="s">
        <v>17</v>
      </c>
      <c r="C708" s="28" t="s">
        <v>36</v>
      </c>
      <c r="D708" s="28" t="s">
        <v>236</v>
      </c>
      <c r="E708" s="28" t="s">
        <v>20</v>
      </c>
      <c r="F708" s="28" t="s">
        <v>38</v>
      </c>
      <c r="G708" s="29">
        <v>38478</v>
      </c>
      <c r="H708" s="29">
        <v>0</v>
      </c>
      <c r="I708" s="20">
        <f t="shared" si="20"/>
        <v>38478</v>
      </c>
      <c r="J708" s="29">
        <v>1039860</v>
      </c>
      <c r="K708" s="29">
        <v>0</v>
      </c>
      <c r="L708" s="26">
        <f t="shared" si="21"/>
        <v>1039860</v>
      </c>
    </row>
    <row r="709" spans="1:12" ht="12.75">
      <c r="A709" s="17" t="s">
        <v>624</v>
      </c>
      <c r="B709" s="18" t="s">
        <v>17</v>
      </c>
      <c r="C709" s="18" t="s">
        <v>24</v>
      </c>
      <c r="D709" s="18" t="s">
        <v>236</v>
      </c>
      <c r="E709" s="18" t="s">
        <v>20</v>
      </c>
      <c r="F709" s="19" t="s">
        <v>27</v>
      </c>
      <c r="G709" s="20">
        <v>17996</v>
      </c>
      <c r="H709" s="20"/>
      <c r="I709" s="20">
        <f aca="true" t="shared" si="22" ref="I709:I721">SUM(G709:H709)</f>
        <v>17996</v>
      </c>
      <c r="J709" s="21">
        <v>436224</v>
      </c>
      <c r="K709" s="21"/>
      <c r="L709" s="26">
        <f aca="true" t="shared" si="23" ref="L709:L721">SUM(J709:K709)</f>
        <v>436224</v>
      </c>
    </row>
    <row r="710" spans="1:12" ht="12.75">
      <c r="A710" s="11" t="s">
        <v>625</v>
      </c>
      <c r="B710" s="12" t="s">
        <v>49</v>
      </c>
      <c r="C710" s="12" t="s">
        <v>18</v>
      </c>
      <c r="D710" s="12" t="s">
        <v>29</v>
      </c>
      <c r="E710" s="13" t="s">
        <v>20</v>
      </c>
      <c r="F710" s="12" t="s">
        <v>21</v>
      </c>
      <c r="G710" s="39"/>
      <c r="H710" s="39">
        <v>4762</v>
      </c>
      <c r="I710" s="20">
        <f t="shared" si="22"/>
        <v>4762</v>
      </c>
      <c r="J710" s="39"/>
      <c r="K710" s="39">
        <v>267103</v>
      </c>
      <c r="L710" s="26">
        <f t="shared" si="23"/>
        <v>267103</v>
      </c>
    </row>
    <row r="711" spans="1:12" ht="12.75">
      <c r="A711" s="23" t="s">
        <v>626</v>
      </c>
      <c r="B711" s="19" t="s">
        <v>32</v>
      </c>
      <c r="C711" s="19" t="s">
        <v>24</v>
      </c>
      <c r="D711" s="19" t="s">
        <v>37</v>
      </c>
      <c r="E711" s="18" t="s">
        <v>20</v>
      </c>
      <c r="F711" s="19" t="s">
        <v>27</v>
      </c>
      <c r="G711" s="20">
        <v>19560</v>
      </c>
      <c r="H711" s="20"/>
      <c r="I711" s="20">
        <f t="shared" si="22"/>
        <v>19560</v>
      </c>
      <c r="J711" s="21">
        <v>420633</v>
      </c>
      <c r="K711" s="21"/>
      <c r="L711" s="26">
        <f t="shared" si="23"/>
        <v>420633</v>
      </c>
    </row>
    <row r="712" spans="1:12" ht="12.75">
      <c r="A712" s="70" t="s">
        <v>627</v>
      </c>
      <c r="B712" s="13" t="s">
        <v>98</v>
      </c>
      <c r="C712" s="13" t="s">
        <v>18</v>
      </c>
      <c r="D712" s="13" t="s">
        <v>19</v>
      </c>
      <c r="E712" s="13" t="s">
        <v>26</v>
      </c>
      <c r="F712" s="13" t="s">
        <v>21</v>
      </c>
      <c r="G712" s="14">
        <f>4838+4838</f>
        <v>9676</v>
      </c>
      <c r="H712" s="14"/>
      <c r="I712" s="20">
        <f t="shared" si="22"/>
        <v>9676</v>
      </c>
      <c r="J712" s="16">
        <f>79881+79881</f>
        <v>159762</v>
      </c>
      <c r="K712" s="16"/>
      <c r="L712" s="26">
        <f t="shared" si="23"/>
        <v>159762</v>
      </c>
    </row>
    <row r="713" spans="1:12" ht="12.75">
      <c r="A713" s="17" t="s">
        <v>628</v>
      </c>
      <c r="B713" s="18" t="s">
        <v>23</v>
      </c>
      <c r="C713" s="18" t="s">
        <v>24</v>
      </c>
      <c r="D713" s="18" t="s">
        <v>33</v>
      </c>
      <c r="E713" s="18" t="s">
        <v>26</v>
      </c>
      <c r="F713" s="19" t="s">
        <v>27</v>
      </c>
      <c r="G713" s="20">
        <v>5695</v>
      </c>
      <c r="H713" s="20"/>
      <c r="I713" s="20">
        <f t="shared" si="22"/>
        <v>5695</v>
      </c>
      <c r="J713" s="21">
        <v>135501</v>
      </c>
      <c r="K713" s="21"/>
      <c r="L713" s="26">
        <f t="shared" si="23"/>
        <v>135501</v>
      </c>
    </row>
    <row r="714" spans="1:12" ht="12.75">
      <c r="A714" s="17" t="s">
        <v>629</v>
      </c>
      <c r="B714" s="18" t="s">
        <v>23</v>
      </c>
      <c r="C714" s="18" t="s">
        <v>24</v>
      </c>
      <c r="D714" s="18" t="s">
        <v>33</v>
      </c>
      <c r="E714" s="18" t="s">
        <v>26</v>
      </c>
      <c r="F714" s="19" t="s">
        <v>27</v>
      </c>
      <c r="G714" s="20">
        <v>2402</v>
      </c>
      <c r="H714" s="20"/>
      <c r="I714" s="20">
        <f t="shared" si="22"/>
        <v>2402</v>
      </c>
      <c r="J714" s="21">
        <v>56851</v>
      </c>
      <c r="K714" s="21"/>
      <c r="L714" s="26">
        <f t="shared" si="23"/>
        <v>56851</v>
      </c>
    </row>
    <row r="715" spans="1:12" ht="12.75">
      <c r="A715" s="17" t="s">
        <v>630</v>
      </c>
      <c r="B715" s="18" t="s">
        <v>23</v>
      </c>
      <c r="C715" s="18" t="s">
        <v>24</v>
      </c>
      <c r="D715" s="18" t="s">
        <v>110</v>
      </c>
      <c r="E715" s="18" t="s">
        <v>26</v>
      </c>
      <c r="F715" s="19" t="s">
        <v>27</v>
      </c>
      <c r="G715" s="20">
        <v>44</v>
      </c>
      <c r="H715" s="20"/>
      <c r="I715" s="20">
        <f t="shared" si="22"/>
        <v>44</v>
      </c>
      <c r="J715" s="21">
        <v>1042</v>
      </c>
      <c r="K715" s="21"/>
      <c r="L715" s="26">
        <f t="shared" si="23"/>
        <v>1042</v>
      </c>
    </row>
    <row r="716" spans="1:12" ht="12.75">
      <c r="A716" s="17" t="s">
        <v>631</v>
      </c>
      <c r="B716" s="18" t="s">
        <v>17</v>
      </c>
      <c r="C716" s="18" t="s">
        <v>24</v>
      </c>
      <c r="D716" s="18" t="s">
        <v>37</v>
      </c>
      <c r="E716" s="18" t="s">
        <v>20</v>
      </c>
      <c r="F716" s="19" t="s">
        <v>27</v>
      </c>
      <c r="G716" s="24">
        <v>3941</v>
      </c>
      <c r="H716" s="20"/>
      <c r="I716" s="20">
        <f t="shared" si="22"/>
        <v>3941</v>
      </c>
      <c r="J716" s="25">
        <v>96804</v>
      </c>
      <c r="K716" s="21"/>
      <c r="L716" s="26">
        <f t="shared" si="23"/>
        <v>96804</v>
      </c>
    </row>
    <row r="717" spans="1:12" ht="12.75">
      <c r="A717" s="97" t="s">
        <v>632</v>
      </c>
      <c r="B717" s="98" t="s">
        <v>76</v>
      </c>
      <c r="C717" s="98" t="s">
        <v>67</v>
      </c>
      <c r="D717" s="98" t="s">
        <v>33</v>
      </c>
      <c r="E717" s="136" t="s">
        <v>26</v>
      </c>
      <c r="F717" s="137" t="s">
        <v>55</v>
      </c>
      <c r="G717" s="138">
        <v>2788</v>
      </c>
      <c r="H717" s="138"/>
      <c r="I717" s="20">
        <f t="shared" si="22"/>
        <v>2788</v>
      </c>
      <c r="J717" s="138">
        <v>20707</v>
      </c>
      <c r="K717" s="138"/>
      <c r="L717" s="26">
        <f t="shared" si="23"/>
        <v>20707</v>
      </c>
    </row>
    <row r="718" spans="1:12" ht="12.75">
      <c r="A718" s="80" t="s">
        <v>633</v>
      </c>
      <c r="B718" s="81" t="s">
        <v>35</v>
      </c>
      <c r="C718" s="81" t="s">
        <v>67</v>
      </c>
      <c r="D718" s="81" t="s">
        <v>33</v>
      </c>
      <c r="E718" s="56" t="s">
        <v>26</v>
      </c>
      <c r="F718" s="55" t="s">
        <v>55</v>
      </c>
      <c r="G718" s="59">
        <v>24962</v>
      </c>
      <c r="H718" s="58"/>
      <c r="I718" s="20">
        <f t="shared" si="22"/>
        <v>24962</v>
      </c>
      <c r="J718" s="57">
        <v>138989</v>
      </c>
      <c r="K718" s="57"/>
      <c r="L718" s="26">
        <f t="shared" si="23"/>
        <v>138989</v>
      </c>
    </row>
    <row r="719" spans="1:12" ht="12.75">
      <c r="A719" s="17" t="s">
        <v>634</v>
      </c>
      <c r="B719" s="18" t="s">
        <v>35</v>
      </c>
      <c r="C719" s="18" t="s">
        <v>24</v>
      </c>
      <c r="D719" s="18" t="s">
        <v>33</v>
      </c>
      <c r="E719" s="18" t="s">
        <v>26</v>
      </c>
      <c r="F719" s="19" t="s">
        <v>27</v>
      </c>
      <c r="G719" s="20">
        <v>1251</v>
      </c>
      <c r="H719" s="20"/>
      <c r="I719" s="20">
        <f t="shared" si="22"/>
        <v>1251</v>
      </c>
      <c r="J719" s="21">
        <v>29073</v>
      </c>
      <c r="K719" s="21"/>
      <c r="L719" s="26">
        <f t="shared" si="23"/>
        <v>29073</v>
      </c>
    </row>
    <row r="720" spans="1:12" ht="12.75">
      <c r="A720" s="17" t="s">
        <v>635</v>
      </c>
      <c r="B720" s="18" t="s">
        <v>23</v>
      </c>
      <c r="C720" s="18" t="s">
        <v>24</v>
      </c>
      <c r="D720" s="18" t="s">
        <v>25</v>
      </c>
      <c r="E720" s="18" t="s">
        <v>26</v>
      </c>
      <c r="F720" s="19" t="s">
        <v>27</v>
      </c>
      <c r="G720" s="20">
        <v>262</v>
      </c>
      <c r="H720" s="20"/>
      <c r="I720" s="20">
        <f t="shared" si="22"/>
        <v>262</v>
      </c>
      <c r="J720" s="21">
        <v>6194</v>
      </c>
      <c r="K720" s="21"/>
      <c r="L720" s="26">
        <f t="shared" si="23"/>
        <v>6194</v>
      </c>
    </row>
    <row r="721" spans="1:12" ht="12.75">
      <c r="A721" s="17" t="s">
        <v>636</v>
      </c>
      <c r="B721" s="18" t="s">
        <v>23</v>
      </c>
      <c r="C721" s="18" t="s">
        <v>24</v>
      </c>
      <c r="D721" s="18" t="s">
        <v>25</v>
      </c>
      <c r="E721" s="18" t="s">
        <v>26</v>
      </c>
      <c r="F721" s="19" t="s">
        <v>27</v>
      </c>
      <c r="G721" s="20">
        <v>3764</v>
      </c>
      <c r="H721" s="20"/>
      <c r="I721" s="20">
        <f t="shared" si="22"/>
        <v>3764</v>
      </c>
      <c r="J721" s="21">
        <v>89208</v>
      </c>
      <c r="K721" s="21"/>
      <c r="L721" s="26">
        <f t="shared" si="23"/>
        <v>89208</v>
      </c>
    </row>
    <row r="722" spans="1:12" s="296" customFormat="1" ht="12.75">
      <c r="A722" s="242" t="s">
        <v>678</v>
      </c>
      <c r="B722" s="242"/>
      <c r="C722" s="242"/>
      <c r="D722" s="242"/>
      <c r="E722" s="242"/>
      <c r="F722" s="242"/>
      <c r="G722" s="294">
        <f>SUM(G5:G721)</f>
        <v>32399390</v>
      </c>
      <c r="H722" s="294">
        <f>SUM(H5:H721)</f>
        <v>3053880</v>
      </c>
      <c r="I722" s="294">
        <f>SUM(G722:H722)</f>
        <v>35453270</v>
      </c>
      <c r="J722" s="295">
        <f>SUM(J5:J721)</f>
        <v>691647999</v>
      </c>
      <c r="K722" s="295">
        <f>SUM(K5:K721)</f>
        <v>143212647</v>
      </c>
      <c r="L722" s="245">
        <f>SUM(J722:K722)</f>
        <v>834860646</v>
      </c>
    </row>
  </sheetData>
  <mergeCells count="1">
    <mergeCell ref="A1:IV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3"/>
  <sheetViews>
    <sheetView zoomScale="75" zoomScaleNormal="75" workbookViewId="0" topLeftCell="A121">
      <selection activeCell="A146" sqref="A146:IV146"/>
    </sheetView>
  </sheetViews>
  <sheetFormatPr defaultColWidth="9.140625" defaultRowHeight="12.75" outlineLevelRow="2"/>
  <cols>
    <col min="1" max="1" width="50.7109375" style="0" customWidth="1"/>
    <col min="2" max="4" width="10.7109375" style="0" customWidth="1"/>
    <col min="5" max="6" width="15.7109375" style="0" customWidth="1"/>
    <col min="7" max="12" width="20.7109375" style="0" customWidth="1"/>
  </cols>
  <sheetData>
    <row r="1" s="297" customFormat="1" ht="25.5">
      <c r="A1" s="297" t="s">
        <v>13</v>
      </c>
    </row>
    <row r="2" s="297" customFormat="1" ht="25.5"/>
    <row r="3" spans="1:13" ht="12.75">
      <c r="A3" s="1"/>
      <c r="B3" s="2"/>
      <c r="C3" s="2"/>
      <c r="D3" s="2"/>
      <c r="E3" s="3"/>
      <c r="F3" s="3" t="s">
        <v>0</v>
      </c>
      <c r="G3" s="4" t="s">
        <v>1</v>
      </c>
      <c r="H3" s="4" t="s">
        <v>2</v>
      </c>
      <c r="I3" s="4" t="s">
        <v>3</v>
      </c>
      <c r="J3" s="4" t="s">
        <v>1</v>
      </c>
      <c r="K3" s="4" t="s">
        <v>2</v>
      </c>
      <c r="L3" s="4" t="s">
        <v>4</v>
      </c>
      <c r="M3" s="5"/>
    </row>
    <row r="4" spans="1:13" ht="12.75">
      <c r="A4" s="6" t="s">
        <v>5</v>
      </c>
      <c r="B4" s="7" t="s">
        <v>6</v>
      </c>
      <c r="C4" s="7" t="s">
        <v>7</v>
      </c>
      <c r="D4" s="7" t="s">
        <v>8</v>
      </c>
      <c r="E4" s="8" t="s">
        <v>5</v>
      </c>
      <c r="F4" s="8" t="s">
        <v>9</v>
      </c>
      <c r="G4" s="9" t="s">
        <v>10</v>
      </c>
      <c r="H4" s="9" t="s">
        <v>10</v>
      </c>
      <c r="I4" s="9" t="s">
        <v>10</v>
      </c>
      <c r="J4" s="9" t="s">
        <v>11</v>
      </c>
      <c r="K4" s="9" t="s">
        <v>11</v>
      </c>
      <c r="L4" s="9" t="s">
        <v>11</v>
      </c>
      <c r="M4" s="10"/>
    </row>
    <row r="5" spans="1:12" ht="12.75" outlineLevel="2">
      <c r="A5" s="23" t="s">
        <v>31</v>
      </c>
      <c r="B5" s="19" t="s">
        <v>32</v>
      </c>
      <c r="C5" s="19" t="s">
        <v>24</v>
      </c>
      <c r="D5" s="19" t="s">
        <v>33</v>
      </c>
      <c r="E5" s="19" t="s">
        <v>20</v>
      </c>
      <c r="F5" s="19" t="s">
        <v>27</v>
      </c>
      <c r="G5" s="20"/>
      <c r="H5" s="24">
        <v>4259</v>
      </c>
      <c r="I5" s="20">
        <f aca="true" t="shared" si="0" ref="I5:I36">SUM(G5:H5)</f>
        <v>4259</v>
      </c>
      <c r="J5" s="21"/>
      <c r="K5" s="25">
        <v>319020</v>
      </c>
      <c r="L5" s="26">
        <f aca="true" t="shared" si="1" ref="L5:L36">SUM(J5:K5)</f>
        <v>319020</v>
      </c>
    </row>
    <row r="6" spans="1:12" ht="12.75" outlineLevel="2">
      <c r="A6" s="11" t="s">
        <v>34</v>
      </c>
      <c r="B6" s="12" t="s">
        <v>32</v>
      </c>
      <c r="C6" s="12" t="s">
        <v>18</v>
      </c>
      <c r="D6" s="12" t="s">
        <v>29</v>
      </c>
      <c r="E6" s="13" t="s">
        <v>20</v>
      </c>
      <c r="F6" s="12" t="s">
        <v>21</v>
      </c>
      <c r="G6" s="14">
        <v>42094</v>
      </c>
      <c r="H6" s="14"/>
      <c r="I6" s="20">
        <f t="shared" si="0"/>
        <v>42094</v>
      </c>
      <c r="J6" s="16">
        <v>687465</v>
      </c>
      <c r="K6" s="16"/>
      <c r="L6" s="26">
        <f t="shared" si="1"/>
        <v>687465</v>
      </c>
    </row>
    <row r="7" spans="1:12" ht="12.75" outlineLevel="2">
      <c r="A7" s="54" t="s">
        <v>780</v>
      </c>
      <c r="B7" s="55" t="s">
        <v>32</v>
      </c>
      <c r="C7" s="55" t="s">
        <v>67</v>
      </c>
      <c r="D7" s="55" t="s">
        <v>33</v>
      </c>
      <c r="E7" s="56" t="s">
        <v>20</v>
      </c>
      <c r="F7" s="55" t="s">
        <v>55</v>
      </c>
      <c r="G7" s="57">
        <v>113231</v>
      </c>
      <c r="H7" s="58" t="s">
        <v>68</v>
      </c>
      <c r="I7" s="20">
        <f t="shared" si="0"/>
        <v>113231</v>
      </c>
      <c r="J7" s="57">
        <v>630274</v>
      </c>
      <c r="K7" s="57"/>
      <c r="L7" s="44">
        <f t="shared" si="1"/>
        <v>630274</v>
      </c>
    </row>
    <row r="8" spans="1:12" ht="12.75" outlineLevel="2">
      <c r="A8" s="23" t="s">
        <v>780</v>
      </c>
      <c r="B8" s="19" t="s">
        <v>32</v>
      </c>
      <c r="C8" s="19" t="s">
        <v>24</v>
      </c>
      <c r="D8" s="19" t="s">
        <v>33</v>
      </c>
      <c r="E8" s="18" t="s">
        <v>20</v>
      </c>
      <c r="F8" s="19" t="s">
        <v>27</v>
      </c>
      <c r="G8" s="20"/>
      <c r="H8" s="20">
        <v>6421</v>
      </c>
      <c r="I8" s="20">
        <f t="shared" si="0"/>
        <v>6421</v>
      </c>
      <c r="J8" s="21"/>
      <c r="K8" s="21">
        <v>277831</v>
      </c>
      <c r="L8" s="26">
        <f t="shared" si="1"/>
        <v>277831</v>
      </c>
    </row>
    <row r="9" spans="1:12" ht="12.75" outlineLevel="2">
      <c r="A9" s="23" t="s">
        <v>781</v>
      </c>
      <c r="B9" s="19" t="s">
        <v>32</v>
      </c>
      <c r="C9" s="19" t="s">
        <v>24</v>
      </c>
      <c r="D9" s="19" t="s">
        <v>33</v>
      </c>
      <c r="E9" s="18" t="s">
        <v>20</v>
      </c>
      <c r="F9" s="19" t="s">
        <v>27</v>
      </c>
      <c r="G9" s="20">
        <v>23605</v>
      </c>
      <c r="H9" s="20"/>
      <c r="I9" s="20">
        <f t="shared" si="0"/>
        <v>23605</v>
      </c>
      <c r="J9" s="21">
        <v>565231</v>
      </c>
      <c r="K9" s="21"/>
      <c r="L9" s="26">
        <f t="shared" si="1"/>
        <v>565231</v>
      </c>
    </row>
    <row r="10" spans="1:12" ht="12.75" outlineLevel="2">
      <c r="A10" s="11" t="s">
        <v>78</v>
      </c>
      <c r="B10" s="13" t="s">
        <v>32</v>
      </c>
      <c r="C10" s="13" t="s">
        <v>18</v>
      </c>
      <c r="D10" s="13" t="s">
        <v>61</v>
      </c>
      <c r="E10" s="13" t="s">
        <v>20</v>
      </c>
      <c r="F10" s="12" t="s">
        <v>21</v>
      </c>
      <c r="G10" s="14"/>
      <c r="H10" s="14">
        <v>37892</v>
      </c>
      <c r="I10" s="20">
        <f t="shared" si="0"/>
        <v>37892</v>
      </c>
      <c r="J10" s="16"/>
      <c r="K10" s="16">
        <v>1358406</v>
      </c>
      <c r="L10" s="26">
        <f t="shared" si="1"/>
        <v>1358406</v>
      </c>
    </row>
    <row r="11" spans="1:12" ht="12.75" outlineLevel="2">
      <c r="A11" s="11" t="s">
        <v>89</v>
      </c>
      <c r="B11" s="12" t="s">
        <v>32</v>
      </c>
      <c r="C11" s="12" t="s">
        <v>18</v>
      </c>
      <c r="D11" s="12" t="s">
        <v>90</v>
      </c>
      <c r="E11" s="13" t="s">
        <v>20</v>
      </c>
      <c r="F11" s="12" t="s">
        <v>21</v>
      </c>
      <c r="G11" s="14"/>
      <c r="H11" s="14">
        <v>68494</v>
      </c>
      <c r="I11" s="20">
        <f t="shared" si="0"/>
        <v>68494</v>
      </c>
      <c r="J11" s="16">
        <v>5999616</v>
      </c>
      <c r="K11" s="16">
        <v>4120167</v>
      </c>
      <c r="L11" s="26">
        <f t="shared" si="1"/>
        <v>10119783</v>
      </c>
    </row>
    <row r="12" spans="1:12" ht="12.75" outlineLevel="2">
      <c r="A12" s="61" t="s">
        <v>89</v>
      </c>
      <c r="B12" s="28" t="s">
        <v>32</v>
      </c>
      <c r="C12" s="28" t="s">
        <v>36</v>
      </c>
      <c r="D12" s="28" t="s">
        <v>90</v>
      </c>
      <c r="E12" s="28" t="s">
        <v>20</v>
      </c>
      <c r="F12" s="28" t="s">
        <v>38</v>
      </c>
      <c r="G12" s="62">
        <v>82696</v>
      </c>
      <c r="H12" s="62">
        <v>34186</v>
      </c>
      <c r="I12" s="20">
        <f t="shared" si="0"/>
        <v>116882</v>
      </c>
      <c r="J12" s="62">
        <v>1901791</v>
      </c>
      <c r="K12" s="62">
        <v>1034692</v>
      </c>
      <c r="L12" s="26">
        <f t="shared" si="1"/>
        <v>2936483</v>
      </c>
    </row>
    <row r="13" spans="1:12" ht="12.75" outlineLevel="2">
      <c r="A13" s="17" t="s">
        <v>89</v>
      </c>
      <c r="B13" s="18" t="s">
        <v>32</v>
      </c>
      <c r="C13" s="18" t="s">
        <v>24</v>
      </c>
      <c r="D13" s="18" t="s">
        <v>90</v>
      </c>
      <c r="E13" s="18" t="s">
        <v>20</v>
      </c>
      <c r="F13" s="19" t="s">
        <v>27</v>
      </c>
      <c r="G13" s="20"/>
      <c r="H13" s="20">
        <v>14465</v>
      </c>
      <c r="I13" s="20">
        <f t="shared" si="0"/>
        <v>14465</v>
      </c>
      <c r="J13" s="21"/>
      <c r="K13" s="21">
        <v>778942</v>
      </c>
      <c r="L13" s="26">
        <f t="shared" si="1"/>
        <v>778942</v>
      </c>
    </row>
    <row r="14" spans="1:12" ht="12.75" outlineLevel="2">
      <c r="A14" s="11" t="s">
        <v>101</v>
      </c>
      <c r="B14" s="12" t="s">
        <v>32</v>
      </c>
      <c r="C14" s="12" t="s">
        <v>18</v>
      </c>
      <c r="D14" s="12" t="s">
        <v>102</v>
      </c>
      <c r="E14" s="13" t="s">
        <v>20</v>
      </c>
      <c r="F14" s="12" t="s">
        <v>21</v>
      </c>
      <c r="G14" s="14">
        <v>14181</v>
      </c>
      <c r="H14" s="14"/>
      <c r="I14" s="20">
        <f t="shared" si="0"/>
        <v>14181</v>
      </c>
      <c r="J14" s="16">
        <v>239884</v>
      </c>
      <c r="K14" s="16"/>
      <c r="L14" s="26">
        <f t="shared" si="1"/>
        <v>239884</v>
      </c>
    </row>
    <row r="15" spans="1:12" ht="12.75" outlineLevel="2">
      <c r="A15" s="11" t="s">
        <v>117</v>
      </c>
      <c r="B15" s="12" t="s">
        <v>32</v>
      </c>
      <c r="C15" s="12" t="s">
        <v>18</v>
      </c>
      <c r="D15" s="12" t="s">
        <v>29</v>
      </c>
      <c r="E15" s="13" t="s">
        <v>20</v>
      </c>
      <c r="F15" s="12" t="s">
        <v>21</v>
      </c>
      <c r="G15" s="14">
        <v>29727</v>
      </c>
      <c r="H15" s="14"/>
      <c r="I15" s="20">
        <f t="shared" si="0"/>
        <v>29727</v>
      </c>
      <c r="J15" s="16">
        <v>476840</v>
      </c>
      <c r="K15" s="16"/>
      <c r="L15" s="26">
        <f t="shared" si="1"/>
        <v>476840</v>
      </c>
    </row>
    <row r="16" spans="1:12" ht="12.75" outlineLevel="2">
      <c r="A16" s="11" t="s">
        <v>134</v>
      </c>
      <c r="B16" s="12" t="s">
        <v>32</v>
      </c>
      <c r="C16" s="12" t="s">
        <v>18</v>
      </c>
      <c r="D16" s="12" t="s">
        <v>90</v>
      </c>
      <c r="E16" s="13" t="s">
        <v>20</v>
      </c>
      <c r="F16" s="12" t="s">
        <v>21</v>
      </c>
      <c r="G16" s="14">
        <v>12195</v>
      </c>
      <c r="H16" s="14"/>
      <c r="I16" s="20">
        <f t="shared" si="0"/>
        <v>12195</v>
      </c>
      <c r="J16" s="16">
        <v>217942</v>
      </c>
      <c r="K16" s="16"/>
      <c r="L16" s="26">
        <f t="shared" si="1"/>
        <v>217942</v>
      </c>
    </row>
    <row r="17" spans="1:12" ht="12.75" outlineLevel="2">
      <c r="A17" s="11" t="s">
        <v>138</v>
      </c>
      <c r="B17" s="12" t="s">
        <v>32</v>
      </c>
      <c r="C17" s="12" t="s">
        <v>18</v>
      </c>
      <c r="D17" s="12" t="s">
        <v>41</v>
      </c>
      <c r="E17" s="13" t="s">
        <v>20</v>
      </c>
      <c r="F17" s="12" t="s">
        <v>21</v>
      </c>
      <c r="G17" s="14">
        <v>84003</v>
      </c>
      <c r="H17" s="14"/>
      <c r="I17" s="20">
        <f t="shared" si="0"/>
        <v>84003</v>
      </c>
      <c r="J17" s="16">
        <v>1311192</v>
      </c>
      <c r="K17" s="16"/>
      <c r="L17" s="26">
        <f t="shared" si="1"/>
        <v>1311192</v>
      </c>
    </row>
    <row r="18" spans="1:12" ht="12.75" outlineLevel="2">
      <c r="A18" s="11" t="s">
        <v>139</v>
      </c>
      <c r="B18" s="12" t="s">
        <v>32</v>
      </c>
      <c r="C18" s="12" t="s">
        <v>18</v>
      </c>
      <c r="D18" s="12" t="s">
        <v>102</v>
      </c>
      <c r="E18" s="13" t="s">
        <v>20</v>
      </c>
      <c r="F18" s="12" t="s">
        <v>21</v>
      </c>
      <c r="G18" s="14">
        <v>290967</v>
      </c>
      <c r="H18" s="14"/>
      <c r="I18" s="20">
        <f t="shared" si="0"/>
        <v>290967</v>
      </c>
      <c r="J18" s="16">
        <v>4988680</v>
      </c>
      <c r="K18" s="16"/>
      <c r="L18" s="26">
        <f t="shared" si="1"/>
        <v>4988680</v>
      </c>
    </row>
    <row r="19" spans="1:12" ht="12.75" outlineLevel="2">
      <c r="A19" s="11" t="s">
        <v>140</v>
      </c>
      <c r="B19" s="12" t="s">
        <v>32</v>
      </c>
      <c r="C19" s="12" t="s">
        <v>18</v>
      </c>
      <c r="D19" s="12" t="s">
        <v>90</v>
      </c>
      <c r="E19" s="13" t="s">
        <v>20</v>
      </c>
      <c r="F19" s="12" t="s">
        <v>21</v>
      </c>
      <c r="G19" s="14">
        <v>318609</v>
      </c>
      <c r="H19" s="14"/>
      <c r="I19" s="20">
        <f t="shared" si="0"/>
        <v>318609</v>
      </c>
      <c r="J19" s="16">
        <v>5111054</v>
      </c>
      <c r="K19" s="16"/>
      <c r="L19" s="26">
        <f t="shared" si="1"/>
        <v>5111054</v>
      </c>
    </row>
    <row r="20" spans="1:12" ht="12.75" outlineLevel="2">
      <c r="A20" s="17" t="s">
        <v>141</v>
      </c>
      <c r="B20" s="18" t="s">
        <v>32</v>
      </c>
      <c r="C20" s="18" t="s">
        <v>24</v>
      </c>
      <c r="D20" s="18" t="s">
        <v>25</v>
      </c>
      <c r="E20" s="18" t="s">
        <v>20</v>
      </c>
      <c r="F20" s="19" t="s">
        <v>27</v>
      </c>
      <c r="G20" s="20">
        <v>12801</v>
      </c>
      <c r="H20" s="21"/>
      <c r="I20" s="20">
        <f t="shared" si="0"/>
        <v>12801</v>
      </c>
      <c r="J20" s="21">
        <v>249938</v>
      </c>
      <c r="K20" s="21"/>
      <c r="L20" s="26">
        <f t="shared" si="1"/>
        <v>249938</v>
      </c>
    </row>
    <row r="21" spans="1:12" ht="12.75" outlineLevel="2">
      <c r="A21" s="11" t="s">
        <v>161</v>
      </c>
      <c r="B21" s="12" t="s">
        <v>32</v>
      </c>
      <c r="C21" s="12" t="s">
        <v>18</v>
      </c>
      <c r="D21" s="12" t="s">
        <v>41</v>
      </c>
      <c r="E21" s="13" t="s">
        <v>20</v>
      </c>
      <c r="F21" s="12" t="s">
        <v>21</v>
      </c>
      <c r="G21" s="14">
        <v>133040</v>
      </c>
      <c r="H21" s="14"/>
      <c r="I21" s="20">
        <f t="shared" si="0"/>
        <v>133040</v>
      </c>
      <c r="J21" s="16">
        <v>2103554</v>
      </c>
      <c r="K21" s="16"/>
      <c r="L21" s="26">
        <f t="shared" si="1"/>
        <v>2103554</v>
      </c>
    </row>
    <row r="22" spans="1:12" ht="12.75" outlineLevel="2">
      <c r="A22" s="17" t="s">
        <v>715</v>
      </c>
      <c r="B22" s="18" t="s">
        <v>32</v>
      </c>
      <c r="C22" s="18" t="s">
        <v>24</v>
      </c>
      <c r="D22" s="18" t="s">
        <v>114</v>
      </c>
      <c r="E22" s="18" t="s">
        <v>20</v>
      </c>
      <c r="F22" s="19" t="s">
        <v>27</v>
      </c>
      <c r="G22" s="20">
        <v>384529</v>
      </c>
      <c r="H22" s="20">
        <v>765</v>
      </c>
      <c r="I22" s="20">
        <f t="shared" si="0"/>
        <v>385294</v>
      </c>
      <c r="J22" s="21">
        <v>9438145</v>
      </c>
      <c r="K22" s="21">
        <v>41376</v>
      </c>
      <c r="L22" s="26">
        <f t="shared" si="1"/>
        <v>9479521</v>
      </c>
    </row>
    <row r="23" spans="1:12" ht="12.75" outlineLevel="2">
      <c r="A23" s="27" t="s">
        <v>179</v>
      </c>
      <c r="B23" s="53" t="s">
        <v>32</v>
      </c>
      <c r="C23" s="53" t="s">
        <v>36</v>
      </c>
      <c r="D23" s="53" t="s">
        <v>180</v>
      </c>
      <c r="E23" s="53" t="s">
        <v>20</v>
      </c>
      <c r="F23" s="53" t="s">
        <v>38</v>
      </c>
      <c r="G23" s="29">
        <v>845</v>
      </c>
      <c r="H23" s="29">
        <v>0</v>
      </c>
      <c r="I23" s="20">
        <f t="shared" si="0"/>
        <v>845</v>
      </c>
      <c r="J23" s="30">
        <v>20465</v>
      </c>
      <c r="K23" s="30">
        <v>0</v>
      </c>
      <c r="L23" s="26">
        <f t="shared" si="1"/>
        <v>20465</v>
      </c>
    </row>
    <row r="24" spans="1:12" ht="12.75" outlineLevel="2">
      <c r="A24" s="11" t="s">
        <v>187</v>
      </c>
      <c r="B24" s="12" t="s">
        <v>32</v>
      </c>
      <c r="C24" s="12" t="s">
        <v>18</v>
      </c>
      <c r="D24" s="12" t="s">
        <v>19</v>
      </c>
      <c r="E24" s="13" t="s">
        <v>20</v>
      </c>
      <c r="F24" s="12" t="s">
        <v>21</v>
      </c>
      <c r="G24" s="14">
        <v>701408</v>
      </c>
      <c r="H24" s="14"/>
      <c r="I24" s="20">
        <f t="shared" si="0"/>
        <v>701408</v>
      </c>
      <c r="J24" s="16">
        <v>11097757</v>
      </c>
      <c r="K24" s="16"/>
      <c r="L24" s="26">
        <f t="shared" si="1"/>
        <v>11097757</v>
      </c>
    </row>
    <row r="25" spans="1:12" ht="12.75" outlineLevel="2">
      <c r="A25" s="17" t="s">
        <v>204</v>
      </c>
      <c r="B25" s="18" t="s">
        <v>32</v>
      </c>
      <c r="C25" s="18" t="s">
        <v>24</v>
      </c>
      <c r="D25" s="18" t="s">
        <v>25</v>
      </c>
      <c r="E25" s="18" t="s">
        <v>20</v>
      </c>
      <c r="F25" s="19" t="s">
        <v>27</v>
      </c>
      <c r="G25" s="20">
        <v>10494</v>
      </c>
      <c r="H25" s="73"/>
      <c r="I25" s="20">
        <f t="shared" si="0"/>
        <v>10494</v>
      </c>
      <c r="J25" s="21">
        <v>210805</v>
      </c>
      <c r="K25" s="21"/>
      <c r="L25" s="26">
        <f t="shared" si="1"/>
        <v>210805</v>
      </c>
    </row>
    <row r="26" spans="1:12" ht="12.75" outlineLevel="2">
      <c r="A26" s="11" t="s">
        <v>206</v>
      </c>
      <c r="B26" s="12" t="s">
        <v>32</v>
      </c>
      <c r="C26" s="12" t="s">
        <v>18</v>
      </c>
      <c r="D26" s="12" t="s">
        <v>29</v>
      </c>
      <c r="E26" s="13" t="s">
        <v>20</v>
      </c>
      <c r="F26" s="12" t="s">
        <v>21</v>
      </c>
      <c r="G26" s="14">
        <v>46361</v>
      </c>
      <c r="H26" s="14"/>
      <c r="I26" s="20">
        <f t="shared" si="0"/>
        <v>46361</v>
      </c>
      <c r="J26" s="16">
        <v>736517</v>
      </c>
      <c r="K26" s="16"/>
      <c r="L26" s="26">
        <f t="shared" si="1"/>
        <v>736517</v>
      </c>
    </row>
    <row r="27" spans="1:12" ht="12.75" outlineLevel="2">
      <c r="A27" s="11" t="s">
        <v>240</v>
      </c>
      <c r="B27" s="12" t="s">
        <v>32</v>
      </c>
      <c r="C27" s="12" t="s">
        <v>18</v>
      </c>
      <c r="D27" s="12" t="s">
        <v>19</v>
      </c>
      <c r="E27" s="13" t="s">
        <v>20</v>
      </c>
      <c r="F27" s="12" t="s">
        <v>21</v>
      </c>
      <c r="G27" s="14">
        <v>25871</v>
      </c>
      <c r="H27" s="14"/>
      <c r="I27" s="20">
        <f t="shared" si="0"/>
        <v>25871</v>
      </c>
      <c r="J27" s="16">
        <v>451927</v>
      </c>
      <c r="K27" s="16"/>
      <c r="L27" s="26">
        <f t="shared" si="1"/>
        <v>451927</v>
      </c>
    </row>
    <row r="28" spans="1:12" ht="12.75" outlineLevel="2">
      <c r="A28" s="23" t="s">
        <v>242</v>
      </c>
      <c r="B28" s="19" t="s">
        <v>32</v>
      </c>
      <c r="C28" s="19" t="s">
        <v>24</v>
      </c>
      <c r="D28" s="19" t="s">
        <v>37</v>
      </c>
      <c r="E28" s="18" t="s">
        <v>20</v>
      </c>
      <c r="F28" s="19" t="s">
        <v>27</v>
      </c>
      <c r="G28" s="20">
        <v>6094</v>
      </c>
      <c r="H28" s="20"/>
      <c r="I28" s="20">
        <f t="shared" si="0"/>
        <v>6094</v>
      </c>
      <c r="J28" s="21">
        <v>128845</v>
      </c>
      <c r="K28" s="21"/>
      <c r="L28" s="26">
        <f t="shared" si="1"/>
        <v>128845</v>
      </c>
    </row>
    <row r="29" spans="1:12" ht="12.75" outlineLevel="2">
      <c r="A29" s="23" t="s">
        <v>265</v>
      </c>
      <c r="B29" s="19" t="s">
        <v>32</v>
      </c>
      <c r="C29" s="19" t="s">
        <v>24</v>
      </c>
      <c r="D29" s="19" t="s">
        <v>37</v>
      </c>
      <c r="E29" s="18" t="s">
        <v>20</v>
      </c>
      <c r="F29" s="19" t="s">
        <v>27</v>
      </c>
      <c r="G29" s="24">
        <v>34435</v>
      </c>
      <c r="H29" s="20"/>
      <c r="I29" s="20">
        <f t="shared" si="0"/>
        <v>34435</v>
      </c>
      <c r="J29" s="25">
        <v>740476</v>
      </c>
      <c r="K29" s="21"/>
      <c r="L29" s="26">
        <f t="shared" si="1"/>
        <v>740476</v>
      </c>
    </row>
    <row r="30" spans="1:12" ht="12.75" outlineLevel="2">
      <c r="A30" s="61" t="s">
        <v>274</v>
      </c>
      <c r="B30" s="28" t="s">
        <v>32</v>
      </c>
      <c r="C30" s="28" t="s">
        <v>36</v>
      </c>
      <c r="D30" s="28" t="s">
        <v>37</v>
      </c>
      <c r="E30" s="28" t="s">
        <v>20</v>
      </c>
      <c r="F30" s="28" t="s">
        <v>38</v>
      </c>
      <c r="G30" s="103">
        <v>81482</v>
      </c>
      <c r="H30" s="29">
        <v>0</v>
      </c>
      <c r="I30" s="20">
        <f t="shared" si="0"/>
        <v>81482</v>
      </c>
      <c r="J30" s="29">
        <v>1710317</v>
      </c>
      <c r="K30" s="29">
        <v>0</v>
      </c>
      <c r="L30" s="26">
        <f t="shared" si="1"/>
        <v>1710317</v>
      </c>
    </row>
    <row r="31" spans="1:12" ht="12.75" outlineLevel="2">
      <c r="A31" s="23" t="s">
        <v>274</v>
      </c>
      <c r="B31" s="19" t="s">
        <v>32</v>
      </c>
      <c r="C31" s="19" t="s">
        <v>24</v>
      </c>
      <c r="D31" s="19" t="s">
        <v>37</v>
      </c>
      <c r="E31" s="18" t="s">
        <v>20</v>
      </c>
      <c r="F31" s="19" t="s">
        <v>27</v>
      </c>
      <c r="G31" s="20">
        <v>41310</v>
      </c>
      <c r="H31" s="20"/>
      <c r="I31" s="20">
        <f t="shared" si="0"/>
        <v>41310</v>
      </c>
      <c r="J31" s="21">
        <v>888325</v>
      </c>
      <c r="K31" s="21"/>
      <c r="L31" s="26">
        <f t="shared" si="1"/>
        <v>888325</v>
      </c>
    </row>
    <row r="32" spans="1:12" ht="12.75" outlineLevel="2">
      <c r="A32" s="104" t="s">
        <v>277</v>
      </c>
      <c r="B32" s="12" t="s">
        <v>32</v>
      </c>
      <c r="C32" s="12" t="s">
        <v>18</v>
      </c>
      <c r="D32" s="12" t="s">
        <v>29</v>
      </c>
      <c r="E32" s="13" t="s">
        <v>20</v>
      </c>
      <c r="F32" s="12" t="s">
        <v>21</v>
      </c>
      <c r="G32" s="14">
        <v>23880</v>
      </c>
      <c r="H32" s="14"/>
      <c r="I32" s="20">
        <f t="shared" si="0"/>
        <v>23880</v>
      </c>
      <c r="J32" s="16">
        <v>379807</v>
      </c>
      <c r="K32" s="16"/>
      <c r="L32" s="26">
        <f t="shared" si="1"/>
        <v>379807</v>
      </c>
    </row>
    <row r="33" spans="1:12" ht="12.75" outlineLevel="2">
      <c r="A33" s="11" t="s">
        <v>282</v>
      </c>
      <c r="B33" s="12" t="s">
        <v>32</v>
      </c>
      <c r="C33" s="12" t="s">
        <v>18</v>
      </c>
      <c r="D33" s="12" t="s">
        <v>29</v>
      </c>
      <c r="E33" s="13" t="s">
        <v>20</v>
      </c>
      <c r="F33" s="12" t="s">
        <v>21</v>
      </c>
      <c r="G33" s="14">
        <v>31495</v>
      </c>
      <c r="H33" s="14"/>
      <c r="I33" s="20">
        <f t="shared" si="0"/>
        <v>31495</v>
      </c>
      <c r="J33" s="16">
        <v>487988</v>
      </c>
      <c r="K33" s="16"/>
      <c r="L33" s="26">
        <f t="shared" si="1"/>
        <v>487988</v>
      </c>
    </row>
    <row r="34" spans="1:12" ht="12.75" outlineLevel="2">
      <c r="A34" s="27" t="s">
        <v>285</v>
      </c>
      <c r="B34" s="53" t="s">
        <v>32</v>
      </c>
      <c r="C34" s="53" t="s">
        <v>36</v>
      </c>
      <c r="D34" s="53" t="s">
        <v>180</v>
      </c>
      <c r="E34" s="53" t="s">
        <v>20</v>
      </c>
      <c r="F34" s="53" t="s">
        <v>38</v>
      </c>
      <c r="G34" s="29">
        <v>88782</v>
      </c>
      <c r="H34" s="29">
        <v>0</v>
      </c>
      <c r="I34" s="20">
        <f t="shared" si="0"/>
        <v>88782</v>
      </c>
      <c r="J34" s="29">
        <v>1572579</v>
      </c>
      <c r="K34" s="29">
        <v>0</v>
      </c>
      <c r="L34" s="26">
        <f t="shared" si="1"/>
        <v>1572579</v>
      </c>
    </row>
    <row r="35" spans="1:12" ht="12.75" outlineLevel="2">
      <c r="A35" s="27" t="s">
        <v>287</v>
      </c>
      <c r="B35" s="53" t="s">
        <v>32</v>
      </c>
      <c r="C35" s="53" t="s">
        <v>36</v>
      </c>
      <c r="D35" s="53" t="s">
        <v>180</v>
      </c>
      <c r="E35" s="53" t="s">
        <v>20</v>
      </c>
      <c r="F35" s="53" t="s">
        <v>38</v>
      </c>
      <c r="G35" s="29">
        <v>5747</v>
      </c>
      <c r="H35" s="29">
        <v>0</v>
      </c>
      <c r="I35" s="20">
        <f t="shared" si="0"/>
        <v>5747</v>
      </c>
      <c r="J35" s="29">
        <v>138857</v>
      </c>
      <c r="K35" s="29">
        <v>0</v>
      </c>
      <c r="L35" s="26">
        <f t="shared" si="1"/>
        <v>138857</v>
      </c>
    </row>
    <row r="36" spans="1:12" ht="12.75" outlineLevel="2">
      <c r="A36" s="11" t="s">
        <v>288</v>
      </c>
      <c r="B36" s="12" t="s">
        <v>32</v>
      </c>
      <c r="C36" s="12" t="s">
        <v>18</v>
      </c>
      <c r="D36" s="12" t="s">
        <v>90</v>
      </c>
      <c r="E36" s="13" t="s">
        <v>20</v>
      </c>
      <c r="F36" s="12" t="s">
        <v>21</v>
      </c>
      <c r="G36" s="14">
        <v>32631</v>
      </c>
      <c r="H36" s="14"/>
      <c r="I36" s="20">
        <f t="shared" si="0"/>
        <v>32631</v>
      </c>
      <c r="J36" s="16">
        <v>577863</v>
      </c>
      <c r="K36" s="16"/>
      <c r="L36" s="26">
        <f t="shared" si="1"/>
        <v>577863</v>
      </c>
    </row>
    <row r="37" spans="1:12" ht="12.75" outlineLevel="2">
      <c r="A37" s="11" t="s">
        <v>292</v>
      </c>
      <c r="B37" s="12" t="s">
        <v>32</v>
      </c>
      <c r="C37" s="12" t="s">
        <v>18</v>
      </c>
      <c r="D37" s="12" t="s">
        <v>41</v>
      </c>
      <c r="E37" s="13" t="s">
        <v>20</v>
      </c>
      <c r="F37" s="12" t="s">
        <v>21</v>
      </c>
      <c r="G37" s="14">
        <v>68177</v>
      </c>
      <c r="H37" s="14"/>
      <c r="I37" s="20">
        <f aca="true" t="shared" si="2" ref="I37:I68">SUM(G37:H37)</f>
        <v>68177</v>
      </c>
      <c r="J37" s="16">
        <v>1094256</v>
      </c>
      <c r="K37" s="16"/>
      <c r="L37" s="26">
        <f aca="true" t="shared" si="3" ref="L37:L68">SUM(J37:K37)</f>
        <v>1094256</v>
      </c>
    </row>
    <row r="38" spans="1:12" ht="12.75" outlineLevel="2">
      <c r="A38" s="11" t="s">
        <v>296</v>
      </c>
      <c r="B38" s="12" t="s">
        <v>32</v>
      </c>
      <c r="C38" s="12" t="s">
        <v>18</v>
      </c>
      <c r="D38" s="12" t="s">
        <v>29</v>
      </c>
      <c r="E38" s="13" t="s">
        <v>20</v>
      </c>
      <c r="F38" s="12" t="s">
        <v>21</v>
      </c>
      <c r="G38" s="14">
        <v>75577</v>
      </c>
      <c r="H38" s="14"/>
      <c r="I38" s="20">
        <f t="shared" si="2"/>
        <v>75577</v>
      </c>
      <c r="J38" s="16">
        <v>1225114</v>
      </c>
      <c r="K38" s="16"/>
      <c r="L38" s="26">
        <f t="shared" si="3"/>
        <v>1225114</v>
      </c>
    </row>
    <row r="39" spans="1:12" ht="12.75" outlineLevel="2">
      <c r="A39" s="17" t="s">
        <v>305</v>
      </c>
      <c r="B39" s="18" t="s">
        <v>32</v>
      </c>
      <c r="C39" s="18" t="s">
        <v>24</v>
      </c>
      <c r="D39" s="18" t="s">
        <v>25</v>
      </c>
      <c r="E39" s="18" t="s">
        <v>20</v>
      </c>
      <c r="F39" s="19" t="s">
        <v>27</v>
      </c>
      <c r="G39" s="20">
        <v>12801</v>
      </c>
      <c r="H39" s="73"/>
      <c r="I39" s="20">
        <f t="shared" si="2"/>
        <v>12801</v>
      </c>
      <c r="J39" s="21">
        <v>232194</v>
      </c>
      <c r="K39" s="21"/>
      <c r="L39" s="26">
        <f t="shared" si="3"/>
        <v>232194</v>
      </c>
    </row>
    <row r="40" spans="1:12" ht="12.75" outlineLevel="2">
      <c r="A40" s="11" t="s">
        <v>331</v>
      </c>
      <c r="B40" s="12" t="s">
        <v>32</v>
      </c>
      <c r="C40" s="12" t="s">
        <v>18</v>
      </c>
      <c r="D40" s="12" t="s">
        <v>29</v>
      </c>
      <c r="E40" s="13" t="s">
        <v>20</v>
      </c>
      <c r="F40" s="12" t="s">
        <v>21</v>
      </c>
      <c r="G40" s="14">
        <v>10680</v>
      </c>
      <c r="H40" s="14"/>
      <c r="I40" s="20">
        <f t="shared" si="2"/>
        <v>10680</v>
      </c>
      <c r="J40" s="16">
        <v>175143</v>
      </c>
      <c r="K40" s="16"/>
      <c r="L40" s="26">
        <f t="shared" si="3"/>
        <v>175143</v>
      </c>
    </row>
    <row r="41" spans="1:12" ht="24" outlineLevel="2">
      <c r="A41" s="105" t="s">
        <v>332</v>
      </c>
      <c r="B41" s="106" t="s">
        <v>32</v>
      </c>
      <c r="C41" s="106" t="s">
        <v>333</v>
      </c>
      <c r="D41" s="106" t="s">
        <v>130</v>
      </c>
      <c r="E41" s="107" t="s">
        <v>20</v>
      </c>
      <c r="F41" s="108" t="s">
        <v>27</v>
      </c>
      <c r="G41" s="109">
        <v>0</v>
      </c>
      <c r="H41" s="109">
        <v>151599</v>
      </c>
      <c r="I41" s="20">
        <f t="shared" si="2"/>
        <v>151599</v>
      </c>
      <c r="J41" s="109"/>
      <c r="K41" s="109">
        <v>5371985</v>
      </c>
      <c r="L41" s="26">
        <f t="shared" si="3"/>
        <v>5371985</v>
      </c>
    </row>
    <row r="42" spans="1:12" ht="12.75" outlineLevel="2">
      <c r="A42" s="11" t="s">
        <v>334</v>
      </c>
      <c r="B42" s="12" t="s">
        <v>32</v>
      </c>
      <c r="C42" s="12" t="s">
        <v>18</v>
      </c>
      <c r="D42" s="12" t="s">
        <v>29</v>
      </c>
      <c r="E42" s="13" t="s">
        <v>20</v>
      </c>
      <c r="F42" s="12" t="s">
        <v>21</v>
      </c>
      <c r="G42" s="14">
        <v>22759</v>
      </c>
      <c r="H42" s="14"/>
      <c r="I42" s="20">
        <f t="shared" si="2"/>
        <v>22759</v>
      </c>
      <c r="J42" s="16">
        <v>377347</v>
      </c>
      <c r="K42" s="16"/>
      <c r="L42" s="26">
        <f t="shared" si="3"/>
        <v>377347</v>
      </c>
    </row>
    <row r="43" spans="1:12" ht="12.75" outlineLevel="2">
      <c r="A43" s="27" t="s">
        <v>343</v>
      </c>
      <c r="B43" s="53" t="s">
        <v>32</v>
      </c>
      <c r="C43" s="53" t="s">
        <v>36</v>
      </c>
      <c r="D43" s="53" t="s">
        <v>180</v>
      </c>
      <c r="E43" s="53" t="s">
        <v>20</v>
      </c>
      <c r="F43" s="53" t="s">
        <v>38</v>
      </c>
      <c r="G43" s="29">
        <v>6574</v>
      </c>
      <c r="H43" s="29">
        <v>0</v>
      </c>
      <c r="I43" s="20">
        <f t="shared" si="2"/>
        <v>6574</v>
      </c>
      <c r="J43" s="29">
        <v>158874</v>
      </c>
      <c r="K43" s="29">
        <v>0</v>
      </c>
      <c r="L43" s="26">
        <f t="shared" si="3"/>
        <v>158874</v>
      </c>
    </row>
    <row r="44" spans="1:12" ht="12.75" outlineLevel="2">
      <c r="A44" s="11" t="s">
        <v>349</v>
      </c>
      <c r="B44" s="12" t="s">
        <v>32</v>
      </c>
      <c r="C44" s="12" t="s">
        <v>18</v>
      </c>
      <c r="D44" s="12" t="s">
        <v>29</v>
      </c>
      <c r="E44" s="13" t="s">
        <v>20</v>
      </c>
      <c r="F44" s="12" t="s">
        <v>21</v>
      </c>
      <c r="G44" s="14">
        <v>51408</v>
      </c>
      <c r="H44" s="14"/>
      <c r="I44" s="20">
        <f t="shared" si="2"/>
        <v>51408</v>
      </c>
      <c r="J44" s="16">
        <v>876729</v>
      </c>
      <c r="K44" s="16"/>
      <c r="L44" s="26">
        <f t="shared" si="3"/>
        <v>876729</v>
      </c>
    </row>
    <row r="45" spans="1:12" ht="12.75" outlineLevel="2">
      <c r="A45" s="11" t="s">
        <v>350</v>
      </c>
      <c r="B45" s="12" t="s">
        <v>32</v>
      </c>
      <c r="C45" s="12" t="s">
        <v>18</v>
      </c>
      <c r="D45" s="12" t="s">
        <v>90</v>
      </c>
      <c r="E45" s="13" t="s">
        <v>20</v>
      </c>
      <c r="F45" s="12" t="s">
        <v>21</v>
      </c>
      <c r="G45" s="14">
        <v>359011</v>
      </c>
      <c r="H45" s="14">
        <v>9912</v>
      </c>
      <c r="I45" s="20">
        <f t="shared" si="2"/>
        <v>368923</v>
      </c>
      <c r="J45" s="16">
        <v>5699066</v>
      </c>
      <c r="K45" s="16">
        <v>329447</v>
      </c>
      <c r="L45" s="26">
        <f t="shared" si="3"/>
        <v>6028513</v>
      </c>
    </row>
    <row r="46" spans="1:12" ht="12.75" outlineLevel="2">
      <c r="A46" s="11" t="s">
        <v>362</v>
      </c>
      <c r="B46" s="12" t="s">
        <v>32</v>
      </c>
      <c r="C46" s="12" t="s">
        <v>18</v>
      </c>
      <c r="D46" s="12" t="s">
        <v>90</v>
      </c>
      <c r="E46" s="13" t="s">
        <v>20</v>
      </c>
      <c r="F46" s="12" t="s">
        <v>21</v>
      </c>
      <c r="G46" s="14">
        <v>26630</v>
      </c>
      <c r="H46" s="14"/>
      <c r="I46" s="20">
        <f t="shared" si="2"/>
        <v>26630</v>
      </c>
      <c r="J46" s="16">
        <v>455724</v>
      </c>
      <c r="K46" s="16"/>
      <c r="L46" s="26">
        <f t="shared" si="3"/>
        <v>455724</v>
      </c>
    </row>
    <row r="47" spans="1:12" ht="12.75" outlineLevel="2">
      <c r="A47" s="27" t="s">
        <v>380</v>
      </c>
      <c r="B47" s="53" t="s">
        <v>32</v>
      </c>
      <c r="C47" s="53" t="s">
        <v>36</v>
      </c>
      <c r="D47" s="53" t="s">
        <v>180</v>
      </c>
      <c r="E47" s="53" t="s">
        <v>20</v>
      </c>
      <c r="F47" s="53" t="s">
        <v>38</v>
      </c>
      <c r="G47" s="29">
        <v>2103</v>
      </c>
      <c r="H47" s="29">
        <v>0</v>
      </c>
      <c r="I47" s="20">
        <f t="shared" si="2"/>
        <v>2103</v>
      </c>
      <c r="J47" s="29">
        <v>50904</v>
      </c>
      <c r="K47" s="29">
        <v>0</v>
      </c>
      <c r="L47" s="26">
        <f t="shared" si="3"/>
        <v>50904</v>
      </c>
    </row>
    <row r="48" spans="1:12" ht="12.75" outlineLevel="2">
      <c r="A48" s="11" t="s">
        <v>388</v>
      </c>
      <c r="B48" s="12" t="s">
        <v>32</v>
      </c>
      <c r="C48" s="12" t="s">
        <v>18</v>
      </c>
      <c r="D48" s="12" t="s">
        <v>29</v>
      </c>
      <c r="E48" s="13" t="s">
        <v>20</v>
      </c>
      <c r="F48" s="12" t="s">
        <v>21</v>
      </c>
      <c r="G48" s="14">
        <v>52616</v>
      </c>
      <c r="H48" s="14"/>
      <c r="I48" s="20">
        <f t="shared" si="2"/>
        <v>52616</v>
      </c>
      <c r="J48" s="16">
        <v>850709</v>
      </c>
      <c r="K48" s="16"/>
      <c r="L48" s="26">
        <f t="shared" si="3"/>
        <v>850709</v>
      </c>
    </row>
    <row r="49" spans="1:12" ht="12.75" outlineLevel="2">
      <c r="A49" s="11" t="s">
        <v>396</v>
      </c>
      <c r="B49" s="12" t="s">
        <v>32</v>
      </c>
      <c r="C49" s="12" t="s">
        <v>18</v>
      </c>
      <c r="D49" s="12" t="s">
        <v>19</v>
      </c>
      <c r="E49" s="13" t="s">
        <v>20</v>
      </c>
      <c r="F49" s="12" t="s">
        <v>21</v>
      </c>
      <c r="G49" s="14">
        <v>7629</v>
      </c>
      <c r="H49" s="14"/>
      <c r="I49" s="20">
        <f t="shared" si="2"/>
        <v>7629</v>
      </c>
      <c r="J49" s="16">
        <v>132305</v>
      </c>
      <c r="K49" s="16"/>
      <c r="L49" s="26">
        <f t="shared" si="3"/>
        <v>132305</v>
      </c>
    </row>
    <row r="50" spans="1:12" ht="12.75" outlineLevel="2">
      <c r="A50" s="11" t="s">
        <v>399</v>
      </c>
      <c r="B50" s="12" t="s">
        <v>32</v>
      </c>
      <c r="C50" s="12" t="s">
        <v>18</v>
      </c>
      <c r="D50" s="12" t="s">
        <v>41</v>
      </c>
      <c r="E50" s="13" t="s">
        <v>20</v>
      </c>
      <c r="F50" s="12" t="s">
        <v>21</v>
      </c>
      <c r="G50" s="14">
        <v>219841</v>
      </c>
      <c r="H50" s="14"/>
      <c r="I50" s="20">
        <f t="shared" si="2"/>
        <v>219841</v>
      </c>
      <c r="J50" s="16">
        <v>3464611</v>
      </c>
      <c r="K50" s="16"/>
      <c r="L50" s="26">
        <f t="shared" si="3"/>
        <v>3464611</v>
      </c>
    </row>
    <row r="51" spans="1:12" ht="12.75" outlineLevel="2">
      <c r="A51" s="11" t="s">
        <v>405</v>
      </c>
      <c r="B51" s="12" t="s">
        <v>32</v>
      </c>
      <c r="C51" s="12" t="s">
        <v>18</v>
      </c>
      <c r="D51" s="12" t="s">
        <v>90</v>
      </c>
      <c r="E51" s="13" t="s">
        <v>20</v>
      </c>
      <c r="F51" s="12" t="s">
        <v>21</v>
      </c>
      <c r="G51" s="14">
        <v>17726</v>
      </c>
      <c r="H51" s="14"/>
      <c r="I51" s="20">
        <f t="shared" si="2"/>
        <v>17726</v>
      </c>
      <c r="J51" s="16">
        <v>299948</v>
      </c>
      <c r="K51" s="16"/>
      <c r="L51" s="26">
        <f t="shared" si="3"/>
        <v>299948</v>
      </c>
    </row>
    <row r="52" spans="1:12" ht="12.75" outlineLevel="2">
      <c r="A52" s="33" t="s">
        <v>743</v>
      </c>
      <c r="B52" s="34" t="s">
        <v>32</v>
      </c>
      <c r="C52" s="34" t="s">
        <v>42</v>
      </c>
      <c r="D52" s="34" t="s">
        <v>43</v>
      </c>
      <c r="E52" s="35" t="s">
        <v>20</v>
      </c>
      <c r="F52" s="34" t="s">
        <v>44</v>
      </c>
      <c r="G52" s="26">
        <v>40488</v>
      </c>
      <c r="H52" s="36"/>
      <c r="I52" s="20">
        <f t="shared" si="2"/>
        <v>40488</v>
      </c>
      <c r="J52" s="26">
        <v>1228917</v>
      </c>
      <c r="K52" s="38"/>
      <c r="L52" s="26">
        <f t="shared" si="3"/>
        <v>1228917</v>
      </c>
    </row>
    <row r="53" spans="1:12" ht="12.75" outlineLevel="2">
      <c r="A53" s="11" t="s">
        <v>459</v>
      </c>
      <c r="B53" s="12" t="s">
        <v>32</v>
      </c>
      <c r="C53" s="12" t="s">
        <v>18</v>
      </c>
      <c r="D53" s="12" t="s">
        <v>29</v>
      </c>
      <c r="E53" s="13" t="s">
        <v>20</v>
      </c>
      <c r="F53" s="12" t="s">
        <v>21</v>
      </c>
      <c r="G53" s="14">
        <v>25791</v>
      </c>
      <c r="H53" s="14"/>
      <c r="I53" s="20">
        <f t="shared" si="2"/>
        <v>25791</v>
      </c>
      <c r="J53" s="16">
        <v>429071</v>
      </c>
      <c r="K53" s="16"/>
      <c r="L53" s="26">
        <f t="shared" si="3"/>
        <v>429071</v>
      </c>
    </row>
    <row r="54" spans="1:12" ht="12.75" outlineLevel="2">
      <c r="A54" s="23" t="s">
        <v>462</v>
      </c>
      <c r="B54" s="19" t="s">
        <v>32</v>
      </c>
      <c r="C54" s="19" t="s">
        <v>24</v>
      </c>
      <c r="D54" s="19" t="s">
        <v>33</v>
      </c>
      <c r="E54" s="18" t="s">
        <v>20</v>
      </c>
      <c r="F54" s="19" t="s">
        <v>27</v>
      </c>
      <c r="G54" s="20"/>
      <c r="H54" s="20">
        <v>9794</v>
      </c>
      <c r="I54" s="20">
        <f t="shared" si="2"/>
        <v>9794</v>
      </c>
      <c r="J54" s="21"/>
      <c r="K54" s="21">
        <v>532449</v>
      </c>
      <c r="L54" s="26">
        <f t="shared" si="3"/>
        <v>532449</v>
      </c>
    </row>
    <row r="55" spans="1:12" ht="12.75" outlineLevel="2">
      <c r="A55" s="27" t="s">
        <v>466</v>
      </c>
      <c r="B55" s="28" t="s">
        <v>32</v>
      </c>
      <c r="C55" s="28" t="s">
        <v>36</v>
      </c>
      <c r="D55" s="28" t="s">
        <v>37</v>
      </c>
      <c r="E55" s="28" t="s">
        <v>20</v>
      </c>
      <c r="F55" s="28" t="s">
        <v>38</v>
      </c>
      <c r="G55" s="103">
        <v>0</v>
      </c>
      <c r="H55" s="29">
        <v>14891</v>
      </c>
      <c r="I55" s="20">
        <f t="shared" si="2"/>
        <v>14891</v>
      </c>
      <c r="J55" s="29">
        <v>0</v>
      </c>
      <c r="K55" s="29">
        <v>1097872</v>
      </c>
      <c r="L55" s="26">
        <f t="shared" si="3"/>
        <v>1097872</v>
      </c>
    </row>
    <row r="56" spans="1:12" ht="12.75" outlineLevel="2">
      <c r="A56" s="17" t="s">
        <v>467</v>
      </c>
      <c r="B56" s="18" t="s">
        <v>32</v>
      </c>
      <c r="C56" s="18" t="s">
        <v>24</v>
      </c>
      <c r="D56" s="18" t="s">
        <v>25</v>
      </c>
      <c r="E56" s="18" t="s">
        <v>20</v>
      </c>
      <c r="F56" s="19" t="s">
        <v>27</v>
      </c>
      <c r="G56" s="20">
        <v>11684</v>
      </c>
      <c r="H56" s="20"/>
      <c r="I56" s="20">
        <f t="shared" si="2"/>
        <v>11684</v>
      </c>
      <c r="J56" s="21">
        <v>232414</v>
      </c>
      <c r="K56" s="21"/>
      <c r="L56" s="26">
        <f t="shared" si="3"/>
        <v>232414</v>
      </c>
    </row>
    <row r="57" spans="1:12" ht="12.75" outlineLevel="2">
      <c r="A57" s="11" t="s">
        <v>469</v>
      </c>
      <c r="B57" s="12" t="s">
        <v>32</v>
      </c>
      <c r="C57" s="12" t="s">
        <v>18</v>
      </c>
      <c r="D57" s="12" t="s">
        <v>19</v>
      </c>
      <c r="E57" s="13" t="s">
        <v>20</v>
      </c>
      <c r="F57" s="12" t="s">
        <v>21</v>
      </c>
      <c r="G57" s="14">
        <v>59572</v>
      </c>
      <c r="H57" s="14"/>
      <c r="I57" s="20">
        <f t="shared" si="2"/>
        <v>59572</v>
      </c>
      <c r="J57" s="16">
        <v>1085159</v>
      </c>
      <c r="K57" s="16"/>
      <c r="L57" s="26">
        <f t="shared" si="3"/>
        <v>1085159</v>
      </c>
    </row>
    <row r="58" spans="1:12" ht="12.75" outlineLevel="2">
      <c r="A58" s="11" t="s">
        <v>472</v>
      </c>
      <c r="B58" s="12" t="s">
        <v>32</v>
      </c>
      <c r="C58" s="12" t="s">
        <v>18</v>
      </c>
      <c r="D58" s="12" t="s">
        <v>29</v>
      </c>
      <c r="E58" s="13" t="s">
        <v>20</v>
      </c>
      <c r="F58" s="12" t="s">
        <v>21</v>
      </c>
      <c r="G58" s="14">
        <v>46838</v>
      </c>
      <c r="H58" s="14"/>
      <c r="I58" s="20">
        <f t="shared" si="2"/>
        <v>46838</v>
      </c>
      <c r="J58" s="16">
        <v>756000</v>
      </c>
      <c r="K58" s="16"/>
      <c r="L58" s="26">
        <f t="shared" si="3"/>
        <v>756000</v>
      </c>
    </row>
    <row r="59" spans="1:12" ht="12.75" outlineLevel="2">
      <c r="A59" s="11" t="s">
        <v>473</v>
      </c>
      <c r="B59" s="12" t="s">
        <v>32</v>
      </c>
      <c r="C59" s="12" t="s">
        <v>18</v>
      </c>
      <c r="D59" s="12" t="s">
        <v>19</v>
      </c>
      <c r="E59" s="13" t="s">
        <v>20</v>
      </c>
      <c r="F59" s="12" t="s">
        <v>21</v>
      </c>
      <c r="G59" s="14">
        <v>160237</v>
      </c>
      <c r="H59" s="14"/>
      <c r="I59" s="20">
        <f t="shared" si="2"/>
        <v>160237</v>
      </c>
      <c r="J59" s="16">
        <v>2902810</v>
      </c>
      <c r="K59" s="16"/>
      <c r="L59" s="26">
        <f t="shared" si="3"/>
        <v>2902810</v>
      </c>
    </row>
    <row r="60" spans="1:12" ht="12.75" outlineLevel="2">
      <c r="A60" s="11" t="s">
        <v>519</v>
      </c>
      <c r="B60" s="12" t="s">
        <v>32</v>
      </c>
      <c r="C60" s="12" t="s">
        <v>18</v>
      </c>
      <c r="D60" s="12" t="s">
        <v>29</v>
      </c>
      <c r="E60" s="13" t="s">
        <v>20</v>
      </c>
      <c r="F60" s="12" t="s">
        <v>21</v>
      </c>
      <c r="G60" s="14">
        <v>39873</v>
      </c>
      <c r="H60" s="14"/>
      <c r="I60" s="20">
        <f t="shared" si="2"/>
        <v>39873</v>
      </c>
      <c r="J60" s="16">
        <v>634069</v>
      </c>
      <c r="K60" s="16"/>
      <c r="L60" s="26">
        <f t="shared" si="3"/>
        <v>634069</v>
      </c>
    </row>
    <row r="61" spans="1:12" ht="12.75" outlineLevel="2">
      <c r="A61" s="11" t="s">
        <v>526</v>
      </c>
      <c r="B61" s="12" t="s">
        <v>32</v>
      </c>
      <c r="C61" s="12" t="s">
        <v>18</v>
      </c>
      <c r="D61" s="12" t="s">
        <v>102</v>
      </c>
      <c r="E61" s="13" t="s">
        <v>20</v>
      </c>
      <c r="F61" s="12" t="s">
        <v>21</v>
      </c>
      <c r="G61" s="14">
        <v>109626</v>
      </c>
      <c r="H61" s="14"/>
      <c r="I61" s="20">
        <f t="shared" si="2"/>
        <v>109626</v>
      </c>
      <c r="J61" s="16">
        <v>1942583</v>
      </c>
      <c r="K61" s="16"/>
      <c r="L61" s="26">
        <f t="shared" si="3"/>
        <v>1942583</v>
      </c>
    </row>
    <row r="62" spans="1:12" ht="12.75" outlineLevel="2">
      <c r="A62" s="11" t="s">
        <v>542</v>
      </c>
      <c r="B62" s="12" t="s">
        <v>32</v>
      </c>
      <c r="C62" s="12" t="s">
        <v>18</v>
      </c>
      <c r="D62" s="12" t="s">
        <v>29</v>
      </c>
      <c r="E62" s="13" t="s">
        <v>20</v>
      </c>
      <c r="F62" s="12" t="s">
        <v>21</v>
      </c>
      <c r="G62" s="14">
        <v>46852</v>
      </c>
      <c r="H62" s="14"/>
      <c r="I62" s="20">
        <f t="shared" si="2"/>
        <v>46852</v>
      </c>
      <c r="J62" s="16">
        <v>782463</v>
      </c>
      <c r="K62" s="16"/>
      <c r="L62" s="26">
        <f t="shared" si="3"/>
        <v>782463</v>
      </c>
    </row>
    <row r="63" spans="1:12" ht="12.75" outlineLevel="2">
      <c r="A63" s="27" t="s">
        <v>545</v>
      </c>
      <c r="B63" s="53" t="s">
        <v>32</v>
      </c>
      <c r="C63" s="53" t="s">
        <v>36</v>
      </c>
      <c r="D63" s="53" t="s">
        <v>180</v>
      </c>
      <c r="E63" s="53" t="s">
        <v>20</v>
      </c>
      <c r="F63" s="53" t="s">
        <v>38</v>
      </c>
      <c r="G63" s="29">
        <v>15299</v>
      </c>
      <c r="H63" s="29">
        <v>0</v>
      </c>
      <c r="I63" s="20">
        <f t="shared" si="2"/>
        <v>15299</v>
      </c>
      <c r="J63" s="29">
        <v>369773</v>
      </c>
      <c r="K63" s="29">
        <v>0</v>
      </c>
      <c r="L63" s="26">
        <f t="shared" si="3"/>
        <v>369773</v>
      </c>
    </row>
    <row r="64" spans="1:12" ht="12.75" outlineLevel="2">
      <c r="A64" s="11" t="s">
        <v>557</v>
      </c>
      <c r="B64" s="12" t="s">
        <v>32</v>
      </c>
      <c r="C64" s="12" t="s">
        <v>18</v>
      </c>
      <c r="D64" s="12" t="s">
        <v>29</v>
      </c>
      <c r="E64" s="13" t="s">
        <v>20</v>
      </c>
      <c r="F64" s="12" t="s">
        <v>21</v>
      </c>
      <c r="G64" s="14">
        <v>30353</v>
      </c>
      <c r="H64" s="14"/>
      <c r="I64" s="20">
        <f t="shared" si="2"/>
        <v>30353</v>
      </c>
      <c r="J64" s="16">
        <v>493562</v>
      </c>
      <c r="K64" s="16"/>
      <c r="L64" s="26">
        <f t="shared" si="3"/>
        <v>493562</v>
      </c>
    </row>
    <row r="65" spans="1:12" ht="12.75" outlineLevel="2">
      <c r="A65" s="27" t="s">
        <v>564</v>
      </c>
      <c r="B65" s="28" t="s">
        <v>32</v>
      </c>
      <c r="C65" s="28" t="s">
        <v>36</v>
      </c>
      <c r="D65" s="28" t="s">
        <v>37</v>
      </c>
      <c r="E65" s="28" t="s">
        <v>20</v>
      </c>
      <c r="F65" s="28" t="s">
        <v>38</v>
      </c>
      <c r="G65" s="45">
        <v>906443</v>
      </c>
      <c r="H65" s="45">
        <v>16544</v>
      </c>
      <c r="I65" s="20">
        <f t="shared" si="2"/>
        <v>922987</v>
      </c>
      <c r="J65" s="29">
        <v>22932188</v>
      </c>
      <c r="K65" s="29">
        <v>887455</v>
      </c>
      <c r="L65" s="26">
        <f t="shared" si="3"/>
        <v>23819643</v>
      </c>
    </row>
    <row r="66" spans="1:12" ht="12.75" outlineLevel="2">
      <c r="A66" s="17" t="s">
        <v>788</v>
      </c>
      <c r="B66" s="19" t="s">
        <v>32</v>
      </c>
      <c r="C66" s="19" t="s">
        <v>24</v>
      </c>
      <c r="D66" s="19" t="s">
        <v>37</v>
      </c>
      <c r="E66" s="18" t="s">
        <v>20</v>
      </c>
      <c r="F66" s="19" t="s">
        <v>27</v>
      </c>
      <c r="G66" s="20">
        <f>452855+853191</f>
        <v>1306046</v>
      </c>
      <c r="H66" s="20">
        <v>13210</v>
      </c>
      <c r="I66" s="20">
        <f t="shared" si="2"/>
        <v>1319256</v>
      </c>
      <c r="J66" s="21">
        <f>11177147+20649662</f>
        <v>31826809</v>
      </c>
      <c r="K66" s="21">
        <v>680092</v>
      </c>
      <c r="L66" s="26">
        <f t="shared" si="3"/>
        <v>32506901</v>
      </c>
    </row>
    <row r="67" spans="1:12" ht="12.75" outlineLevel="2">
      <c r="A67" s="11" t="s">
        <v>578</v>
      </c>
      <c r="B67" s="12" t="s">
        <v>32</v>
      </c>
      <c r="C67" s="12" t="s">
        <v>18</v>
      </c>
      <c r="D67" s="12" t="s">
        <v>102</v>
      </c>
      <c r="E67" s="13" t="s">
        <v>20</v>
      </c>
      <c r="F67" s="12" t="s">
        <v>21</v>
      </c>
      <c r="G67" s="14">
        <v>296614</v>
      </c>
      <c r="H67" s="14"/>
      <c r="I67" s="20">
        <f t="shared" si="2"/>
        <v>296614</v>
      </c>
      <c r="J67" s="16">
        <v>5036806</v>
      </c>
      <c r="K67" s="16"/>
      <c r="L67" s="26">
        <f t="shared" si="3"/>
        <v>5036806</v>
      </c>
    </row>
    <row r="68" spans="1:12" ht="12.75" outlineLevel="2">
      <c r="A68" s="61" t="s">
        <v>611</v>
      </c>
      <c r="B68" s="28" t="s">
        <v>32</v>
      </c>
      <c r="C68" s="28" t="s">
        <v>36</v>
      </c>
      <c r="D68" s="28" t="s">
        <v>236</v>
      </c>
      <c r="E68" s="28" t="s">
        <v>20</v>
      </c>
      <c r="F68" s="28" t="s">
        <v>38</v>
      </c>
      <c r="G68" s="29">
        <v>452</v>
      </c>
      <c r="H68" s="29">
        <v>0</v>
      </c>
      <c r="I68" s="20">
        <f t="shared" si="2"/>
        <v>452</v>
      </c>
      <c r="J68" s="29">
        <v>9204</v>
      </c>
      <c r="K68" s="29">
        <v>0</v>
      </c>
      <c r="L68" s="26">
        <f t="shared" si="3"/>
        <v>9204</v>
      </c>
    </row>
    <row r="69" spans="1:12" ht="12.75" outlineLevel="2">
      <c r="A69" s="17" t="s">
        <v>611</v>
      </c>
      <c r="B69" s="18" t="s">
        <v>32</v>
      </c>
      <c r="C69" s="18" t="s">
        <v>24</v>
      </c>
      <c r="D69" s="18" t="s">
        <v>236</v>
      </c>
      <c r="E69" s="18" t="s">
        <v>20</v>
      </c>
      <c r="F69" s="19" t="s">
        <v>27</v>
      </c>
      <c r="G69" s="20">
        <v>138</v>
      </c>
      <c r="H69" s="20"/>
      <c r="I69" s="20">
        <f>SUM(G69:H69)</f>
        <v>138</v>
      </c>
      <c r="J69" s="21">
        <v>3320</v>
      </c>
      <c r="K69" s="21"/>
      <c r="L69" s="26">
        <f>SUM(J69:K69)</f>
        <v>3320</v>
      </c>
    </row>
    <row r="70" spans="1:12" ht="12.75" outlineLevel="2">
      <c r="A70" s="23" t="s">
        <v>626</v>
      </c>
      <c r="B70" s="19" t="s">
        <v>32</v>
      </c>
      <c r="C70" s="19" t="s">
        <v>24</v>
      </c>
      <c r="D70" s="19" t="s">
        <v>37</v>
      </c>
      <c r="E70" s="18" t="s">
        <v>20</v>
      </c>
      <c r="F70" s="19" t="s">
        <v>27</v>
      </c>
      <c r="G70" s="20">
        <v>19560</v>
      </c>
      <c r="H70" s="20"/>
      <c r="I70" s="20">
        <f>SUM(G70:H70)</f>
        <v>19560</v>
      </c>
      <c r="J70" s="21">
        <v>420633</v>
      </c>
      <c r="K70" s="21"/>
      <c r="L70" s="26">
        <f>SUM(J70:K70)</f>
        <v>420633</v>
      </c>
    </row>
    <row r="71" spans="1:12" s="233" customFormat="1" ht="12.75" outlineLevel="1">
      <c r="A71" s="248"/>
      <c r="B71" s="249" t="s">
        <v>689</v>
      </c>
      <c r="C71" s="249"/>
      <c r="D71" s="249"/>
      <c r="E71" s="264"/>
      <c r="F71" s="249"/>
      <c r="G71" s="230">
        <f aca="true" t="shared" si="4" ref="G71:L71">SUBTOTAL(9,G5:G70)</f>
        <v>6721911</v>
      </c>
      <c r="H71" s="230">
        <f t="shared" si="4"/>
        <v>382432</v>
      </c>
      <c r="I71" s="230">
        <f t="shared" si="4"/>
        <v>7104343</v>
      </c>
      <c r="J71" s="250">
        <f t="shared" si="4"/>
        <v>139242839</v>
      </c>
      <c r="K71" s="250">
        <f t="shared" si="4"/>
        <v>16829734</v>
      </c>
      <c r="L71" s="232">
        <f t="shared" si="4"/>
        <v>156072573</v>
      </c>
    </row>
    <row r="72" spans="1:12" s="172" customFormat="1" ht="12.75" outlineLevel="2">
      <c r="A72" s="27" t="s">
        <v>700</v>
      </c>
      <c r="B72" s="53" t="s">
        <v>35</v>
      </c>
      <c r="C72" s="53" t="s">
        <v>36</v>
      </c>
      <c r="D72" s="53" t="s">
        <v>37</v>
      </c>
      <c r="E72" s="53" t="s">
        <v>26</v>
      </c>
      <c r="F72" s="53" t="s">
        <v>38</v>
      </c>
      <c r="G72" s="30">
        <v>11024</v>
      </c>
      <c r="H72" s="30">
        <v>0</v>
      </c>
      <c r="I72" s="20">
        <f aca="true" t="shared" si="5" ref="I72:I109">SUM(G72:H72)</f>
        <v>11024</v>
      </c>
      <c r="J72" s="30">
        <v>196772</v>
      </c>
      <c r="K72" s="30">
        <v>0</v>
      </c>
      <c r="L72" s="26">
        <f aca="true" t="shared" si="6" ref="L72:L109">SUM(J72:K72)</f>
        <v>196772</v>
      </c>
    </row>
    <row r="73" spans="1:12" s="172" customFormat="1" ht="12.75" outlineLevel="2">
      <c r="A73" s="17" t="s">
        <v>46</v>
      </c>
      <c r="B73" s="18" t="s">
        <v>35</v>
      </c>
      <c r="C73" s="18" t="s">
        <v>24</v>
      </c>
      <c r="D73" s="18" t="s">
        <v>25</v>
      </c>
      <c r="E73" s="18" t="s">
        <v>26</v>
      </c>
      <c r="F73" s="19" t="s">
        <v>27</v>
      </c>
      <c r="G73" s="20">
        <v>64452</v>
      </c>
      <c r="H73" s="20"/>
      <c r="I73" s="20">
        <f t="shared" si="5"/>
        <v>64452</v>
      </c>
      <c r="J73" s="21">
        <v>1485882</v>
      </c>
      <c r="K73" s="21"/>
      <c r="L73" s="26">
        <f t="shared" si="6"/>
        <v>1485882</v>
      </c>
    </row>
    <row r="74" spans="1:12" s="172" customFormat="1" ht="12.75" outlineLevel="2">
      <c r="A74" s="27" t="s">
        <v>65</v>
      </c>
      <c r="B74" s="53" t="s">
        <v>35</v>
      </c>
      <c r="C74" s="53" t="s">
        <v>36</v>
      </c>
      <c r="D74" s="53" t="s">
        <v>37</v>
      </c>
      <c r="E74" s="53" t="s">
        <v>26</v>
      </c>
      <c r="F74" s="53" t="s">
        <v>38</v>
      </c>
      <c r="G74" s="30">
        <v>5</v>
      </c>
      <c r="H74" s="30">
        <v>0</v>
      </c>
      <c r="I74" s="20">
        <f t="shared" si="5"/>
        <v>5</v>
      </c>
      <c r="J74" s="30">
        <v>56</v>
      </c>
      <c r="K74" s="30">
        <v>0</v>
      </c>
      <c r="L74" s="26">
        <f t="shared" si="6"/>
        <v>56</v>
      </c>
    </row>
    <row r="75" spans="1:12" s="172" customFormat="1" ht="12.75" outlineLevel="2">
      <c r="A75" s="33" t="s">
        <v>93</v>
      </c>
      <c r="B75" s="94" t="s">
        <v>35</v>
      </c>
      <c r="C75" s="94" t="s">
        <v>42</v>
      </c>
      <c r="D75" s="94" t="s">
        <v>43</v>
      </c>
      <c r="E75" s="91" t="s">
        <v>26</v>
      </c>
      <c r="F75" s="94" t="s">
        <v>44</v>
      </c>
      <c r="G75" s="26">
        <v>107324</v>
      </c>
      <c r="H75" s="36"/>
      <c r="I75" s="20">
        <f t="shared" si="5"/>
        <v>107324</v>
      </c>
      <c r="J75" s="26">
        <v>3988907</v>
      </c>
      <c r="K75" s="26"/>
      <c r="L75" s="26">
        <f t="shared" si="6"/>
        <v>3988907</v>
      </c>
    </row>
    <row r="76" spans="1:12" s="172" customFormat="1" ht="12.75" outlineLevel="2">
      <c r="A76" s="17" t="s">
        <v>132</v>
      </c>
      <c r="B76" s="18" t="s">
        <v>35</v>
      </c>
      <c r="C76" s="18" t="s">
        <v>24</v>
      </c>
      <c r="D76" s="18" t="s">
        <v>25</v>
      </c>
      <c r="E76" s="18" t="s">
        <v>26</v>
      </c>
      <c r="F76" s="19" t="s">
        <v>27</v>
      </c>
      <c r="G76" s="20">
        <v>5024</v>
      </c>
      <c r="H76" s="20"/>
      <c r="I76" s="20">
        <f t="shared" si="5"/>
        <v>5024</v>
      </c>
      <c r="J76" s="21">
        <v>110992</v>
      </c>
      <c r="K76" s="21"/>
      <c r="L76" s="26">
        <f t="shared" si="6"/>
        <v>110992</v>
      </c>
    </row>
    <row r="77" spans="1:12" s="172" customFormat="1" ht="12.75" outlineLevel="2">
      <c r="A77" s="17" t="s">
        <v>171</v>
      </c>
      <c r="B77" s="18" t="s">
        <v>35</v>
      </c>
      <c r="C77" s="18" t="s">
        <v>24</v>
      </c>
      <c r="D77" s="18" t="s">
        <v>114</v>
      </c>
      <c r="E77" s="18" t="s">
        <v>26</v>
      </c>
      <c r="F77" s="19" t="s">
        <v>27</v>
      </c>
      <c r="G77" s="20">
        <v>9625</v>
      </c>
      <c r="H77" s="20"/>
      <c r="I77" s="20">
        <f t="shared" si="5"/>
        <v>9625</v>
      </c>
      <c r="J77" s="21">
        <v>242304</v>
      </c>
      <c r="K77" s="21"/>
      <c r="L77" s="26">
        <f t="shared" si="6"/>
        <v>242304</v>
      </c>
    </row>
    <row r="78" spans="1:12" s="172" customFormat="1" ht="12.75" outlineLevel="2">
      <c r="A78" s="80" t="s">
        <v>190</v>
      </c>
      <c r="B78" s="183" t="s">
        <v>35</v>
      </c>
      <c r="C78" s="183" t="s">
        <v>67</v>
      </c>
      <c r="D78" s="183" t="s">
        <v>43</v>
      </c>
      <c r="E78" s="184" t="s">
        <v>26</v>
      </c>
      <c r="F78" s="185" t="s">
        <v>55</v>
      </c>
      <c r="G78" s="59">
        <v>87834</v>
      </c>
      <c r="H78" s="59"/>
      <c r="I78" s="20">
        <f t="shared" si="5"/>
        <v>87834</v>
      </c>
      <c r="J78" s="59">
        <v>489574</v>
      </c>
      <c r="K78" s="59"/>
      <c r="L78" s="26">
        <f t="shared" si="6"/>
        <v>489574</v>
      </c>
    </row>
    <row r="79" spans="1:12" s="172" customFormat="1" ht="12.75" outlineLevel="2">
      <c r="A79" s="110" t="s">
        <v>194</v>
      </c>
      <c r="B79" s="186" t="s">
        <v>35</v>
      </c>
      <c r="C79" s="186" t="s">
        <v>18</v>
      </c>
      <c r="D79" s="186" t="s">
        <v>19</v>
      </c>
      <c r="E79" s="182" t="s">
        <v>26</v>
      </c>
      <c r="F79" s="181" t="s">
        <v>21</v>
      </c>
      <c r="G79" s="14">
        <v>57907</v>
      </c>
      <c r="H79" s="14"/>
      <c r="I79" s="20">
        <f t="shared" si="5"/>
        <v>57907</v>
      </c>
      <c r="J79" s="16">
        <v>1006957</v>
      </c>
      <c r="K79" s="16"/>
      <c r="L79" s="26">
        <f t="shared" si="6"/>
        <v>1006957</v>
      </c>
    </row>
    <row r="80" spans="1:12" s="172" customFormat="1" ht="12.75" outlineLevel="2">
      <c r="A80" s="33" t="s">
        <v>197</v>
      </c>
      <c r="B80" s="94" t="s">
        <v>35</v>
      </c>
      <c r="C80" s="94" t="s">
        <v>42</v>
      </c>
      <c r="D80" s="94" t="s">
        <v>43</v>
      </c>
      <c r="E80" s="91" t="s">
        <v>26</v>
      </c>
      <c r="F80" s="94" t="s">
        <v>44</v>
      </c>
      <c r="G80" s="26">
        <v>266865</v>
      </c>
      <c r="H80" s="36">
        <v>10</v>
      </c>
      <c r="I80" s="20">
        <f t="shared" si="5"/>
        <v>266875</v>
      </c>
      <c r="J80" s="26">
        <v>7010940</v>
      </c>
      <c r="K80" s="26">
        <v>252696</v>
      </c>
      <c r="L80" s="26">
        <f t="shared" si="6"/>
        <v>7263636</v>
      </c>
    </row>
    <row r="81" spans="1:12" s="172" customFormat="1" ht="12.75" outlineLevel="2">
      <c r="A81" s="27" t="s">
        <v>212</v>
      </c>
      <c r="B81" s="53" t="s">
        <v>35</v>
      </c>
      <c r="C81" s="53" t="s">
        <v>36</v>
      </c>
      <c r="D81" s="53" t="s">
        <v>37</v>
      </c>
      <c r="E81" s="53" t="s">
        <v>26</v>
      </c>
      <c r="F81" s="53" t="s">
        <v>38</v>
      </c>
      <c r="G81" s="30">
        <v>5793</v>
      </c>
      <c r="H81" s="30">
        <v>0</v>
      </c>
      <c r="I81" s="20">
        <f t="shared" si="5"/>
        <v>5793</v>
      </c>
      <c r="J81" s="30">
        <v>140173</v>
      </c>
      <c r="K81" s="30">
        <v>0</v>
      </c>
      <c r="L81" s="26">
        <f t="shared" si="6"/>
        <v>140173</v>
      </c>
    </row>
    <row r="82" spans="1:12" s="172" customFormat="1" ht="12.75" outlineLevel="2">
      <c r="A82" s="80" t="s">
        <v>230</v>
      </c>
      <c r="B82" s="183" t="s">
        <v>35</v>
      </c>
      <c r="C82" s="183" t="s">
        <v>67</v>
      </c>
      <c r="D82" s="183" t="s">
        <v>33</v>
      </c>
      <c r="E82" s="184" t="s">
        <v>26</v>
      </c>
      <c r="F82" s="185" t="s">
        <v>55</v>
      </c>
      <c r="G82" s="169">
        <v>2028</v>
      </c>
      <c r="H82" s="59"/>
      <c r="I82" s="20">
        <f t="shared" si="5"/>
        <v>2028</v>
      </c>
      <c r="J82" s="59">
        <v>11413</v>
      </c>
      <c r="K82" s="59"/>
      <c r="L82" s="26">
        <f t="shared" si="6"/>
        <v>11413</v>
      </c>
    </row>
    <row r="83" spans="1:12" s="172" customFormat="1" ht="12.75" outlineLevel="2">
      <c r="A83" s="17" t="s">
        <v>261</v>
      </c>
      <c r="B83" s="18" t="s">
        <v>35</v>
      </c>
      <c r="C83" s="18" t="s">
        <v>24</v>
      </c>
      <c r="D83" s="18" t="s">
        <v>114</v>
      </c>
      <c r="E83" s="18" t="s">
        <v>26</v>
      </c>
      <c r="F83" s="19" t="s">
        <v>27</v>
      </c>
      <c r="G83" s="20">
        <v>12801</v>
      </c>
      <c r="H83" s="20"/>
      <c r="I83" s="20">
        <f t="shared" si="5"/>
        <v>12801</v>
      </c>
      <c r="J83" s="21">
        <v>282735</v>
      </c>
      <c r="K83" s="21"/>
      <c r="L83" s="26">
        <f t="shared" si="6"/>
        <v>282735</v>
      </c>
    </row>
    <row r="84" spans="1:12" s="172" customFormat="1" ht="12.75" outlineLevel="2">
      <c r="A84" s="17" t="s">
        <v>264</v>
      </c>
      <c r="B84" s="18" t="s">
        <v>35</v>
      </c>
      <c r="C84" s="18" t="s">
        <v>24</v>
      </c>
      <c r="D84" s="18" t="s">
        <v>25</v>
      </c>
      <c r="E84" s="18" t="s">
        <v>26</v>
      </c>
      <c r="F84" s="19" t="s">
        <v>27</v>
      </c>
      <c r="G84" s="20">
        <v>7282</v>
      </c>
      <c r="H84" s="20"/>
      <c r="I84" s="20">
        <f t="shared" si="5"/>
        <v>7282</v>
      </c>
      <c r="J84" s="21">
        <v>159111</v>
      </c>
      <c r="K84" s="21"/>
      <c r="L84" s="26">
        <f t="shared" si="6"/>
        <v>159111</v>
      </c>
    </row>
    <row r="85" spans="1:12" s="172" customFormat="1" ht="12.75" outlineLevel="2">
      <c r="A85" s="17" t="s">
        <v>291</v>
      </c>
      <c r="B85" s="18" t="s">
        <v>35</v>
      </c>
      <c r="C85" s="18" t="s">
        <v>24</v>
      </c>
      <c r="D85" s="18" t="s">
        <v>25</v>
      </c>
      <c r="E85" s="18" t="s">
        <v>26</v>
      </c>
      <c r="F85" s="19" t="s">
        <v>27</v>
      </c>
      <c r="G85" s="20">
        <v>12801</v>
      </c>
      <c r="H85" s="20"/>
      <c r="I85" s="20">
        <f t="shared" si="5"/>
        <v>12801</v>
      </c>
      <c r="J85" s="21">
        <v>282735</v>
      </c>
      <c r="K85" s="21"/>
      <c r="L85" s="26">
        <f t="shared" si="6"/>
        <v>282735</v>
      </c>
    </row>
    <row r="86" spans="1:12" s="172" customFormat="1" ht="12.75" outlineLevel="2">
      <c r="A86" s="80" t="s">
        <v>316</v>
      </c>
      <c r="B86" s="183" t="s">
        <v>35</v>
      </c>
      <c r="C86" s="183" t="s">
        <v>67</v>
      </c>
      <c r="D86" s="183" t="s">
        <v>33</v>
      </c>
      <c r="E86" s="184" t="s">
        <v>26</v>
      </c>
      <c r="F86" s="185" t="s">
        <v>55</v>
      </c>
      <c r="G86" s="59">
        <v>11469</v>
      </c>
      <c r="H86" s="187"/>
      <c r="I86" s="20">
        <f t="shared" si="5"/>
        <v>11469</v>
      </c>
      <c r="J86" s="59">
        <v>64537</v>
      </c>
      <c r="K86" s="59"/>
      <c r="L86" s="26">
        <f t="shared" si="6"/>
        <v>64537</v>
      </c>
    </row>
    <row r="87" spans="1:12" s="172" customFormat="1" ht="12.75" outlineLevel="2">
      <c r="A87" s="17" t="s">
        <v>316</v>
      </c>
      <c r="B87" s="18" t="s">
        <v>35</v>
      </c>
      <c r="C87" s="18" t="s">
        <v>24</v>
      </c>
      <c r="D87" s="18" t="s">
        <v>33</v>
      </c>
      <c r="E87" s="18" t="s">
        <v>26</v>
      </c>
      <c r="F87" s="19" t="s">
        <v>27</v>
      </c>
      <c r="G87" s="20">
        <v>4936</v>
      </c>
      <c r="H87" s="20"/>
      <c r="I87" s="20">
        <f t="shared" si="5"/>
        <v>4936</v>
      </c>
      <c r="J87" s="21">
        <v>118500</v>
      </c>
      <c r="K87" s="21"/>
      <c r="L87" s="26">
        <f t="shared" si="6"/>
        <v>118500</v>
      </c>
    </row>
    <row r="88" spans="1:12" s="172" customFormat="1" ht="12.75" outlineLevel="2">
      <c r="A88" s="80" t="s">
        <v>327</v>
      </c>
      <c r="B88" s="183" t="s">
        <v>35</v>
      </c>
      <c r="C88" s="183" t="s">
        <v>67</v>
      </c>
      <c r="D88" s="183" t="s">
        <v>43</v>
      </c>
      <c r="E88" s="184" t="s">
        <v>26</v>
      </c>
      <c r="F88" s="185" t="s">
        <v>55</v>
      </c>
      <c r="G88" s="59">
        <v>22730</v>
      </c>
      <c r="H88" s="59"/>
      <c r="I88" s="20">
        <f t="shared" si="5"/>
        <v>22730</v>
      </c>
      <c r="J88" s="59">
        <v>127306</v>
      </c>
      <c r="K88" s="59"/>
      <c r="L88" s="26">
        <f t="shared" si="6"/>
        <v>127306</v>
      </c>
    </row>
    <row r="89" spans="1:12" s="172" customFormat="1" ht="12.75" outlineLevel="2">
      <c r="A89" s="80" t="s">
        <v>795</v>
      </c>
      <c r="B89" s="183" t="s">
        <v>35</v>
      </c>
      <c r="C89" s="183" t="s">
        <v>67</v>
      </c>
      <c r="D89" s="183" t="s">
        <v>33</v>
      </c>
      <c r="E89" s="184" t="s">
        <v>26</v>
      </c>
      <c r="F89" s="185" t="s">
        <v>55</v>
      </c>
      <c r="G89" s="59">
        <v>10479</v>
      </c>
      <c r="H89" s="59"/>
      <c r="I89" s="20">
        <f t="shared" si="5"/>
        <v>10479</v>
      </c>
      <c r="J89" s="59">
        <v>58502</v>
      </c>
      <c r="K89" s="59"/>
      <c r="L89" s="26">
        <f t="shared" si="6"/>
        <v>58502</v>
      </c>
    </row>
    <row r="90" spans="1:12" s="172" customFormat="1" ht="12.75" outlineLevel="2">
      <c r="A90" s="33" t="s">
        <v>368</v>
      </c>
      <c r="B90" s="94" t="s">
        <v>35</v>
      </c>
      <c r="C90" s="94" t="s">
        <v>42</v>
      </c>
      <c r="D90" s="94" t="s">
        <v>43</v>
      </c>
      <c r="E90" s="91" t="s">
        <v>26</v>
      </c>
      <c r="F90" s="94" t="s">
        <v>44</v>
      </c>
      <c r="G90" s="26">
        <v>165402</v>
      </c>
      <c r="H90" s="36"/>
      <c r="I90" s="20">
        <f t="shared" si="5"/>
        <v>165402</v>
      </c>
      <c r="J90" s="26">
        <v>6470483</v>
      </c>
      <c r="K90" s="26"/>
      <c r="L90" s="26">
        <f t="shared" si="6"/>
        <v>6470483</v>
      </c>
    </row>
    <row r="91" spans="1:12" s="172" customFormat="1" ht="12.75" outlineLevel="2">
      <c r="A91" s="33" t="s">
        <v>369</v>
      </c>
      <c r="B91" s="94" t="s">
        <v>35</v>
      </c>
      <c r="C91" s="94" t="s">
        <v>42</v>
      </c>
      <c r="D91" s="94" t="s">
        <v>43</v>
      </c>
      <c r="E91" s="91" t="s">
        <v>26</v>
      </c>
      <c r="F91" s="94" t="s">
        <v>44</v>
      </c>
      <c r="G91" s="26">
        <v>20046</v>
      </c>
      <c r="H91" s="36"/>
      <c r="I91" s="20">
        <f t="shared" si="5"/>
        <v>20046</v>
      </c>
      <c r="J91" s="26">
        <v>765527</v>
      </c>
      <c r="K91" s="26"/>
      <c r="L91" s="26">
        <f t="shared" si="6"/>
        <v>765527</v>
      </c>
    </row>
    <row r="92" spans="1:12" s="172" customFormat="1" ht="12.75" outlineLevel="2">
      <c r="A92" s="33" t="s">
        <v>372</v>
      </c>
      <c r="B92" s="94" t="s">
        <v>35</v>
      </c>
      <c r="C92" s="94" t="s">
        <v>42</v>
      </c>
      <c r="D92" s="94" t="s">
        <v>43</v>
      </c>
      <c r="E92" s="91" t="s">
        <v>26</v>
      </c>
      <c r="F92" s="94" t="s">
        <v>44</v>
      </c>
      <c r="G92" s="26">
        <v>94025</v>
      </c>
      <c r="H92" s="36"/>
      <c r="I92" s="20">
        <f t="shared" si="5"/>
        <v>94025</v>
      </c>
      <c r="J92" s="26">
        <v>3324831</v>
      </c>
      <c r="K92" s="26"/>
      <c r="L92" s="26">
        <f t="shared" si="6"/>
        <v>3324831</v>
      </c>
    </row>
    <row r="93" spans="1:12" s="172" customFormat="1" ht="12.75" outlineLevel="2">
      <c r="A93" s="33" t="s">
        <v>373</v>
      </c>
      <c r="B93" s="94" t="s">
        <v>35</v>
      </c>
      <c r="C93" s="94" t="s">
        <v>42</v>
      </c>
      <c r="D93" s="94" t="s">
        <v>43</v>
      </c>
      <c r="E93" s="91" t="s">
        <v>26</v>
      </c>
      <c r="F93" s="94" t="s">
        <v>44</v>
      </c>
      <c r="G93" s="26">
        <v>3692</v>
      </c>
      <c r="H93" s="36"/>
      <c r="I93" s="20">
        <f t="shared" si="5"/>
        <v>3692</v>
      </c>
      <c r="J93" s="26">
        <v>125454</v>
      </c>
      <c r="K93" s="26"/>
      <c r="L93" s="26">
        <f t="shared" si="6"/>
        <v>125454</v>
      </c>
    </row>
    <row r="94" spans="1:12" s="172" customFormat="1" ht="12.75" outlineLevel="2">
      <c r="A94" s="80" t="s">
        <v>382</v>
      </c>
      <c r="B94" s="183" t="s">
        <v>35</v>
      </c>
      <c r="C94" s="183" t="s">
        <v>67</v>
      </c>
      <c r="D94" s="183" t="s">
        <v>110</v>
      </c>
      <c r="E94" s="184" t="s">
        <v>26</v>
      </c>
      <c r="F94" s="185" t="s">
        <v>55</v>
      </c>
      <c r="G94" s="59">
        <v>14413</v>
      </c>
      <c r="H94" s="59"/>
      <c r="I94" s="20">
        <f t="shared" si="5"/>
        <v>14413</v>
      </c>
      <c r="J94" s="59">
        <v>80766</v>
      </c>
      <c r="K94" s="59"/>
      <c r="L94" s="26">
        <f t="shared" si="6"/>
        <v>80766</v>
      </c>
    </row>
    <row r="95" spans="1:12" s="172" customFormat="1" ht="12.75" outlineLevel="2">
      <c r="A95" s="80" t="s">
        <v>384</v>
      </c>
      <c r="B95" s="183" t="s">
        <v>35</v>
      </c>
      <c r="C95" s="183" t="s">
        <v>67</v>
      </c>
      <c r="D95" s="183" t="s">
        <v>110</v>
      </c>
      <c r="E95" s="184" t="s">
        <v>26</v>
      </c>
      <c r="F95" s="185" t="s">
        <v>55</v>
      </c>
      <c r="G95" s="59">
        <v>11431</v>
      </c>
      <c r="H95" s="59"/>
      <c r="I95" s="20">
        <f t="shared" si="5"/>
        <v>11431</v>
      </c>
      <c r="J95" s="59">
        <v>66720</v>
      </c>
      <c r="K95" s="59"/>
      <c r="L95" s="26">
        <f t="shared" si="6"/>
        <v>66720</v>
      </c>
    </row>
    <row r="96" spans="1:12" s="172" customFormat="1" ht="12.75" outlineLevel="2">
      <c r="A96" s="33" t="s">
        <v>410</v>
      </c>
      <c r="B96" s="94" t="s">
        <v>35</v>
      </c>
      <c r="C96" s="94" t="s">
        <v>42</v>
      </c>
      <c r="D96" s="94" t="s">
        <v>43</v>
      </c>
      <c r="E96" s="91" t="s">
        <v>26</v>
      </c>
      <c r="F96" s="94" t="s">
        <v>44</v>
      </c>
      <c r="G96" s="26">
        <v>34143</v>
      </c>
      <c r="H96" s="36"/>
      <c r="I96" s="20">
        <f t="shared" si="5"/>
        <v>34143</v>
      </c>
      <c r="J96" s="26">
        <v>1560766</v>
      </c>
      <c r="K96" s="26"/>
      <c r="L96" s="26">
        <f t="shared" si="6"/>
        <v>1560766</v>
      </c>
    </row>
    <row r="97" spans="1:12" s="172" customFormat="1" ht="12.75" outlineLevel="2">
      <c r="A97" s="33" t="s">
        <v>740</v>
      </c>
      <c r="B97" s="94" t="s">
        <v>35</v>
      </c>
      <c r="C97" s="94" t="s">
        <v>42</v>
      </c>
      <c r="D97" s="94" t="s">
        <v>43</v>
      </c>
      <c r="E97" s="91" t="s">
        <v>26</v>
      </c>
      <c r="F97" s="94" t="s">
        <v>44</v>
      </c>
      <c r="G97" s="26">
        <v>1051</v>
      </c>
      <c r="H97" s="36"/>
      <c r="I97" s="20">
        <f t="shared" si="5"/>
        <v>1051</v>
      </c>
      <c r="J97" s="26">
        <v>33375</v>
      </c>
      <c r="K97" s="26"/>
      <c r="L97" s="26">
        <f t="shared" si="6"/>
        <v>33375</v>
      </c>
    </row>
    <row r="98" spans="1:12" s="172" customFormat="1" ht="12.75" outlineLevel="2">
      <c r="A98" s="27" t="s">
        <v>426</v>
      </c>
      <c r="B98" s="53" t="s">
        <v>35</v>
      </c>
      <c r="C98" s="53" t="s">
        <v>36</v>
      </c>
      <c r="D98" s="53" t="s">
        <v>37</v>
      </c>
      <c r="E98" s="53" t="s">
        <v>26</v>
      </c>
      <c r="F98" s="53" t="s">
        <v>38</v>
      </c>
      <c r="G98" s="30">
        <v>27738</v>
      </c>
      <c r="H98" s="30">
        <v>0</v>
      </c>
      <c r="I98" s="20">
        <f t="shared" si="5"/>
        <v>27738</v>
      </c>
      <c r="J98" s="30">
        <v>491308</v>
      </c>
      <c r="K98" s="30">
        <v>0</v>
      </c>
      <c r="L98" s="26">
        <f t="shared" si="6"/>
        <v>491308</v>
      </c>
    </row>
    <row r="99" spans="1:12" s="172" customFormat="1" ht="12.75" outlineLevel="2">
      <c r="A99" s="115" t="s">
        <v>452</v>
      </c>
      <c r="B99" s="116" t="s">
        <v>35</v>
      </c>
      <c r="C99" s="116" t="s">
        <v>24</v>
      </c>
      <c r="D99" s="116" t="s">
        <v>37</v>
      </c>
      <c r="E99" s="18" t="s">
        <v>26</v>
      </c>
      <c r="F99" s="19" t="s">
        <v>27</v>
      </c>
      <c r="G99" s="188">
        <v>7704</v>
      </c>
      <c r="H99" s="20"/>
      <c r="I99" s="20">
        <f t="shared" si="5"/>
        <v>7704</v>
      </c>
      <c r="J99" s="189">
        <v>197104</v>
      </c>
      <c r="K99" s="118"/>
      <c r="L99" s="26">
        <f t="shared" si="6"/>
        <v>197104</v>
      </c>
    </row>
    <row r="100" spans="1:12" s="172" customFormat="1" ht="12.75" outlineLevel="2">
      <c r="A100" s="33" t="s">
        <v>757</v>
      </c>
      <c r="B100" s="94" t="s">
        <v>35</v>
      </c>
      <c r="C100" s="94" t="s">
        <v>42</v>
      </c>
      <c r="D100" s="94" t="s">
        <v>43</v>
      </c>
      <c r="E100" s="91" t="s">
        <v>26</v>
      </c>
      <c r="F100" s="94" t="s">
        <v>44</v>
      </c>
      <c r="G100" s="26">
        <v>45425</v>
      </c>
      <c r="H100" s="36"/>
      <c r="I100" s="20">
        <f t="shared" si="5"/>
        <v>45425</v>
      </c>
      <c r="J100" s="26">
        <v>1793123</v>
      </c>
      <c r="K100" s="26"/>
      <c r="L100" s="26">
        <f t="shared" si="6"/>
        <v>1793123</v>
      </c>
    </row>
    <row r="101" spans="1:12" s="172" customFormat="1" ht="12.75" outlineLevel="2">
      <c r="A101" s="110" t="s">
        <v>529</v>
      </c>
      <c r="B101" s="186" t="s">
        <v>35</v>
      </c>
      <c r="C101" s="186" t="s">
        <v>18</v>
      </c>
      <c r="D101" s="186" t="s">
        <v>530</v>
      </c>
      <c r="E101" s="182" t="s">
        <v>26</v>
      </c>
      <c r="F101" s="181" t="s">
        <v>21</v>
      </c>
      <c r="G101" s="14"/>
      <c r="H101" s="14">
        <v>8575</v>
      </c>
      <c r="I101" s="20">
        <f t="shared" si="5"/>
        <v>8575</v>
      </c>
      <c r="J101" s="16"/>
      <c r="K101" s="16">
        <v>571225</v>
      </c>
      <c r="L101" s="26">
        <f t="shared" si="6"/>
        <v>571225</v>
      </c>
    </row>
    <row r="102" spans="1:12" s="172" customFormat="1" ht="12.75" outlineLevel="2">
      <c r="A102" s="17" t="s">
        <v>560</v>
      </c>
      <c r="B102" s="18" t="s">
        <v>35</v>
      </c>
      <c r="C102" s="18" t="s">
        <v>24</v>
      </c>
      <c r="D102" s="18" t="s">
        <v>114</v>
      </c>
      <c r="E102" s="18" t="s">
        <v>26</v>
      </c>
      <c r="F102" s="19" t="s">
        <v>27</v>
      </c>
      <c r="G102" s="20">
        <v>3983</v>
      </c>
      <c r="H102" s="20"/>
      <c r="I102" s="20">
        <f t="shared" si="5"/>
        <v>3983</v>
      </c>
      <c r="J102" s="21">
        <v>88061</v>
      </c>
      <c r="K102" s="21"/>
      <c r="L102" s="26">
        <f t="shared" si="6"/>
        <v>88061</v>
      </c>
    </row>
    <row r="103" spans="1:12" s="172" customFormat="1" ht="12.75" outlineLevel="2">
      <c r="A103" s="33" t="s">
        <v>764</v>
      </c>
      <c r="B103" s="94" t="s">
        <v>35</v>
      </c>
      <c r="C103" s="94" t="s">
        <v>42</v>
      </c>
      <c r="D103" s="94" t="s">
        <v>43</v>
      </c>
      <c r="E103" s="91" t="s">
        <v>26</v>
      </c>
      <c r="F103" s="94" t="s">
        <v>44</v>
      </c>
      <c r="G103" s="26">
        <v>6048</v>
      </c>
      <c r="H103" s="36"/>
      <c r="I103" s="20">
        <f t="shared" si="5"/>
        <v>6048</v>
      </c>
      <c r="J103" s="26">
        <v>242790</v>
      </c>
      <c r="K103" s="26"/>
      <c r="L103" s="26">
        <f t="shared" si="6"/>
        <v>242790</v>
      </c>
    </row>
    <row r="104" spans="1:12" s="172" customFormat="1" ht="12.75" outlineLevel="2">
      <c r="A104" s="33" t="s">
        <v>765</v>
      </c>
      <c r="B104" s="94" t="s">
        <v>35</v>
      </c>
      <c r="C104" s="94" t="s">
        <v>42</v>
      </c>
      <c r="D104" s="94" t="s">
        <v>43</v>
      </c>
      <c r="E104" s="91" t="s">
        <v>26</v>
      </c>
      <c r="F104" s="94" t="s">
        <v>44</v>
      </c>
      <c r="G104" s="26">
        <v>6063</v>
      </c>
      <c r="H104" s="36"/>
      <c r="I104" s="20">
        <f t="shared" si="5"/>
        <v>6063</v>
      </c>
      <c r="J104" s="90">
        <v>195107</v>
      </c>
      <c r="K104" s="26"/>
      <c r="L104" s="26">
        <f t="shared" si="6"/>
        <v>195107</v>
      </c>
    </row>
    <row r="105" spans="1:12" s="172" customFormat="1" ht="12.75" outlineLevel="2">
      <c r="A105" s="33" t="s">
        <v>766</v>
      </c>
      <c r="B105" s="94" t="s">
        <v>35</v>
      </c>
      <c r="C105" s="94" t="s">
        <v>42</v>
      </c>
      <c r="D105" s="94" t="s">
        <v>43</v>
      </c>
      <c r="E105" s="91" t="s">
        <v>26</v>
      </c>
      <c r="F105" s="94" t="s">
        <v>44</v>
      </c>
      <c r="G105" s="26">
        <v>97384</v>
      </c>
      <c r="H105" s="36"/>
      <c r="I105" s="20">
        <f t="shared" si="5"/>
        <v>97384</v>
      </c>
      <c r="J105" s="26">
        <v>3846510</v>
      </c>
      <c r="K105" s="26"/>
      <c r="L105" s="26">
        <f t="shared" si="6"/>
        <v>3846510</v>
      </c>
    </row>
    <row r="106" spans="1:12" s="172" customFormat="1" ht="12.75" outlineLevel="2">
      <c r="A106" s="33" t="s">
        <v>767</v>
      </c>
      <c r="B106" s="94" t="s">
        <v>35</v>
      </c>
      <c r="C106" s="94" t="s">
        <v>42</v>
      </c>
      <c r="D106" s="94" t="s">
        <v>43</v>
      </c>
      <c r="E106" s="91" t="s">
        <v>26</v>
      </c>
      <c r="F106" s="94" t="s">
        <v>44</v>
      </c>
      <c r="G106" s="26">
        <v>1023</v>
      </c>
      <c r="H106" s="36"/>
      <c r="I106" s="20">
        <f t="shared" si="5"/>
        <v>1023</v>
      </c>
      <c r="J106" s="26">
        <v>34027</v>
      </c>
      <c r="K106" s="90"/>
      <c r="L106" s="26">
        <f t="shared" si="6"/>
        <v>34027</v>
      </c>
    </row>
    <row r="107" spans="1:12" s="172" customFormat="1" ht="12.75" outlineLevel="2">
      <c r="A107" s="27" t="s">
        <v>773</v>
      </c>
      <c r="B107" s="53" t="s">
        <v>35</v>
      </c>
      <c r="C107" s="53" t="s">
        <v>36</v>
      </c>
      <c r="D107" s="53" t="s">
        <v>236</v>
      </c>
      <c r="E107" s="53" t="s">
        <v>26</v>
      </c>
      <c r="F107" s="53" t="s">
        <v>38</v>
      </c>
      <c r="G107" s="30">
        <v>16346</v>
      </c>
      <c r="H107" s="30">
        <v>0</v>
      </c>
      <c r="I107" s="20">
        <f t="shared" si="5"/>
        <v>16346</v>
      </c>
      <c r="J107" s="30">
        <v>315386</v>
      </c>
      <c r="K107" s="30">
        <v>0</v>
      </c>
      <c r="L107" s="26">
        <f t="shared" si="6"/>
        <v>315386</v>
      </c>
    </row>
    <row r="108" spans="1:12" s="172" customFormat="1" ht="12.75" outlineLevel="2">
      <c r="A108" s="80" t="s">
        <v>633</v>
      </c>
      <c r="B108" s="183" t="s">
        <v>35</v>
      </c>
      <c r="C108" s="183" t="s">
        <v>67</v>
      </c>
      <c r="D108" s="183" t="s">
        <v>33</v>
      </c>
      <c r="E108" s="184" t="s">
        <v>26</v>
      </c>
      <c r="F108" s="185" t="s">
        <v>55</v>
      </c>
      <c r="G108" s="59">
        <v>24962</v>
      </c>
      <c r="H108" s="169"/>
      <c r="I108" s="20">
        <f t="shared" si="5"/>
        <v>24962</v>
      </c>
      <c r="J108" s="59">
        <v>138989</v>
      </c>
      <c r="K108" s="59"/>
      <c r="L108" s="26">
        <f t="shared" si="6"/>
        <v>138989</v>
      </c>
    </row>
    <row r="109" spans="1:12" s="172" customFormat="1" ht="12.75" outlineLevel="2">
      <c r="A109" s="17" t="s">
        <v>634</v>
      </c>
      <c r="B109" s="18" t="s">
        <v>35</v>
      </c>
      <c r="C109" s="18" t="s">
        <v>24</v>
      </c>
      <c r="D109" s="18" t="s">
        <v>33</v>
      </c>
      <c r="E109" s="18" t="s">
        <v>26</v>
      </c>
      <c r="F109" s="19" t="s">
        <v>27</v>
      </c>
      <c r="G109" s="20">
        <v>1251</v>
      </c>
      <c r="H109" s="20"/>
      <c r="I109" s="20">
        <f t="shared" si="5"/>
        <v>1251</v>
      </c>
      <c r="J109" s="21">
        <v>29073</v>
      </c>
      <c r="K109" s="21"/>
      <c r="L109" s="26">
        <f t="shared" si="6"/>
        <v>29073</v>
      </c>
    </row>
    <row r="110" spans="1:12" s="233" customFormat="1" ht="12.75" outlineLevel="1">
      <c r="A110" s="256"/>
      <c r="B110" s="264" t="s">
        <v>690</v>
      </c>
      <c r="C110" s="264"/>
      <c r="D110" s="264"/>
      <c r="E110" s="264"/>
      <c r="F110" s="249"/>
      <c r="G110" s="230">
        <f aca="true" t="shared" si="7" ref="G110:L110">SUBTOTAL(9,G72:G109)</f>
        <v>1282509</v>
      </c>
      <c r="H110" s="230">
        <f t="shared" si="7"/>
        <v>8585</v>
      </c>
      <c r="I110" s="230">
        <f t="shared" si="7"/>
        <v>1291094</v>
      </c>
      <c r="J110" s="250">
        <f t="shared" si="7"/>
        <v>35576796</v>
      </c>
      <c r="K110" s="250">
        <f t="shared" si="7"/>
        <v>823921</v>
      </c>
      <c r="L110" s="232">
        <f t="shared" si="7"/>
        <v>36400717</v>
      </c>
    </row>
    <row r="111" spans="1:12" s="172" customFormat="1" ht="12.75" outlineLevel="2">
      <c r="A111" s="33" t="s">
        <v>703</v>
      </c>
      <c r="B111" s="94" t="s">
        <v>76</v>
      </c>
      <c r="C111" s="94" t="s">
        <v>42</v>
      </c>
      <c r="D111" s="94" t="s">
        <v>43</v>
      </c>
      <c r="E111" s="91" t="s">
        <v>26</v>
      </c>
      <c r="F111" s="94" t="s">
        <v>44</v>
      </c>
      <c r="G111" s="26">
        <v>29432</v>
      </c>
      <c r="H111" s="36"/>
      <c r="I111" s="20">
        <f aca="true" t="shared" si="8" ref="I111:I143">SUM(G111:H111)</f>
        <v>29432</v>
      </c>
      <c r="J111" s="26">
        <v>980668</v>
      </c>
      <c r="K111" s="26"/>
      <c r="L111" s="26">
        <f aca="true" t="shared" si="9" ref="L111:L143">SUM(J111:K111)</f>
        <v>980668</v>
      </c>
    </row>
    <row r="112" spans="1:12" s="172" customFormat="1" ht="12.75" outlineLevel="2">
      <c r="A112" s="33" t="s">
        <v>704</v>
      </c>
      <c r="B112" s="94" t="s">
        <v>76</v>
      </c>
      <c r="C112" s="94" t="s">
        <v>42</v>
      </c>
      <c r="D112" s="94" t="s">
        <v>43</v>
      </c>
      <c r="E112" s="91" t="s">
        <v>26</v>
      </c>
      <c r="F112" s="94" t="s">
        <v>44</v>
      </c>
      <c r="G112" s="26">
        <v>465</v>
      </c>
      <c r="H112" s="36"/>
      <c r="I112" s="20">
        <f t="shared" si="8"/>
        <v>465</v>
      </c>
      <c r="J112" s="26">
        <v>18235</v>
      </c>
      <c r="K112" s="26"/>
      <c r="L112" s="26">
        <f t="shared" si="9"/>
        <v>18235</v>
      </c>
    </row>
    <row r="113" spans="1:12" s="172" customFormat="1" ht="12.75" outlineLevel="2">
      <c r="A113" s="33" t="s">
        <v>706</v>
      </c>
      <c r="B113" s="94" t="s">
        <v>76</v>
      </c>
      <c r="C113" s="94" t="s">
        <v>42</v>
      </c>
      <c r="D113" s="94" t="s">
        <v>43</v>
      </c>
      <c r="E113" s="91" t="s">
        <v>26</v>
      </c>
      <c r="F113" s="94" t="s">
        <v>44</v>
      </c>
      <c r="G113" s="26">
        <v>41</v>
      </c>
      <c r="H113" s="36"/>
      <c r="I113" s="20">
        <f t="shared" si="8"/>
        <v>41</v>
      </c>
      <c r="J113" s="26">
        <v>1348</v>
      </c>
      <c r="K113" s="26"/>
      <c r="L113" s="26">
        <f t="shared" si="9"/>
        <v>1348</v>
      </c>
    </row>
    <row r="114" spans="1:12" s="172" customFormat="1" ht="12.75" outlineLevel="2">
      <c r="A114" s="33" t="s">
        <v>707</v>
      </c>
      <c r="B114" s="94" t="s">
        <v>76</v>
      </c>
      <c r="C114" s="94" t="s">
        <v>42</v>
      </c>
      <c r="D114" s="94" t="s">
        <v>43</v>
      </c>
      <c r="E114" s="91" t="s">
        <v>26</v>
      </c>
      <c r="F114" s="94" t="s">
        <v>44</v>
      </c>
      <c r="G114" s="26">
        <v>78</v>
      </c>
      <c r="H114" s="36"/>
      <c r="I114" s="20">
        <f t="shared" si="8"/>
        <v>78</v>
      </c>
      <c r="J114" s="26">
        <v>4181</v>
      </c>
      <c r="K114" s="26"/>
      <c r="L114" s="26">
        <f t="shared" si="9"/>
        <v>4181</v>
      </c>
    </row>
    <row r="115" spans="1:12" s="172" customFormat="1" ht="12.75" outlineLevel="2">
      <c r="A115" s="33" t="s">
        <v>710</v>
      </c>
      <c r="B115" s="94" t="s">
        <v>76</v>
      </c>
      <c r="C115" s="94" t="s">
        <v>42</v>
      </c>
      <c r="D115" s="94" t="s">
        <v>43</v>
      </c>
      <c r="E115" s="91" t="s">
        <v>26</v>
      </c>
      <c r="F115" s="94" t="s">
        <v>44</v>
      </c>
      <c r="G115" s="26">
        <v>310</v>
      </c>
      <c r="H115" s="36"/>
      <c r="I115" s="20">
        <f t="shared" si="8"/>
        <v>310</v>
      </c>
      <c r="J115" s="26">
        <v>14082</v>
      </c>
      <c r="K115" s="26"/>
      <c r="L115" s="26">
        <f t="shared" si="9"/>
        <v>14082</v>
      </c>
    </row>
    <row r="116" spans="1:12" s="172" customFormat="1" ht="12.75" outlineLevel="2">
      <c r="A116" s="17" t="s">
        <v>711</v>
      </c>
      <c r="B116" s="18" t="s">
        <v>76</v>
      </c>
      <c r="C116" s="18" t="s">
        <v>24</v>
      </c>
      <c r="D116" s="18" t="s">
        <v>114</v>
      </c>
      <c r="E116" s="18" t="s">
        <v>26</v>
      </c>
      <c r="F116" s="19" t="s">
        <v>27</v>
      </c>
      <c r="G116" s="20"/>
      <c r="H116" s="72"/>
      <c r="I116" s="20">
        <f t="shared" si="8"/>
        <v>0</v>
      </c>
      <c r="J116" s="21"/>
      <c r="K116" s="21"/>
      <c r="L116" s="26">
        <f t="shared" si="9"/>
        <v>0</v>
      </c>
    </row>
    <row r="117" spans="1:12" s="172" customFormat="1" ht="12.75" outlineLevel="2">
      <c r="A117" s="17" t="s">
        <v>712</v>
      </c>
      <c r="B117" s="18" t="s">
        <v>76</v>
      </c>
      <c r="C117" s="18" t="s">
        <v>24</v>
      </c>
      <c r="D117" s="18" t="s">
        <v>33</v>
      </c>
      <c r="E117" s="18" t="s">
        <v>26</v>
      </c>
      <c r="F117" s="19" t="s">
        <v>27</v>
      </c>
      <c r="G117" s="20">
        <v>826</v>
      </c>
      <c r="H117" s="20"/>
      <c r="I117" s="20">
        <f t="shared" si="8"/>
        <v>826</v>
      </c>
      <c r="J117" s="190">
        <v>21074</v>
      </c>
      <c r="L117" s="26">
        <f t="shared" si="9"/>
        <v>21074</v>
      </c>
    </row>
    <row r="118" spans="1:12" s="172" customFormat="1" ht="12.75" outlineLevel="2">
      <c r="A118" s="33" t="s">
        <v>185</v>
      </c>
      <c r="B118" s="94" t="s">
        <v>76</v>
      </c>
      <c r="C118" s="94" t="s">
        <v>42</v>
      </c>
      <c r="D118" s="94" t="s">
        <v>43</v>
      </c>
      <c r="E118" s="91" t="s">
        <v>26</v>
      </c>
      <c r="F118" s="94" t="s">
        <v>44</v>
      </c>
      <c r="G118" s="26">
        <v>3247</v>
      </c>
      <c r="H118" s="36"/>
      <c r="I118" s="20">
        <f t="shared" si="8"/>
        <v>3247</v>
      </c>
      <c r="J118" s="26">
        <v>47165</v>
      </c>
      <c r="K118" s="26"/>
      <c r="L118" s="26">
        <f t="shared" si="9"/>
        <v>47165</v>
      </c>
    </row>
    <row r="119" spans="1:12" s="172" customFormat="1" ht="12.75" outlineLevel="2">
      <c r="A119" s="33" t="s">
        <v>188</v>
      </c>
      <c r="B119" s="94" t="s">
        <v>76</v>
      </c>
      <c r="C119" s="94" t="s">
        <v>42</v>
      </c>
      <c r="D119" s="94" t="s">
        <v>43</v>
      </c>
      <c r="E119" s="91" t="s">
        <v>26</v>
      </c>
      <c r="F119" s="94" t="s">
        <v>44</v>
      </c>
      <c r="G119" s="26">
        <v>23413</v>
      </c>
      <c r="H119" s="36"/>
      <c r="I119" s="20">
        <f t="shared" si="8"/>
        <v>23413</v>
      </c>
      <c r="J119" s="95">
        <v>414760</v>
      </c>
      <c r="K119" s="96"/>
      <c r="L119" s="26">
        <f t="shared" si="9"/>
        <v>414760</v>
      </c>
    </row>
    <row r="120" spans="1:12" s="172" customFormat="1" ht="12.75" outlineLevel="2">
      <c r="A120" s="97" t="s">
        <v>189</v>
      </c>
      <c r="B120" s="191" t="s">
        <v>76</v>
      </c>
      <c r="C120" s="191" t="s">
        <v>67</v>
      </c>
      <c r="D120" s="191" t="s">
        <v>33</v>
      </c>
      <c r="E120" s="184" t="s">
        <v>26</v>
      </c>
      <c r="F120" s="185" t="s">
        <v>55</v>
      </c>
      <c r="G120" s="59">
        <f>11430+13667</f>
        <v>25097</v>
      </c>
      <c r="H120" s="169"/>
      <c r="I120" s="20">
        <f t="shared" si="8"/>
        <v>25097</v>
      </c>
      <c r="J120" s="59">
        <f>64106+75875</f>
        <v>139981</v>
      </c>
      <c r="K120" s="59"/>
      <c r="L120" s="26">
        <f t="shared" si="9"/>
        <v>139981</v>
      </c>
    </row>
    <row r="121" spans="1:12" s="172" customFormat="1" ht="12.75" outlineLevel="2">
      <c r="A121" s="17" t="s">
        <v>716</v>
      </c>
      <c r="B121" s="18" t="s">
        <v>76</v>
      </c>
      <c r="C121" s="18" t="s">
        <v>24</v>
      </c>
      <c r="D121" s="18" t="s">
        <v>33</v>
      </c>
      <c r="E121" s="18" t="s">
        <v>26</v>
      </c>
      <c r="F121" s="19" t="s">
        <v>27</v>
      </c>
      <c r="G121" s="20">
        <v>27237</v>
      </c>
      <c r="H121" s="20"/>
      <c r="I121" s="20">
        <f t="shared" si="8"/>
        <v>27237</v>
      </c>
      <c r="J121" s="190">
        <v>651436</v>
      </c>
      <c r="L121" s="26">
        <f t="shared" si="9"/>
        <v>651436</v>
      </c>
    </row>
    <row r="122" spans="1:12" s="172" customFormat="1" ht="12.75" outlineLevel="2">
      <c r="A122" s="17" t="s">
        <v>717</v>
      </c>
      <c r="B122" s="18" t="s">
        <v>76</v>
      </c>
      <c r="C122" s="18" t="s">
        <v>24</v>
      </c>
      <c r="D122" s="18" t="s">
        <v>33</v>
      </c>
      <c r="E122" s="18" t="s">
        <v>26</v>
      </c>
      <c r="F122" s="19" t="s">
        <v>27</v>
      </c>
      <c r="G122" s="20">
        <v>17594</v>
      </c>
      <c r="H122" s="20"/>
      <c r="I122" s="20">
        <f t="shared" si="8"/>
        <v>17594</v>
      </c>
      <c r="J122" s="190">
        <v>504068</v>
      </c>
      <c r="L122" s="26">
        <f t="shared" si="9"/>
        <v>504068</v>
      </c>
    </row>
    <row r="123" spans="1:12" s="172" customFormat="1" ht="12.75" outlineLevel="2">
      <c r="A123" s="17" t="s">
        <v>718</v>
      </c>
      <c r="B123" s="18" t="s">
        <v>76</v>
      </c>
      <c r="C123" s="18" t="s">
        <v>24</v>
      </c>
      <c r="D123" s="18" t="s">
        <v>33</v>
      </c>
      <c r="E123" s="18" t="s">
        <v>26</v>
      </c>
      <c r="F123" s="19" t="s">
        <v>27</v>
      </c>
      <c r="G123" s="20">
        <v>9257</v>
      </c>
      <c r="H123" s="20"/>
      <c r="I123" s="20">
        <f t="shared" si="8"/>
        <v>9257</v>
      </c>
      <c r="J123" s="190">
        <v>213318</v>
      </c>
      <c r="L123" s="26">
        <f t="shared" si="9"/>
        <v>213318</v>
      </c>
    </row>
    <row r="124" spans="1:12" s="172" customFormat="1" ht="12.75" outlineLevel="2">
      <c r="A124" s="17" t="s">
        <v>719</v>
      </c>
      <c r="B124" s="18" t="s">
        <v>76</v>
      </c>
      <c r="C124" s="18" t="s">
        <v>24</v>
      </c>
      <c r="D124" s="18" t="s">
        <v>33</v>
      </c>
      <c r="E124" s="18" t="s">
        <v>26</v>
      </c>
      <c r="F124" s="19" t="s">
        <v>27</v>
      </c>
      <c r="G124" s="20">
        <v>398</v>
      </c>
      <c r="H124" s="20"/>
      <c r="I124" s="20">
        <f t="shared" si="8"/>
        <v>398</v>
      </c>
      <c r="J124" s="190">
        <v>10180</v>
      </c>
      <c r="L124" s="26">
        <f t="shared" si="9"/>
        <v>10180</v>
      </c>
    </row>
    <row r="125" spans="1:12" s="172" customFormat="1" ht="12.75" outlineLevel="2">
      <c r="A125" s="17" t="s">
        <v>720</v>
      </c>
      <c r="B125" s="18" t="s">
        <v>76</v>
      </c>
      <c r="C125" s="18" t="s">
        <v>24</v>
      </c>
      <c r="D125" s="18" t="s">
        <v>33</v>
      </c>
      <c r="E125" s="18" t="s">
        <v>26</v>
      </c>
      <c r="F125" s="19" t="s">
        <v>27</v>
      </c>
      <c r="G125" s="20">
        <v>2201</v>
      </c>
      <c r="H125" s="20"/>
      <c r="I125" s="20">
        <f t="shared" si="8"/>
        <v>2201</v>
      </c>
      <c r="J125" s="190">
        <v>59577</v>
      </c>
      <c r="L125" s="26">
        <f t="shared" si="9"/>
        <v>59577</v>
      </c>
    </row>
    <row r="126" spans="1:12" s="172" customFormat="1" ht="12.75" outlineLevel="2">
      <c r="A126" s="17" t="s">
        <v>721</v>
      </c>
      <c r="B126" s="18" t="s">
        <v>76</v>
      </c>
      <c r="C126" s="18" t="s">
        <v>24</v>
      </c>
      <c r="D126" s="18" t="s">
        <v>33</v>
      </c>
      <c r="E126" s="18" t="s">
        <v>26</v>
      </c>
      <c r="F126" s="19" t="s">
        <v>27</v>
      </c>
      <c r="G126" s="20">
        <v>3327</v>
      </c>
      <c r="H126" s="20"/>
      <c r="I126" s="20">
        <f t="shared" si="8"/>
        <v>3327</v>
      </c>
      <c r="J126" s="190">
        <v>84121</v>
      </c>
      <c r="L126" s="26">
        <f t="shared" si="9"/>
        <v>84121</v>
      </c>
    </row>
    <row r="127" spans="1:12" s="172" customFormat="1" ht="12.75" outlineLevel="2">
      <c r="A127" s="110" t="s">
        <v>227</v>
      </c>
      <c r="B127" s="181" t="s">
        <v>76</v>
      </c>
      <c r="C127" s="181" t="s">
        <v>18</v>
      </c>
      <c r="D127" s="181" t="s">
        <v>90</v>
      </c>
      <c r="E127" s="182" t="s">
        <v>26</v>
      </c>
      <c r="F127" s="182" t="s">
        <v>21</v>
      </c>
      <c r="G127" s="14">
        <v>365</v>
      </c>
      <c r="H127" s="100"/>
      <c r="I127" s="20">
        <f t="shared" si="8"/>
        <v>365</v>
      </c>
      <c r="J127" s="14">
        <v>7767</v>
      </c>
      <c r="K127" s="100"/>
      <c r="L127" s="26">
        <f t="shared" si="9"/>
        <v>7767</v>
      </c>
    </row>
    <row r="128" spans="1:12" s="172" customFormat="1" ht="12.75" outlineLevel="2">
      <c r="A128" s="33" t="s">
        <v>724</v>
      </c>
      <c r="B128" s="94" t="s">
        <v>76</v>
      </c>
      <c r="C128" s="94" t="s">
        <v>42</v>
      </c>
      <c r="D128" s="94" t="s">
        <v>43</v>
      </c>
      <c r="E128" s="91" t="s">
        <v>26</v>
      </c>
      <c r="F128" s="94" t="s">
        <v>44</v>
      </c>
      <c r="G128" s="26">
        <v>2170</v>
      </c>
      <c r="H128" s="36"/>
      <c r="I128" s="20">
        <f t="shared" si="8"/>
        <v>2170</v>
      </c>
      <c r="J128" s="26">
        <v>68549</v>
      </c>
      <c r="K128" s="26"/>
      <c r="L128" s="26">
        <f t="shared" si="9"/>
        <v>68549</v>
      </c>
    </row>
    <row r="129" spans="1:12" s="172" customFormat="1" ht="12.75" outlineLevel="2">
      <c r="A129" s="27" t="s">
        <v>235</v>
      </c>
      <c r="B129" s="53" t="s">
        <v>76</v>
      </c>
      <c r="C129" s="53" t="s">
        <v>36</v>
      </c>
      <c r="D129" s="53" t="s">
        <v>236</v>
      </c>
      <c r="E129" s="53" t="s">
        <v>26</v>
      </c>
      <c r="F129" s="53" t="s">
        <v>38</v>
      </c>
      <c r="G129" s="30">
        <v>11</v>
      </c>
      <c r="H129" s="30">
        <v>0</v>
      </c>
      <c r="I129" s="20">
        <f t="shared" si="8"/>
        <v>11</v>
      </c>
      <c r="J129" s="30">
        <v>235</v>
      </c>
      <c r="K129" s="30">
        <v>0</v>
      </c>
      <c r="L129" s="26">
        <f t="shared" si="9"/>
        <v>235</v>
      </c>
    </row>
    <row r="130" spans="1:12" s="172" customFormat="1" ht="12.75" outlineLevel="2">
      <c r="A130" s="110" t="s">
        <v>248</v>
      </c>
      <c r="B130" s="181" t="s">
        <v>76</v>
      </c>
      <c r="C130" s="181" t="s">
        <v>18</v>
      </c>
      <c r="D130" s="181" t="s">
        <v>102</v>
      </c>
      <c r="E130" s="182" t="s">
        <v>26</v>
      </c>
      <c r="F130" s="181" t="s">
        <v>21</v>
      </c>
      <c r="G130" s="14">
        <v>351</v>
      </c>
      <c r="H130" s="14"/>
      <c r="I130" s="20">
        <f t="shared" si="8"/>
        <v>351</v>
      </c>
      <c r="J130" s="16">
        <v>6130</v>
      </c>
      <c r="K130" s="16"/>
      <c r="L130" s="26">
        <f t="shared" si="9"/>
        <v>6130</v>
      </c>
    </row>
    <row r="131" spans="1:12" s="172" customFormat="1" ht="12.75" outlineLevel="2">
      <c r="A131" s="63" t="s">
        <v>271</v>
      </c>
      <c r="B131" s="181" t="s">
        <v>76</v>
      </c>
      <c r="C131" s="181" t="s">
        <v>18</v>
      </c>
      <c r="D131" s="186" t="s">
        <v>102</v>
      </c>
      <c r="E131" s="182" t="s">
        <v>26</v>
      </c>
      <c r="F131" s="181" t="s">
        <v>21</v>
      </c>
      <c r="G131" s="14">
        <v>2378</v>
      </c>
      <c r="H131" s="14"/>
      <c r="I131" s="20">
        <f t="shared" si="8"/>
        <v>2378</v>
      </c>
      <c r="J131" s="16">
        <v>37121</v>
      </c>
      <c r="K131" s="16"/>
      <c r="L131" s="26">
        <f t="shared" si="9"/>
        <v>37121</v>
      </c>
    </row>
    <row r="132" spans="1:12" s="172" customFormat="1" ht="12.75" outlineLevel="2">
      <c r="A132" s="80" t="s">
        <v>272</v>
      </c>
      <c r="B132" s="191" t="s">
        <v>76</v>
      </c>
      <c r="C132" s="183" t="s">
        <v>67</v>
      </c>
      <c r="D132" s="183" t="s">
        <v>43</v>
      </c>
      <c r="E132" s="184" t="s">
        <v>26</v>
      </c>
      <c r="F132" s="185" t="s">
        <v>55</v>
      </c>
      <c r="G132" s="59">
        <f>147893+8900</f>
        <v>156793</v>
      </c>
      <c r="H132" s="169"/>
      <c r="I132" s="20">
        <f t="shared" si="8"/>
        <v>156793</v>
      </c>
      <c r="J132" s="59">
        <f>817465+56828</f>
        <v>874293</v>
      </c>
      <c r="K132" s="169"/>
      <c r="L132" s="26">
        <f t="shared" si="9"/>
        <v>874293</v>
      </c>
    </row>
    <row r="133" spans="1:12" s="172" customFormat="1" ht="12.75" outlineLevel="2">
      <c r="A133" s="17" t="s">
        <v>272</v>
      </c>
      <c r="B133" s="18" t="s">
        <v>76</v>
      </c>
      <c r="C133" s="18" t="s">
        <v>24</v>
      </c>
      <c r="D133" s="18" t="s">
        <v>43</v>
      </c>
      <c r="E133" s="18" t="s">
        <v>26</v>
      </c>
      <c r="F133" s="19" t="s">
        <v>27</v>
      </c>
      <c r="G133" s="20"/>
      <c r="H133" s="20">
        <v>11</v>
      </c>
      <c r="I133" s="20">
        <f t="shared" si="8"/>
        <v>11</v>
      </c>
      <c r="J133" s="20"/>
      <c r="K133" s="21">
        <v>866</v>
      </c>
      <c r="L133" s="26">
        <f t="shared" si="9"/>
        <v>866</v>
      </c>
    </row>
    <row r="134" spans="1:12" s="172" customFormat="1" ht="12.75" outlineLevel="2">
      <c r="A134" s="33" t="s">
        <v>727</v>
      </c>
      <c r="B134" s="94" t="s">
        <v>76</v>
      </c>
      <c r="C134" s="94" t="s">
        <v>42</v>
      </c>
      <c r="D134" s="94" t="s">
        <v>43</v>
      </c>
      <c r="E134" s="91" t="s">
        <v>26</v>
      </c>
      <c r="F134" s="94" t="s">
        <v>44</v>
      </c>
      <c r="G134" s="26">
        <v>172</v>
      </c>
      <c r="H134" s="36"/>
      <c r="I134" s="20">
        <f t="shared" si="8"/>
        <v>172</v>
      </c>
      <c r="J134" s="26">
        <v>6243</v>
      </c>
      <c r="K134" s="26"/>
      <c r="L134" s="26">
        <f t="shared" si="9"/>
        <v>6243</v>
      </c>
    </row>
    <row r="135" spans="1:12" s="172" customFormat="1" ht="12.75" outlineLevel="2">
      <c r="A135" s="110" t="s">
        <v>313</v>
      </c>
      <c r="B135" s="181" t="s">
        <v>76</v>
      </c>
      <c r="C135" s="181" t="s">
        <v>18</v>
      </c>
      <c r="D135" s="181" t="s">
        <v>58</v>
      </c>
      <c r="E135" s="182" t="s">
        <v>26</v>
      </c>
      <c r="F135" s="182" t="s">
        <v>21</v>
      </c>
      <c r="G135" s="14">
        <v>671</v>
      </c>
      <c r="H135" s="100"/>
      <c r="I135" s="20">
        <f t="shared" si="8"/>
        <v>671</v>
      </c>
      <c r="J135" s="14">
        <v>11962</v>
      </c>
      <c r="K135" s="100"/>
      <c r="L135" s="26">
        <f t="shared" si="9"/>
        <v>11962</v>
      </c>
    </row>
    <row r="136" spans="1:12" s="172" customFormat="1" ht="12.75" outlineLevel="2">
      <c r="A136" s="33" t="s">
        <v>731</v>
      </c>
      <c r="B136" s="94" t="s">
        <v>76</v>
      </c>
      <c r="C136" s="94" t="s">
        <v>42</v>
      </c>
      <c r="D136" s="94" t="s">
        <v>43</v>
      </c>
      <c r="E136" s="91" t="s">
        <v>26</v>
      </c>
      <c r="F136" s="94" t="s">
        <v>44</v>
      </c>
      <c r="G136" s="26">
        <v>55</v>
      </c>
      <c r="H136" s="36"/>
      <c r="I136" s="20">
        <f t="shared" si="8"/>
        <v>55</v>
      </c>
      <c r="J136" s="26">
        <v>14639</v>
      </c>
      <c r="K136" s="26"/>
      <c r="L136" s="26">
        <f t="shared" si="9"/>
        <v>14639</v>
      </c>
    </row>
    <row r="137" spans="1:12" s="172" customFormat="1" ht="12.75" outlineLevel="2">
      <c r="A137" s="17" t="s">
        <v>733</v>
      </c>
      <c r="B137" s="18" t="s">
        <v>76</v>
      </c>
      <c r="C137" s="18" t="s">
        <v>24</v>
      </c>
      <c r="D137" s="18" t="s">
        <v>33</v>
      </c>
      <c r="E137" s="18" t="s">
        <v>26</v>
      </c>
      <c r="F137" s="19" t="s">
        <v>27</v>
      </c>
      <c r="G137" s="20">
        <v>606</v>
      </c>
      <c r="H137" s="20"/>
      <c r="I137" s="20">
        <f t="shared" si="8"/>
        <v>606</v>
      </c>
      <c r="J137" s="190">
        <v>66535</v>
      </c>
      <c r="L137" s="26">
        <f t="shared" si="9"/>
        <v>66535</v>
      </c>
    </row>
    <row r="138" spans="1:12" s="172" customFormat="1" ht="12.75" outlineLevel="2">
      <c r="A138" s="33" t="s">
        <v>336</v>
      </c>
      <c r="B138" s="94" t="s">
        <v>76</v>
      </c>
      <c r="C138" s="94" t="s">
        <v>42</v>
      </c>
      <c r="D138" s="94" t="s">
        <v>43</v>
      </c>
      <c r="E138" s="91" t="s">
        <v>26</v>
      </c>
      <c r="F138" s="94" t="s">
        <v>44</v>
      </c>
      <c r="G138" s="26">
        <v>15114</v>
      </c>
      <c r="H138" s="36"/>
      <c r="I138" s="20">
        <f t="shared" si="8"/>
        <v>15114</v>
      </c>
      <c r="J138" s="26">
        <v>255117</v>
      </c>
      <c r="K138" s="26"/>
      <c r="L138" s="26">
        <f t="shared" si="9"/>
        <v>255117</v>
      </c>
    </row>
    <row r="139" spans="1:12" s="172" customFormat="1" ht="12.75" outlineLevel="2">
      <c r="A139" s="27" t="s">
        <v>342</v>
      </c>
      <c r="B139" s="53" t="s">
        <v>76</v>
      </c>
      <c r="C139" s="53" t="s">
        <v>36</v>
      </c>
      <c r="D139" s="53" t="s">
        <v>236</v>
      </c>
      <c r="E139" s="53" t="s">
        <v>26</v>
      </c>
      <c r="F139" s="53" t="s">
        <v>38</v>
      </c>
      <c r="G139" s="30">
        <v>176</v>
      </c>
      <c r="H139" s="30">
        <v>0</v>
      </c>
      <c r="I139" s="20">
        <f t="shared" si="8"/>
        <v>176</v>
      </c>
      <c r="J139" s="30">
        <v>4236</v>
      </c>
      <c r="K139" s="30">
        <v>0</v>
      </c>
      <c r="L139" s="26">
        <f t="shared" si="9"/>
        <v>4236</v>
      </c>
    </row>
    <row r="140" spans="1:12" s="172" customFormat="1" ht="12.75" outlineLevel="2">
      <c r="A140" s="17" t="s">
        <v>736</v>
      </c>
      <c r="B140" s="18" t="s">
        <v>76</v>
      </c>
      <c r="C140" s="18" t="s">
        <v>24</v>
      </c>
      <c r="D140" s="18" t="s">
        <v>33</v>
      </c>
      <c r="E140" s="18" t="s">
        <v>26</v>
      </c>
      <c r="F140" s="19" t="s">
        <v>27</v>
      </c>
      <c r="G140" s="20">
        <v>3022</v>
      </c>
      <c r="H140" s="20"/>
      <c r="I140" s="20">
        <f t="shared" si="8"/>
        <v>3022</v>
      </c>
      <c r="J140" s="190">
        <v>77346</v>
      </c>
      <c r="L140" s="26">
        <f t="shared" si="9"/>
        <v>77346</v>
      </c>
    </row>
    <row r="141" spans="1:12" s="172" customFormat="1" ht="12.75" outlineLevel="2">
      <c r="A141" s="33" t="s">
        <v>741</v>
      </c>
      <c r="B141" s="94" t="s">
        <v>76</v>
      </c>
      <c r="C141" s="94" t="s">
        <v>42</v>
      </c>
      <c r="D141" s="94" t="s">
        <v>43</v>
      </c>
      <c r="E141" s="91" t="s">
        <v>26</v>
      </c>
      <c r="F141" s="94" t="s">
        <v>44</v>
      </c>
      <c r="G141" s="26">
        <v>0</v>
      </c>
      <c r="H141" s="36"/>
      <c r="I141" s="20">
        <f t="shared" si="8"/>
        <v>0</v>
      </c>
      <c r="J141" s="26">
        <v>0</v>
      </c>
      <c r="K141" s="26"/>
      <c r="L141" s="26">
        <f t="shared" si="9"/>
        <v>0</v>
      </c>
    </row>
    <row r="142" spans="1:12" s="172" customFormat="1" ht="12.75" outlineLevel="2">
      <c r="A142" s="33" t="s">
        <v>742</v>
      </c>
      <c r="B142" s="94" t="s">
        <v>76</v>
      </c>
      <c r="C142" s="94" t="s">
        <v>42</v>
      </c>
      <c r="D142" s="94" t="s">
        <v>43</v>
      </c>
      <c r="E142" s="91" t="s">
        <v>26</v>
      </c>
      <c r="F142" s="94" t="s">
        <v>44</v>
      </c>
      <c r="G142" s="26">
        <v>786</v>
      </c>
      <c r="H142" s="36"/>
      <c r="I142" s="20">
        <f t="shared" si="8"/>
        <v>786</v>
      </c>
      <c r="J142" s="26">
        <v>9077</v>
      </c>
      <c r="K142" s="26"/>
      <c r="L142" s="26">
        <f t="shared" si="9"/>
        <v>9077</v>
      </c>
    </row>
    <row r="143" spans="1:12" s="172" customFormat="1" ht="12.75" outlineLevel="2">
      <c r="A143" s="33" t="s">
        <v>801</v>
      </c>
      <c r="B143" s="94" t="s">
        <v>76</v>
      </c>
      <c r="C143" s="94" t="s">
        <v>42</v>
      </c>
      <c r="D143" s="94" t="s">
        <v>43</v>
      </c>
      <c r="E143" s="91" t="s">
        <v>20</v>
      </c>
      <c r="F143" s="91" t="s">
        <v>44</v>
      </c>
      <c r="G143" s="26">
        <v>167947</v>
      </c>
      <c r="H143" s="36"/>
      <c r="I143" s="20">
        <f t="shared" si="8"/>
        <v>167947</v>
      </c>
      <c r="J143" s="26">
        <v>2206078</v>
      </c>
      <c r="K143" s="26"/>
      <c r="L143" s="26">
        <f t="shared" si="9"/>
        <v>2206078</v>
      </c>
    </row>
    <row r="144" spans="1:12" s="172" customFormat="1" ht="12.75" outlineLevel="2">
      <c r="A144" s="110" t="s">
        <v>446</v>
      </c>
      <c r="B144" s="181" t="s">
        <v>76</v>
      </c>
      <c r="C144" s="181" t="s">
        <v>18</v>
      </c>
      <c r="D144" s="181" t="s">
        <v>102</v>
      </c>
      <c r="E144" s="182" t="s">
        <v>26</v>
      </c>
      <c r="F144" s="181" t="s">
        <v>21</v>
      </c>
      <c r="G144" s="14">
        <v>842</v>
      </c>
      <c r="H144" s="14"/>
      <c r="I144" s="20">
        <f aca="true" t="shared" si="10" ref="I144:I165">SUM(G144:H144)</f>
        <v>842</v>
      </c>
      <c r="J144" s="16">
        <v>21146</v>
      </c>
      <c r="K144" s="16"/>
      <c r="L144" s="26">
        <f aca="true" t="shared" si="11" ref="L144:L165">SUM(J144:K144)</f>
        <v>21146</v>
      </c>
    </row>
    <row r="145" spans="1:12" s="172" customFormat="1" ht="12.75" outlineLevel="2">
      <c r="A145" s="33" t="s">
        <v>745</v>
      </c>
      <c r="B145" s="94" t="s">
        <v>76</v>
      </c>
      <c r="C145" s="94" t="s">
        <v>42</v>
      </c>
      <c r="D145" s="94" t="s">
        <v>43</v>
      </c>
      <c r="E145" s="91" t="s">
        <v>26</v>
      </c>
      <c r="F145" s="94" t="s">
        <v>44</v>
      </c>
      <c r="G145" s="26">
        <v>1327</v>
      </c>
      <c r="H145" s="36"/>
      <c r="I145" s="20">
        <f t="shared" si="10"/>
        <v>1327</v>
      </c>
      <c r="J145" s="26">
        <v>43157</v>
      </c>
      <c r="K145" s="26"/>
      <c r="L145" s="26">
        <f t="shared" si="11"/>
        <v>43157</v>
      </c>
    </row>
    <row r="146" spans="1:12" s="172" customFormat="1" ht="12.75" outlineLevel="2">
      <c r="A146" s="17" t="s">
        <v>746</v>
      </c>
      <c r="B146" s="18" t="s">
        <v>76</v>
      </c>
      <c r="C146" s="18" t="s">
        <v>24</v>
      </c>
      <c r="D146" s="18" t="s">
        <v>33</v>
      </c>
      <c r="E146" s="18" t="s">
        <v>26</v>
      </c>
      <c r="F146" s="19" t="s">
        <v>27</v>
      </c>
      <c r="G146" s="190">
        <v>453</v>
      </c>
      <c r="H146" s="20"/>
      <c r="I146" s="20">
        <f t="shared" si="10"/>
        <v>453</v>
      </c>
      <c r="J146" s="190">
        <v>11459</v>
      </c>
      <c r="L146" s="26">
        <f t="shared" si="11"/>
        <v>11459</v>
      </c>
    </row>
    <row r="147" spans="1:12" s="172" customFormat="1" ht="12.75" outlineLevel="2">
      <c r="A147" s="33" t="s">
        <v>456</v>
      </c>
      <c r="B147" s="94" t="s">
        <v>76</v>
      </c>
      <c r="C147" s="94" t="s">
        <v>42</v>
      </c>
      <c r="D147" s="94" t="s">
        <v>43</v>
      </c>
      <c r="E147" s="91" t="s">
        <v>26</v>
      </c>
      <c r="F147" s="94" t="s">
        <v>44</v>
      </c>
      <c r="G147" s="26">
        <v>2968</v>
      </c>
      <c r="H147" s="36"/>
      <c r="I147" s="20">
        <f t="shared" si="10"/>
        <v>2968</v>
      </c>
      <c r="J147" s="26">
        <v>103161</v>
      </c>
      <c r="K147" s="26"/>
      <c r="L147" s="26">
        <f t="shared" si="11"/>
        <v>103161</v>
      </c>
    </row>
    <row r="148" spans="1:12" s="172" customFormat="1" ht="12.75" outlineLevel="2">
      <c r="A148" s="17" t="s">
        <v>748</v>
      </c>
      <c r="B148" s="18" t="s">
        <v>76</v>
      </c>
      <c r="C148" s="18" t="s">
        <v>24</v>
      </c>
      <c r="D148" s="18" t="s">
        <v>33</v>
      </c>
      <c r="E148" s="18" t="s">
        <v>26</v>
      </c>
      <c r="F148" s="19" t="s">
        <v>27</v>
      </c>
      <c r="G148" s="20">
        <v>17747</v>
      </c>
      <c r="H148" s="20"/>
      <c r="I148" s="20">
        <f t="shared" si="10"/>
        <v>17747</v>
      </c>
      <c r="J148" s="190">
        <v>426737</v>
      </c>
      <c r="L148" s="26">
        <f t="shared" si="11"/>
        <v>426737</v>
      </c>
    </row>
    <row r="149" spans="1:12" s="172" customFormat="1" ht="12.75" outlineLevel="2">
      <c r="A149" s="17" t="s">
        <v>468</v>
      </c>
      <c r="B149" s="18" t="s">
        <v>76</v>
      </c>
      <c r="C149" s="18" t="s">
        <v>24</v>
      </c>
      <c r="D149" s="18" t="s">
        <v>33</v>
      </c>
      <c r="E149" s="18" t="s">
        <v>26</v>
      </c>
      <c r="F149" s="19" t="s">
        <v>27</v>
      </c>
      <c r="G149" s="20">
        <v>1413</v>
      </c>
      <c r="H149" s="20"/>
      <c r="I149" s="20">
        <f t="shared" si="10"/>
        <v>1413</v>
      </c>
      <c r="J149" s="190">
        <v>31637</v>
      </c>
      <c r="L149" s="26">
        <f t="shared" si="11"/>
        <v>31637</v>
      </c>
    </row>
    <row r="150" spans="1:12" s="172" customFormat="1" ht="12.75" outlineLevel="2">
      <c r="A150" s="33" t="s">
        <v>485</v>
      </c>
      <c r="B150" s="94" t="s">
        <v>76</v>
      </c>
      <c r="C150" s="94" t="s">
        <v>42</v>
      </c>
      <c r="D150" s="94" t="s">
        <v>43</v>
      </c>
      <c r="E150" s="91" t="s">
        <v>26</v>
      </c>
      <c r="F150" s="94" t="s">
        <v>44</v>
      </c>
      <c r="G150" s="26">
        <v>3176</v>
      </c>
      <c r="H150" s="36"/>
      <c r="I150" s="20">
        <f t="shared" si="10"/>
        <v>3176</v>
      </c>
      <c r="J150" s="26">
        <v>62095</v>
      </c>
      <c r="K150" s="26"/>
      <c r="L150" s="26">
        <f t="shared" si="11"/>
        <v>62095</v>
      </c>
    </row>
    <row r="151" spans="1:12" s="172" customFormat="1" ht="12.75" outlineLevel="2">
      <c r="A151" s="33" t="s">
        <v>751</v>
      </c>
      <c r="B151" s="94" t="s">
        <v>76</v>
      </c>
      <c r="C151" s="94" t="s">
        <v>42</v>
      </c>
      <c r="D151" s="94" t="s">
        <v>43</v>
      </c>
      <c r="E151" s="91" t="s">
        <v>26</v>
      </c>
      <c r="F151" s="94" t="s">
        <v>44</v>
      </c>
      <c r="G151" s="26">
        <v>0</v>
      </c>
      <c r="H151" s="36"/>
      <c r="I151" s="20">
        <f t="shared" si="10"/>
        <v>0</v>
      </c>
      <c r="J151" s="26">
        <v>0</v>
      </c>
      <c r="K151" s="26"/>
      <c r="L151" s="26">
        <f t="shared" si="11"/>
        <v>0</v>
      </c>
    </row>
    <row r="152" spans="1:12" s="172" customFormat="1" ht="12.75" outlineLevel="2">
      <c r="A152" s="33" t="s">
        <v>752</v>
      </c>
      <c r="B152" s="94" t="s">
        <v>76</v>
      </c>
      <c r="C152" s="94" t="s">
        <v>42</v>
      </c>
      <c r="D152" s="94" t="s">
        <v>43</v>
      </c>
      <c r="E152" s="91" t="s">
        <v>26</v>
      </c>
      <c r="F152" s="94" t="s">
        <v>44</v>
      </c>
      <c r="G152" s="26">
        <v>0</v>
      </c>
      <c r="H152" s="36"/>
      <c r="I152" s="20">
        <f t="shared" si="10"/>
        <v>0</v>
      </c>
      <c r="J152" s="26">
        <v>0</v>
      </c>
      <c r="K152" s="26"/>
      <c r="L152" s="26">
        <f t="shared" si="11"/>
        <v>0</v>
      </c>
    </row>
    <row r="153" spans="1:12" s="172" customFormat="1" ht="12.75" outlineLevel="2">
      <c r="A153" s="17" t="s">
        <v>753</v>
      </c>
      <c r="B153" s="18" t="s">
        <v>76</v>
      </c>
      <c r="C153" s="18" t="s">
        <v>24</v>
      </c>
      <c r="D153" s="18" t="s">
        <v>33</v>
      </c>
      <c r="E153" s="18" t="s">
        <v>26</v>
      </c>
      <c r="F153" s="19" t="s">
        <v>27</v>
      </c>
      <c r="G153" s="20">
        <v>375</v>
      </c>
      <c r="H153" s="20"/>
      <c r="I153" s="20">
        <f t="shared" si="10"/>
        <v>375</v>
      </c>
      <c r="J153" s="190">
        <v>9876</v>
      </c>
      <c r="L153" s="26">
        <f t="shared" si="11"/>
        <v>9876</v>
      </c>
    </row>
    <row r="154" spans="1:12" s="172" customFormat="1" ht="12.75" outlineLevel="2">
      <c r="A154" s="33" t="s">
        <v>754</v>
      </c>
      <c r="B154" s="94" t="s">
        <v>76</v>
      </c>
      <c r="C154" s="94" t="s">
        <v>42</v>
      </c>
      <c r="D154" s="94" t="s">
        <v>43</v>
      </c>
      <c r="E154" s="91" t="s">
        <v>26</v>
      </c>
      <c r="F154" s="94" t="s">
        <v>44</v>
      </c>
      <c r="G154" s="26">
        <v>1992</v>
      </c>
      <c r="H154" s="36"/>
      <c r="I154" s="20">
        <f t="shared" si="10"/>
        <v>1992</v>
      </c>
      <c r="J154" s="26">
        <v>63745</v>
      </c>
      <c r="K154" s="26"/>
      <c r="L154" s="26">
        <f t="shared" si="11"/>
        <v>63745</v>
      </c>
    </row>
    <row r="155" spans="1:12" s="172" customFormat="1" ht="12.75" outlineLevel="2">
      <c r="A155" s="33" t="s">
        <v>759</v>
      </c>
      <c r="B155" s="94" t="s">
        <v>76</v>
      </c>
      <c r="C155" s="94" t="s">
        <v>42</v>
      </c>
      <c r="D155" s="94" t="s">
        <v>43</v>
      </c>
      <c r="E155" s="91" t="s">
        <v>26</v>
      </c>
      <c r="F155" s="94" t="s">
        <v>44</v>
      </c>
      <c r="G155" s="26">
        <v>8132</v>
      </c>
      <c r="H155" s="36"/>
      <c r="I155" s="20">
        <f t="shared" si="10"/>
        <v>8132</v>
      </c>
      <c r="J155" s="26">
        <v>279866</v>
      </c>
      <c r="K155" s="26"/>
      <c r="L155" s="26">
        <f t="shared" si="11"/>
        <v>279866</v>
      </c>
    </row>
    <row r="156" spans="1:12" s="172" customFormat="1" ht="12.75" outlineLevel="2">
      <c r="A156" s="17" t="s">
        <v>760</v>
      </c>
      <c r="B156" s="18" t="s">
        <v>76</v>
      </c>
      <c r="C156" s="18" t="s">
        <v>24</v>
      </c>
      <c r="D156" s="18" t="s">
        <v>114</v>
      </c>
      <c r="E156" s="18" t="s">
        <v>26</v>
      </c>
      <c r="F156" s="19" t="s">
        <v>27</v>
      </c>
      <c r="G156" s="72"/>
      <c r="H156" s="72"/>
      <c r="I156" s="20">
        <f t="shared" si="10"/>
        <v>0</v>
      </c>
      <c r="J156" s="21"/>
      <c r="K156" s="21"/>
      <c r="L156" s="26">
        <f t="shared" si="11"/>
        <v>0</v>
      </c>
    </row>
    <row r="157" spans="1:12" s="172" customFormat="1" ht="12.75" outlineLevel="2">
      <c r="A157" s="17" t="s">
        <v>774</v>
      </c>
      <c r="B157" s="18" t="s">
        <v>76</v>
      </c>
      <c r="C157" s="18" t="s">
        <v>24</v>
      </c>
      <c r="D157" s="18" t="s">
        <v>114</v>
      </c>
      <c r="E157" s="18" t="s">
        <v>26</v>
      </c>
      <c r="F157" s="19" t="s">
        <v>27</v>
      </c>
      <c r="G157" s="72"/>
      <c r="H157" s="72">
        <v>10357</v>
      </c>
      <c r="I157" s="20">
        <f t="shared" si="10"/>
        <v>10357</v>
      </c>
      <c r="J157" s="21"/>
      <c r="K157" s="21">
        <v>441069</v>
      </c>
      <c r="L157" s="26">
        <f t="shared" si="11"/>
        <v>441069</v>
      </c>
    </row>
    <row r="158" spans="1:12" s="172" customFormat="1" ht="12.75" outlineLevel="2">
      <c r="A158" s="17" t="s">
        <v>792</v>
      </c>
      <c r="B158" s="18" t="s">
        <v>76</v>
      </c>
      <c r="C158" s="18" t="s">
        <v>24</v>
      </c>
      <c r="D158" s="18" t="s">
        <v>33</v>
      </c>
      <c r="E158" s="18" t="s">
        <v>26</v>
      </c>
      <c r="F158" s="19" t="s">
        <v>27</v>
      </c>
      <c r="G158" s="20">
        <v>930</v>
      </c>
      <c r="H158" s="20"/>
      <c r="I158" s="20">
        <f t="shared" si="10"/>
        <v>930</v>
      </c>
      <c r="J158" s="190">
        <v>22238</v>
      </c>
      <c r="L158" s="26">
        <f t="shared" si="11"/>
        <v>22238</v>
      </c>
    </row>
    <row r="159" spans="1:12" s="172" customFormat="1" ht="12.75" outlineLevel="2">
      <c r="A159" s="97" t="s">
        <v>792</v>
      </c>
      <c r="B159" s="191" t="s">
        <v>76</v>
      </c>
      <c r="C159" s="191" t="s">
        <v>67</v>
      </c>
      <c r="D159" s="191" t="s">
        <v>33</v>
      </c>
      <c r="E159" s="192" t="s">
        <v>26</v>
      </c>
      <c r="F159" s="193" t="s">
        <v>55</v>
      </c>
      <c r="G159" s="87">
        <f>14831</f>
        <v>14831</v>
      </c>
      <c r="H159" s="87"/>
      <c r="I159" s="20">
        <f t="shared" si="10"/>
        <v>14831</v>
      </c>
      <c r="J159" s="87">
        <f>82619</f>
        <v>82619</v>
      </c>
      <c r="K159" s="87" t="s">
        <v>68</v>
      </c>
      <c r="L159" s="26">
        <f t="shared" si="11"/>
        <v>82619</v>
      </c>
    </row>
    <row r="160" spans="1:12" s="172" customFormat="1" ht="12.75" outlineLevel="2">
      <c r="A160" s="33" t="s">
        <v>601</v>
      </c>
      <c r="B160" s="94" t="s">
        <v>76</v>
      </c>
      <c r="C160" s="94" t="s">
        <v>42</v>
      </c>
      <c r="D160" s="94" t="s">
        <v>43</v>
      </c>
      <c r="E160" s="91" t="s">
        <v>26</v>
      </c>
      <c r="F160" s="94" t="s">
        <v>44</v>
      </c>
      <c r="G160" s="26">
        <v>174</v>
      </c>
      <c r="H160" s="36"/>
      <c r="I160" s="20">
        <f t="shared" si="10"/>
        <v>174</v>
      </c>
      <c r="J160" s="26">
        <v>8147</v>
      </c>
      <c r="K160" s="26"/>
      <c r="L160" s="26">
        <f t="shared" si="11"/>
        <v>8147</v>
      </c>
    </row>
    <row r="161" spans="1:12" s="172" customFormat="1" ht="12.75" outlineLevel="2">
      <c r="A161" s="33" t="s">
        <v>602</v>
      </c>
      <c r="B161" s="94" t="s">
        <v>76</v>
      </c>
      <c r="C161" s="94" t="s">
        <v>42</v>
      </c>
      <c r="D161" s="94" t="s">
        <v>43</v>
      </c>
      <c r="E161" s="91" t="s">
        <v>26</v>
      </c>
      <c r="F161" s="94" t="s">
        <v>44</v>
      </c>
      <c r="G161" s="26">
        <v>642</v>
      </c>
      <c r="H161" s="36"/>
      <c r="I161" s="20">
        <f t="shared" si="10"/>
        <v>642</v>
      </c>
      <c r="J161" s="26">
        <v>28936</v>
      </c>
      <c r="K161" s="26"/>
      <c r="L161" s="26">
        <f t="shared" si="11"/>
        <v>28936</v>
      </c>
    </row>
    <row r="162" spans="1:12" s="172" customFormat="1" ht="12.75" outlineLevel="2">
      <c r="A162" s="33" t="s">
        <v>777</v>
      </c>
      <c r="B162" s="94" t="s">
        <v>76</v>
      </c>
      <c r="C162" s="94" t="s">
        <v>42</v>
      </c>
      <c r="D162" s="94" t="s">
        <v>43</v>
      </c>
      <c r="E162" s="91" t="s">
        <v>26</v>
      </c>
      <c r="F162" s="94" t="s">
        <v>44</v>
      </c>
      <c r="G162" s="26">
        <v>11276</v>
      </c>
      <c r="H162" s="36"/>
      <c r="I162" s="20">
        <f t="shared" si="10"/>
        <v>11276</v>
      </c>
      <c r="J162" s="26">
        <v>390983</v>
      </c>
      <c r="K162" s="26"/>
      <c r="L162" s="26">
        <f t="shared" si="11"/>
        <v>390983</v>
      </c>
    </row>
    <row r="163" spans="1:12" s="172" customFormat="1" ht="12.75" outlineLevel="2">
      <c r="A163" s="33" t="s">
        <v>778</v>
      </c>
      <c r="B163" s="94" t="s">
        <v>76</v>
      </c>
      <c r="C163" s="94" t="s">
        <v>42</v>
      </c>
      <c r="D163" s="94" t="s">
        <v>43</v>
      </c>
      <c r="E163" s="91" t="s">
        <v>26</v>
      </c>
      <c r="F163" s="94" t="s">
        <v>44</v>
      </c>
      <c r="G163" s="26">
        <v>2</v>
      </c>
      <c r="H163" s="36"/>
      <c r="I163" s="20">
        <f t="shared" si="10"/>
        <v>2</v>
      </c>
      <c r="J163" s="26">
        <v>235</v>
      </c>
      <c r="K163" s="26"/>
      <c r="L163" s="26">
        <f t="shared" si="11"/>
        <v>235</v>
      </c>
    </row>
    <row r="164" spans="1:12" s="172" customFormat="1" ht="12.75" outlineLevel="2">
      <c r="A164" s="33" t="s">
        <v>779</v>
      </c>
      <c r="B164" s="94" t="s">
        <v>76</v>
      </c>
      <c r="C164" s="94" t="s">
        <v>42</v>
      </c>
      <c r="D164" s="94" t="s">
        <v>43</v>
      </c>
      <c r="E164" s="91" t="s">
        <v>26</v>
      </c>
      <c r="F164" s="94" t="s">
        <v>44</v>
      </c>
      <c r="G164" s="26">
        <v>0</v>
      </c>
      <c r="H164" s="36"/>
      <c r="I164" s="20">
        <f t="shared" si="10"/>
        <v>0</v>
      </c>
      <c r="J164" s="26">
        <v>0</v>
      </c>
      <c r="K164" s="26"/>
      <c r="L164" s="26">
        <f t="shared" si="11"/>
        <v>0</v>
      </c>
    </row>
    <row r="165" spans="1:12" s="172" customFormat="1" ht="12.75" outlineLevel="2">
      <c r="A165" s="97" t="s">
        <v>632</v>
      </c>
      <c r="B165" s="191" t="s">
        <v>76</v>
      </c>
      <c r="C165" s="191" t="s">
        <v>67</v>
      </c>
      <c r="D165" s="191" t="s">
        <v>33</v>
      </c>
      <c r="E165" s="192" t="s">
        <v>26</v>
      </c>
      <c r="F165" s="193" t="s">
        <v>55</v>
      </c>
      <c r="G165" s="87">
        <v>2788</v>
      </c>
      <c r="H165" s="87"/>
      <c r="I165" s="20">
        <f t="shared" si="10"/>
        <v>2788</v>
      </c>
      <c r="J165" s="87">
        <v>20707</v>
      </c>
      <c r="K165" s="87"/>
      <c r="L165" s="26">
        <f t="shared" si="11"/>
        <v>20707</v>
      </c>
    </row>
    <row r="166" spans="1:12" s="233" customFormat="1" ht="12.75" outlineLevel="1">
      <c r="A166" s="289"/>
      <c r="B166" s="290" t="s">
        <v>691</v>
      </c>
      <c r="C166" s="290"/>
      <c r="D166" s="290"/>
      <c r="E166" s="291"/>
      <c r="F166" s="292"/>
      <c r="G166" s="293">
        <f aca="true" t="shared" si="12" ref="G166:L166">SUBTOTAL(9,G111:G165)</f>
        <v>562608</v>
      </c>
      <c r="H166" s="293">
        <f t="shared" si="12"/>
        <v>10368</v>
      </c>
      <c r="I166" s="230">
        <f t="shared" si="12"/>
        <v>572976</v>
      </c>
      <c r="J166" s="293">
        <f t="shared" si="12"/>
        <v>8416266</v>
      </c>
      <c r="K166" s="293">
        <f t="shared" si="12"/>
        <v>441935</v>
      </c>
      <c r="L166" s="232">
        <f t="shared" si="12"/>
        <v>8858201</v>
      </c>
    </row>
    <row r="167" spans="1:12" s="172" customFormat="1" ht="12.75" outlineLevel="2">
      <c r="A167" s="110" t="s">
        <v>48</v>
      </c>
      <c r="B167" s="181" t="s">
        <v>49</v>
      </c>
      <c r="C167" s="181" t="s">
        <v>18</v>
      </c>
      <c r="D167" s="181" t="s">
        <v>41</v>
      </c>
      <c r="E167" s="182" t="s">
        <v>20</v>
      </c>
      <c r="F167" s="181" t="s">
        <v>21</v>
      </c>
      <c r="G167" s="14"/>
      <c r="H167" s="14">
        <v>850</v>
      </c>
      <c r="I167" s="20">
        <f aca="true" t="shared" si="13" ref="I167:I200">SUM(G167:H167)</f>
        <v>850</v>
      </c>
      <c r="J167" s="14"/>
      <c r="K167" s="14">
        <v>23050</v>
      </c>
      <c r="L167" s="26">
        <f aca="true" t="shared" si="14" ref="L167:L200">SUM(J167:K167)</f>
        <v>23050</v>
      </c>
    </row>
    <row r="168" spans="1:12" s="172" customFormat="1" ht="12.75" outlineLevel="2">
      <c r="A168" s="47" t="s">
        <v>60</v>
      </c>
      <c r="B168" s="48" t="s">
        <v>49</v>
      </c>
      <c r="C168" s="48" t="s">
        <v>36</v>
      </c>
      <c r="D168" s="48" t="s">
        <v>61</v>
      </c>
      <c r="E168" s="111" t="s">
        <v>20</v>
      </c>
      <c r="F168" s="48" t="s">
        <v>38</v>
      </c>
      <c r="G168" s="30">
        <v>0</v>
      </c>
      <c r="H168" s="30">
        <v>3310</v>
      </c>
      <c r="I168" s="20">
        <f t="shared" si="13"/>
        <v>3310</v>
      </c>
      <c r="J168" s="30">
        <v>0</v>
      </c>
      <c r="K168" s="30">
        <v>124543</v>
      </c>
      <c r="L168" s="26">
        <f t="shared" si="14"/>
        <v>124543</v>
      </c>
    </row>
    <row r="169" spans="1:12" s="172" customFormat="1" ht="12.75" outlineLevel="2">
      <c r="A169" s="110" t="s">
        <v>62</v>
      </c>
      <c r="B169" s="181" t="s">
        <v>49</v>
      </c>
      <c r="C169" s="181" t="s">
        <v>18</v>
      </c>
      <c r="D169" s="181" t="s">
        <v>61</v>
      </c>
      <c r="E169" s="182" t="s">
        <v>20</v>
      </c>
      <c r="F169" s="181" t="s">
        <v>21</v>
      </c>
      <c r="G169" s="14"/>
      <c r="H169" s="14">
        <v>19448</v>
      </c>
      <c r="I169" s="20">
        <f t="shared" si="13"/>
        <v>19448</v>
      </c>
      <c r="J169" s="16"/>
      <c r="K169" s="16">
        <v>772011</v>
      </c>
      <c r="L169" s="26">
        <f t="shared" si="14"/>
        <v>772011</v>
      </c>
    </row>
    <row r="170" spans="1:12" s="172" customFormat="1" ht="12.75" outlineLevel="2">
      <c r="A170" s="17" t="s">
        <v>71</v>
      </c>
      <c r="B170" s="18" t="s">
        <v>49</v>
      </c>
      <c r="C170" s="18" t="s">
        <v>24</v>
      </c>
      <c r="D170" s="18" t="s">
        <v>33</v>
      </c>
      <c r="E170" s="19" t="s">
        <v>20</v>
      </c>
      <c r="F170" s="19" t="s">
        <v>27</v>
      </c>
      <c r="G170" s="20"/>
      <c r="H170" s="20">
        <v>27</v>
      </c>
      <c r="I170" s="20">
        <f t="shared" si="13"/>
        <v>27</v>
      </c>
      <c r="J170" s="21"/>
      <c r="K170" s="21">
        <v>1740</v>
      </c>
      <c r="L170" s="26">
        <f t="shared" si="14"/>
        <v>1740</v>
      </c>
    </row>
    <row r="171" spans="1:12" s="172" customFormat="1" ht="12.75" outlineLevel="2">
      <c r="A171" s="110" t="s">
        <v>782</v>
      </c>
      <c r="B171" s="181" t="s">
        <v>49</v>
      </c>
      <c r="C171" s="181" t="s">
        <v>18</v>
      </c>
      <c r="D171" s="181" t="s">
        <v>19</v>
      </c>
      <c r="E171" s="182" t="s">
        <v>20</v>
      </c>
      <c r="F171" s="182" t="s">
        <v>21</v>
      </c>
      <c r="G171" s="14"/>
      <c r="H171" s="14">
        <v>2610</v>
      </c>
      <c r="I171" s="20">
        <f t="shared" si="13"/>
        <v>2610</v>
      </c>
      <c r="J171" s="16"/>
      <c r="K171" s="16">
        <v>118860</v>
      </c>
      <c r="L171" s="26">
        <f t="shared" si="14"/>
        <v>118860</v>
      </c>
    </row>
    <row r="172" spans="1:12" s="172" customFormat="1" ht="12.75" outlineLevel="2">
      <c r="A172" s="47" t="s">
        <v>104</v>
      </c>
      <c r="B172" s="48" t="s">
        <v>49</v>
      </c>
      <c r="C172" s="48" t="s">
        <v>36</v>
      </c>
      <c r="D172" s="48" t="s">
        <v>19</v>
      </c>
      <c r="E172" s="111" t="s">
        <v>20</v>
      </c>
      <c r="F172" s="48" t="s">
        <v>38</v>
      </c>
      <c r="G172" s="30">
        <v>0</v>
      </c>
      <c r="H172" s="30">
        <v>29150</v>
      </c>
      <c r="I172" s="20">
        <f t="shared" si="13"/>
        <v>29150</v>
      </c>
      <c r="J172" s="30">
        <v>0</v>
      </c>
      <c r="K172" s="30">
        <v>1038330</v>
      </c>
      <c r="L172" s="26">
        <f t="shared" si="14"/>
        <v>1038330</v>
      </c>
    </row>
    <row r="173" spans="1:12" s="172" customFormat="1" ht="12.75" outlineLevel="2">
      <c r="A173" s="17" t="s">
        <v>782</v>
      </c>
      <c r="B173" s="18" t="s">
        <v>49</v>
      </c>
      <c r="C173" s="18" t="s">
        <v>24</v>
      </c>
      <c r="D173" s="18" t="s">
        <v>19</v>
      </c>
      <c r="E173" s="18" t="s">
        <v>20</v>
      </c>
      <c r="F173" s="19" t="s">
        <v>27</v>
      </c>
      <c r="G173" s="20"/>
      <c r="H173" s="20">
        <v>1500</v>
      </c>
      <c r="I173" s="20">
        <f t="shared" si="13"/>
        <v>1500</v>
      </c>
      <c r="J173" s="21"/>
      <c r="K173" s="21">
        <v>95300</v>
      </c>
      <c r="L173" s="26">
        <f t="shared" si="14"/>
        <v>95300</v>
      </c>
    </row>
    <row r="174" spans="1:12" s="172" customFormat="1" ht="12.75" outlineLevel="2">
      <c r="A174" s="23" t="s">
        <v>191</v>
      </c>
      <c r="B174" s="19" t="s">
        <v>49</v>
      </c>
      <c r="C174" s="19" t="s">
        <v>24</v>
      </c>
      <c r="D174" s="19" t="s">
        <v>130</v>
      </c>
      <c r="E174" s="19" t="s">
        <v>20</v>
      </c>
      <c r="F174" s="19" t="s">
        <v>27</v>
      </c>
      <c r="G174" s="20"/>
      <c r="H174" s="20">
        <v>238</v>
      </c>
      <c r="I174" s="20">
        <f t="shared" si="13"/>
        <v>238</v>
      </c>
      <c r="J174" s="21"/>
      <c r="K174" s="21">
        <v>12451</v>
      </c>
      <c r="L174" s="26">
        <f t="shared" si="14"/>
        <v>12451</v>
      </c>
    </row>
    <row r="175" spans="1:12" s="172" customFormat="1" ht="12.75" outlineLevel="2">
      <c r="A175" s="110" t="s">
        <v>228</v>
      </c>
      <c r="B175" s="182" t="s">
        <v>49</v>
      </c>
      <c r="C175" s="182" t="s">
        <v>18</v>
      </c>
      <c r="D175" s="182" t="s">
        <v>229</v>
      </c>
      <c r="E175" s="182" t="s">
        <v>20</v>
      </c>
      <c r="F175" s="181" t="s">
        <v>21</v>
      </c>
      <c r="G175" s="14"/>
      <c r="H175" s="14">
        <v>17730</v>
      </c>
      <c r="I175" s="20">
        <f t="shared" si="13"/>
        <v>17730</v>
      </c>
      <c r="J175" s="14"/>
      <c r="K175" s="14">
        <v>654296</v>
      </c>
      <c r="L175" s="26">
        <f t="shared" si="14"/>
        <v>654296</v>
      </c>
    </row>
    <row r="176" spans="1:12" s="172" customFormat="1" ht="12.75" outlineLevel="2">
      <c r="A176" s="17" t="s">
        <v>244</v>
      </c>
      <c r="B176" s="18" t="s">
        <v>49</v>
      </c>
      <c r="C176" s="18" t="s">
        <v>24</v>
      </c>
      <c r="D176" s="18" t="s">
        <v>33</v>
      </c>
      <c r="E176" s="19" t="s">
        <v>20</v>
      </c>
      <c r="F176" s="19" t="s">
        <v>27</v>
      </c>
      <c r="G176" s="20"/>
      <c r="H176" s="20">
        <v>8151</v>
      </c>
      <c r="I176" s="20">
        <f t="shared" si="13"/>
        <v>8151</v>
      </c>
      <c r="J176" s="21"/>
      <c r="K176" s="21">
        <v>379511</v>
      </c>
      <c r="L176" s="26">
        <f t="shared" si="14"/>
        <v>379511</v>
      </c>
    </row>
    <row r="177" spans="1:12" s="172" customFormat="1" ht="12.75" outlineLevel="2">
      <c r="A177" s="110" t="s">
        <v>284</v>
      </c>
      <c r="B177" s="181" t="s">
        <v>49</v>
      </c>
      <c r="C177" s="181" t="s">
        <v>18</v>
      </c>
      <c r="D177" s="181" t="s">
        <v>61</v>
      </c>
      <c r="E177" s="182" t="s">
        <v>20</v>
      </c>
      <c r="F177" s="181" t="s">
        <v>21</v>
      </c>
      <c r="G177" s="14"/>
      <c r="H177" s="14">
        <v>1960</v>
      </c>
      <c r="I177" s="20">
        <f t="shared" si="13"/>
        <v>1960</v>
      </c>
      <c r="J177" s="16"/>
      <c r="K177" s="16">
        <v>120742</v>
      </c>
      <c r="L177" s="26">
        <f t="shared" si="14"/>
        <v>120742</v>
      </c>
    </row>
    <row r="178" spans="1:12" s="172" customFormat="1" ht="12.75" outlineLevel="2">
      <c r="A178" s="70" t="s">
        <v>732</v>
      </c>
      <c r="B178" s="182" t="s">
        <v>49</v>
      </c>
      <c r="C178" s="182" t="s">
        <v>18</v>
      </c>
      <c r="D178" s="182" t="s">
        <v>323</v>
      </c>
      <c r="E178" s="182" t="s">
        <v>20</v>
      </c>
      <c r="F178" s="182" t="s">
        <v>21</v>
      </c>
      <c r="G178" s="14"/>
      <c r="H178" s="14">
        <v>5699</v>
      </c>
      <c r="I178" s="20">
        <f t="shared" si="13"/>
        <v>5699</v>
      </c>
      <c r="J178" s="16"/>
      <c r="K178" s="16">
        <v>279227</v>
      </c>
      <c r="L178" s="26">
        <f t="shared" si="14"/>
        <v>279227</v>
      </c>
    </row>
    <row r="179" spans="1:12" s="172" customFormat="1" ht="12.75" outlineLevel="2">
      <c r="A179" s="110" t="s">
        <v>341</v>
      </c>
      <c r="B179" s="181" t="s">
        <v>49</v>
      </c>
      <c r="C179" s="181" t="s">
        <v>18</v>
      </c>
      <c r="D179" s="181" t="s">
        <v>41</v>
      </c>
      <c r="E179" s="182" t="s">
        <v>20</v>
      </c>
      <c r="F179" s="181" t="s">
        <v>21</v>
      </c>
      <c r="G179" s="14"/>
      <c r="H179" s="14">
        <v>10792</v>
      </c>
      <c r="I179" s="20">
        <f t="shared" si="13"/>
        <v>10792</v>
      </c>
      <c r="J179" s="14"/>
      <c r="K179" s="14">
        <v>589988</v>
      </c>
      <c r="L179" s="26">
        <f t="shared" si="14"/>
        <v>589988</v>
      </c>
    </row>
    <row r="180" spans="1:12" s="172" customFormat="1" ht="12.75" outlineLevel="2">
      <c r="A180" s="110" t="s">
        <v>358</v>
      </c>
      <c r="B180" s="181" t="s">
        <v>49</v>
      </c>
      <c r="C180" s="181" t="s">
        <v>18</v>
      </c>
      <c r="D180" s="181" t="s">
        <v>90</v>
      </c>
      <c r="E180" s="182" t="s">
        <v>20</v>
      </c>
      <c r="F180" s="181" t="s">
        <v>21</v>
      </c>
      <c r="G180" s="14"/>
      <c r="H180" s="14">
        <v>1174</v>
      </c>
      <c r="I180" s="20">
        <f t="shared" si="13"/>
        <v>1174</v>
      </c>
      <c r="J180" s="14"/>
      <c r="K180" s="14">
        <v>42760</v>
      </c>
      <c r="L180" s="26">
        <f t="shared" si="14"/>
        <v>42760</v>
      </c>
    </row>
    <row r="181" spans="1:12" s="172" customFormat="1" ht="12.75" outlineLevel="2">
      <c r="A181" s="17" t="s">
        <v>385</v>
      </c>
      <c r="B181" s="18" t="s">
        <v>49</v>
      </c>
      <c r="C181" s="18" t="s">
        <v>24</v>
      </c>
      <c r="D181" s="18" t="s">
        <v>110</v>
      </c>
      <c r="E181" s="19" t="s">
        <v>20</v>
      </c>
      <c r="F181" s="19" t="s">
        <v>27</v>
      </c>
      <c r="G181" s="20"/>
      <c r="H181" s="20">
        <v>2301</v>
      </c>
      <c r="I181" s="20">
        <f t="shared" si="13"/>
        <v>2301</v>
      </c>
      <c r="J181" s="21"/>
      <c r="K181" s="21">
        <v>77808</v>
      </c>
      <c r="L181" s="26">
        <f t="shared" si="14"/>
        <v>77808</v>
      </c>
    </row>
    <row r="182" spans="1:12" s="172" customFormat="1" ht="12.75" outlineLevel="2">
      <c r="A182" s="110" t="s">
        <v>400</v>
      </c>
      <c r="B182" s="181" t="s">
        <v>49</v>
      </c>
      <c r="C182" s="181" t="s">
        <v>18</v>
      </c>
      <c r="D182" s="181" t="s">
        <v>102</v>
      </c>
      <c r="E182" s="182" t="s">
        <v>20</v>
      </c>
      <c r="F182" s="181" t="s">
        <v>21</v>
      </c>
      <c r="G182" s="14"/>
      <c r="H182" s="14">
        <v>19673</v>
      </c>
      <c r="I182" s="20">
        <f t="shared" si="13"/>
        <v>19673</v>
      </c>
      <c r="J182" s="16"/>
      <c r="K182" s="16">
        <v>842461</v>
      </c>
      <c r="L182" s="26">
        <f t="shared" si="14"/>
        <v>842461</v>
      </c>
    </row>
    <row r="183" spans="1:12" s="172" customFormat="1" ht="12.75" outlineLevel="2">
      <c r="A183" s="110" t="s">
        <v>401</v>
      </c>
      <c r="B183" s="181" t="s">
        <v>49</v>
      </c>
      <c r="C183" s="181" t="s">
        <v>18</v>
      </c>
      <c r="D183" s="181" t="s">
        <v>19</v>
      </c>
      <c r="E183" s="182" t="s">
        <v>20</v>
      </c>
      <c r="F183" s="181" t="s">
        <v>21</v>
      </c>
      <c r="G183" s="14"/>
      <c r="H183" s="14">
        <v>107545</v>
      </c>
      <c r="I183" s="20">
        <f t="shared" si="13"/>
        <v>107545</v>
      </c>
      <c r="J183" s="14"/>
      <c r="K183" s="14">
        <v>6777849</v>
      </c>
      <c r="L183" s="26">
        <f t="shared" si="14"/>
        <v>6777849</v>
      </c>
    </row>
    <row r="184" spans="1:12" s="172" customFormat="1" ht="12.75" outlineLevel="2">
      <c r="A184" s="110" t="s">
        <v>414</v>
      </c>
      <c r="B184" s="181" t="s">
        <v>49</v>
      </c>
      <c r="C184" s="181" t="s">
        <v>18</v>
      </c>
      <c r="D184" s="181" t="s">
        <v>29</v>
      </c>
      <c r="E184" s="182" t="s">
        <v>20</v>
      </c>
      <c r="F184" s="181" t="s">
        <v>21</v>
      </c>
      <c r="G184" s="14"/>
      <c r="H184" s="14">
        <v>28660</v>
      </c>
      <c r="I184" s="20">
        <f t="shared" si="13"/>
        <v>28660</v>
      </c>
      <c r="J184" s="14"/>
      <c r="K184" s="14">
        <v>1438590</v>
      </c>
      <c r="L184" s="26">
        <f t="shared" si="14"/>
        <v>1438590</v>
      </c>
    </row>
    <row r="185" spans="1:12" s="172" customFormat="1" ht="12.75" outlineLevel="2">
      <c r="A185" s="33" t="s">
        <v>737</v>
      </c>
      <c r="B185" s="94" t="s">
        <v>49</v>
      </c>
      <c r="C185" s="94" t="s">
        <v>42</v>
      </c>
      <c r="D185" s="94" t="s">
        <v>43</v>
      </c>
      <c r="E185" s="91" t="s">
        <v>20</v>
      </c>
      <c r="F185" s="94" t="s">
        <v>44</v>
      </c>
      <c r="G185" s="26" t="s">
        <v>68</v>
      </c>
      <c r="H185" s="36">
        <v>1050</v>
      </c>
      <c r="I185" s="20">
        <f t="shared" si="13"/>
        <v>1050</v>
      </c>
      <c r="J185" s="26" t="s">
        <v>68</v>
      </c>
      <c r="K185" s="26">
        <v>127868</v>
      </c>
      <c r="L185" s="26">
        <f t="shared" si="14"/>
        <v>127868</v>
      </c>
    </row>
    <row r="186" spans="1:12" s="172" customFormat="1" ht="12.75" outlineLevel="2">
      <c r="A186" s="47" t="s">
        <v>416</v>
      </c>
      <c r="B186" s="48" t="s">
        <v>49</v>
      </c>
      <c r="C186" s="48" t="s">
        <v>36</v>
      </c>
      <c r="D186" s="48" t="s">
        <v>417</v>
      </c>
      <c r="E186" s="111" t="s">
        <v>20</v>
      </c>
      <c r="F186" s="48" t="s">
        <v>38</v>
      </c>
      <c r="G186" s="30">
        <v>0</v>
      </c>
      <c r="H186" s="30">
        <v>23729</v>
      </c>
      <c r="I186" s="20">
        <f t="shared" si="13"/>
        <v>23729</v>
      </c>
      <c r="J186" s="30">
        <v>0</v>
      </c>
      <c r="K186" s="30">
        <v>772384</v>
      </c>
      <c r="L186" s="26">
        <f t="shared" si="14"/>
        <v>772384</v>
      </c>
    </row>
    <row r="187" spans="1:12" s="172" customFormat="1" ht="12.75" outlineLevel="2">
      <c r="A187" s="23" t="s">
        <v>418</v>
      </c>
      <c r="B187" s="19" t="s">
        <v>49</v>
      </c>
      <c r="C187" s="19" t="s">
        <v>24</v>
      </c>
      <c r="D187" s="19" t="s">
        <v>417</v>
      </c>
      <c r="E187" s="19" t="s">
        <v>20</v>
      </c>
      <c r="F187" s="19" t="s">
        <v>27</v>
      </c>
      <c r="G187" s="52"/>
      <c r="H187" s="20">
        <v>20163</v>
      </c>
      <c r="I187" s="20">
        <f t="shared" si="13"/>
        <v>20163</v>
      </c>
      <c r="J187" s="21"/>
      <c r="K187" s="21">
        <v>726048</v>
      </c>
      <c r="L187" s="26">
        <f t="shared" si="14"/>
        <v>726048</v>
      </c>
    </row>
    <row r="188" spans="1:12" s="172" customFormat="1" ht="12.75" outlineLevel="2">
      <c r="A188" s="23" t="s">
        <v>416</v>
      </c>
      <c r="B188" s="19" t="s">
        <v>49</v>
      </c>
      <c r="C188" s="19" t="s">
        <v>42</v>
      </c>
      <c r="D188" s="19" t="s">
        <v>417</v>
      </c>
      <c r="E188" s="19" t="s">
        <v>20</v>
      </c>
      <c r="F188" s="19" t="s">
        <v>44</v>
      </c>
      <c r="G188" s="52"/>
      <c r="H188" s="20">
        <v>144</v>
      </c>
      <c r="I188" s="20">
        <f t="shared" si="13"/>
        <v>144</v>
      </c>
      <c r="J188" s="21"/>
      <c r="K188" s="21">
        <v>6228</v>
      </c>
      <c r="L188" s="26">
        <f t="shared" si="14"/>
        <v>6228</v>
      </c>
    </row>
    <row r="189" spans="1:12" s="172" customFormat="1" ht="12.75" outlineLevel="2">
      <c r="A189" s="110" t="s">
        <v>441</v>
      </c>
      <c r="B189" s="181" t="s">
        <v>49</v>
      </c>
      <c r="C189" s="181" t="s">
        <v>18</v>
      </c>
      <c r="D189" s="181" t="s">
        <v>102</v>
      </c>
      <c r="E189" s="182" t="s">
        <v>20</v>
      </c>
      <c r="F189" s="181" t="s">
        <v>21</v>
      </c>
      <c r="G189" s="14"/>
      <c r="H189" s="14">
        <v>76062</v>
      </c>
      <c r="I189" s="20">
        <f t="shared" si="13"/>
        <v>76062</v>
      </c>
      <c r="J189" s="16"/>
      <c r="K189" s="16">
        <v>2902847</v>
      </c>
      <c r="L189" s="26">
        <f t="shared" si="14"/>
        <v>2902847</v>
      </c>
    </row>
    <row r="190" spans="1:12" s="172" customFormat="1" ht="12.75" outlineLevel="2">
      <c r="A190" s="47" t="s">
        <v>441</v>
      </c>
      <c r="B190" s="48" t="s">
        <v>49</v>
      </c>
      <c r="C190" s="48" t="s">
        <v>36</v>
      </c>
      <c r="D190" s="48" t="s">
        <v>102</v>
      </c>
      <c r="E190" s="111" t="s">
        <v>20</v>
      </c>
      <c r="F190" s="48" t="s">
        <v>38</v>
      </c>
      <c r="G190" s="30">
        <v>0</v>
      </c>
      <c r="H190" s="30">
        <v>8110</v>
      </c>
      <c r="I190" s="20">
        <f t="shared" si="13"/>
        <v>8110</v>
      </c>
      <c r="J190" s="30">
        <v>0</v>
      </c>
      <c r="K190" s="30">
        <v>217460</v>
      </c>
      <c r="L190" s="26">
        <f t="shared" si="14"/>
        <v>217460</v>
      </c>
    </row>
    <row r="191" spans="1:12" s="172" customFormat="1" ht="12.75" outlineLevel="2">
      <c r="A191" s="51" t="s">
        <v>442</v>
      </c>
      <c r="B191" s="19" t="s">
        <v>49</v>
      </c>
      <c r="C191" s="19" t="s">
        <v>24</v>
      </c>
      <c r="D191" s="19" t="s">
        <v>102</v>
      </c>
      <c r="E191" s="19" t="s">
        <v>20</v>
      </c>
      <c r="F191" s="19" t="s">
        <v>27</v>
      </c>
      <c r="G191" s="112"/>
      <c r="H191" s="20">
        <v>758</v>
      </c>
      <c r="I191" s="20">
        <f t="shared" si="13"/>
        <v>758</v>
      </c>
      <c r="J191" s="112"/>
      <c r="K191" s="112">
        <v>27310</v>
      </c>
      <c r="L191" s="26">
        <f t="shared" si="14"/>
        <v>27310</v>
      </c>
    </row>
    <row r="192" spans="1:12" s="172" customFormat="1" ht="12.75" outlineLevel="2">
      <c r="A192" s="47" t="s">
        <v>450</v>
      </c>
      <c r="B192" s="48" t="s">
        <v>49</v>
      </c>
      <c r="C192" s="48" t="s">
        <v>36</v>
      </c>
      <c r="D192" s="48" t="s">
        <v>37</v>
      </c>
      <c r="E192" s="111" t="s">
        <v>20</v>
      </c>
      <c r="F192" s="48" t="s">
        <v>38</v>
      </c>
      <c r="G192" s="30">
        <v>0</v>
      </c>
      <c r="H192" s="30">
        <v>112890</v>
      </c>
      <c r="I192" s="20">
        <f t="shared" si="13"/>
        <v>112890</v>
      </c>
      <c r="J192" s="30">
        <v>0</v>
      </c>
      <c r="K192" s="30">
        <v>3739703</v>
      </c>
      <c r="L192" s="26">
        <f t="shared" si="14"/>
        <v>3739703</v>
      </c>
    </row>
    <row r="193" spans="1:12" s="172" customFormat="1" ht="12.75" outlineLevel="2">
      <c r="A193" s="70" t="s">
        <v>450</v>
      </c>
      <c r="B193" s="182" t="s">
        <v>49</v>
      </c>
      <c r="C193" s="182" t="s">
        <v>18</v>
      </c>
      <c r="D193" s="182" t="s">
        <v>37</v>
      </c>
      <c r="E193" s="182" t="s">
        <v>20</v>
      </c>
      <c r="F193" s="182" t="s">
        <v>21</v>
      </c>
      <c r="G193" s="14"/>
      <c r="H193" s="14">
        <v>1593</v>
      </c>
      <c r="I193" s="20">
        <f t="shared" si="13"/>
        <v>1593</v>
      </c>
      <c r="J193" s="16"/>
      <c r="K193" s="16">
        <v>68208</v>
      </c>
      <c r="L193" s="26">
        <f t="shared" si="14"/>
        <v>68208</v>
      </c>
    </row>
    <row r="194" spans="1:12" s="172" customFormat="1" ht="12.75" outlineLevel="2">
      <c r="A194" s="17" t="s">
        <v>450</v>
      </c>
      <c r="B194" s="18" t="s">
        <v>49</v>
      </c>
      <c r="C194" s="18" t="s">
        <v>24</v>
      </c>
      <c r="D194" s="18" t="s">
        <v>37</v>
      </c>
      <c r="E194" s="19" t="s">
        <v>20</v>
      </c>
      <c r="F194" s="19" t="s">
        <v>27</v>
      </c>
      <c r="G194" s="20"/>
      <c r="H194" s="194">
        <v>28585</v>
      </c>
      <c r="I194" s="20">
        <f t="shared" si="13"/>
        <v>28585</v>
      </c>
      <c r="J194" s="21"/>
      <c r="K194" s="189">
        <v>1348950</v>
      </c>
      <c r="L194" s="26">
        <f t="shared" si="14"/>
        <v>1348950</v>
      </c>
    </row>
    <row r="195" spans="1:12" s="172" customFormat="1" ht="12.75" outlineLevel="2">
      <c r="A195" s="17" t="s">
        <v>451</v>
      </c>
      <c r="B195" s="18" t="s">
        <v>49</v>
      </c>
      <c r="C195" s="18" t="s">
        <v>24</v>
      </c>
      <c r="D195" s="18" t="s">
        <v>25</v>
      </c>
      <c r="E195" s="18" t="s">
        <v>20</v>
      </c>
      <c r="F195" s="19" t="s">
        <v>27</v>
      </c>
      <c r="G195" s="20"/>
      <c r="H195" s="20">
        <v>47748</v>
      </c>
      <c r="I195" s="20">
        <f t="shared" si="13"/>
        <v>47748</v>
      </c>
      <c r="J195" s="21"/>
      <c r="K195" s="21">
        <v>2361907</v>
      </c>
      <c r="L195" s="26">
        <f t="shared" si="14"/>
        <v>2361907</v>
      </c>
    </row>
    <row r="196" spans="1:12" s="172" customFormat="1" ht="12.75" outlineLevel="2">
      <c r="A196" s="195" t="s">
        <v>511</v>
      </c>
      <c r="B196" s="196" t="s">
        <v>49</v>
      </c>
      <c r="C196" s="196" t="s">
        <v>512</v>
      </c>
      <c r="D196" s="196" t="s">
        <v>110</v>
      </c>
      <c r="E196" s="196" t="s">
        <v>20</v>
      </c>
      <c r="F196" s="196" t="s">
        <v>44</v>
      </c>
      <c r="G196" s="197"/>
      <c r="H196" s="198">
        <v>7522</v>
      </c>
      <c r="I196" s="20">
        <f t="shared" si="13"/>
        <v>7522</v>
      </c>
      <c r="J196" s="199"/>
      <c r="K196" s="200">
        <v>134576</v>
      </c>
      <c r="L196" s="26">
        <f t="shared" si="14"/>
        <v>134576</v>
      </c>
    </row>
    <row r="197" spans="1:12" s="172" customFormat="1" ht="12.75" outlineLevel="2">
      <c r="A197" s="17" t="s">
        <v>791</v>
      </c>
      <c r="B197" s="18" t="s">
        <v>49</v>
      </c>
      <c r="C197" s="18" t="s">
        <v>24</v>
      </c>
      <c r="D197" s="18" t="s">
        <v>43</v>
      </c>
      <c r="E197" s="19" t="s">
        <v>20</v>
      </c>
      <c r="F197" s="19" t="s">
        <v>27</v>
      </c>
      <c r="G197" s="20"/>
      <c r="H197" s="194">
        <v>200</v>
      </c>
      <c r="I197" s="20">
        <f t="shared" si="13"/>
        <v>200</v>
      </c>
      <c r="J197" s="21"/>
      <c r="K197" s="189">
        <v>20000</v>
      </c>
      <c r="L197" s="26">
        <f t="shared" si="14"/>
        <v>20000</v>
      </c>
    </row>
    <row r="198" spans="1:12" s="172" customFormat="1" ht="12.75" outlineLevel="2">
      <c r="A198" s="60" t="s">
        <v>791</v>
      </c>
      <c r="B198" s="42" t="s">
        <v>49</v>
      </c>
      <c r="C198" s="42" t="s">
        <v>54</v>
      </c>
      <c r="D198" s="42" t="s">
        <v>43</v>
      </c>
      <c r="E198" s="201" t="s">
        <v>20</v>
      </c>
      <c r="F198" s="42" t="s">
        <v>55</v>
      </c>
      <c r="G198" s="44">
        <v>65545</v>
      </c>
      <c r="H198" s="44"/>
      <c r="I198" s="20">
        <f t="shared" si="13"/>
        <v>65545</v>
      </c>
      <c r="J198" s="44">
        <v>5749110</v>
      </c>
      <c r="K198" s="44"/>
      <c r="L198" s="26">
        <f t="shared" si="14"/>
        <v>5749110</v>
      </c>
    </row>
    <row r="199" spans="1:12" s="172" customFormat="1" ht="12.75" outlineLevel="2">
      <c r="A199" s="17" t="s">
        <v>566</v>
      </c>
      <c r="B199" s="18" t="s">
        <v>49</v>
      </c>
      <c r="C199" s="18" t="s">
        <v>24</v>
      </c>
      <c r="D199" s="18" t="s">
        <v>33</v>
      </c>
      <c r="E199" s="19" t="s">
        <v>20</v>
      </c>
      <c r="F199" s="19" t="s">
        <v>27</v>
      </c>
      <c r="G199" s="20"/>
      <c r="H199" s="20">
        <v>12240</v>
      </c>
      <c r="I199" s="20">
        <f t="shared" si="13"/>
        <v>12240</v>
      </c>
      <c r="J199" s="21"/>
      <c r="K199" s="21">
        <v>703120</v>
      </c>
      <c r="L199" s="26">
        <f t="shared" si="14"/>
        <v>703120</v>
      </c>
    </row>
    <row r="200" spans="1:12" s="172" customFormat="1" ht="12.75" outlineLevel="2">
      <c r="A200" s="110" t="s">
        <v>625</v>
      </c>
      <c r="B200" s="181" t="s">
        <v>49</v>
      </c>
      <c r="C200" s="181" t="s">
        <v>18</v>
      </c>
      <c r="D200" s="181" t="s">
        <v>29</v>
      </c>
      <c r="E200" s="182" t="s">
        <v>20</v>
      </c>
      <c r="F200" s="181" t="s">
        <v>21</v>
      </c>
      <c r="G200" s="14"/>
      <c r="H200" s="14">
        <v>4762</v>
      </c>
      <c r="I200" s="20">
        <f t="shared" si="13"/>
        <v>4762</v>
      </c>
      <c r="J200" s="14"/>
      <c r="K200" s="14">
        <v>267103</v>
      </c>
      <c r="L200" s="26">
        <f t="shared" si="14"/>
        <v>267103</v>
      </c>
    </row>
    <row r="201" spans="1:12" s="233" customFormat="1" ht="12.75" outlineLevel="1">
      <c r="A201" s="247"/>
      <c r="B201" s="244" t="s">
        <v>692</v>
      </c>
      <c r="C201" s="244"/>
      <c r="D201" s="244"/>
      <c r="E201" s="239"/>
      <c r="F201" s="244"/>
      <c r="G201" s="240">
        <f aca="true" t="shared" si="15" ref="G201:L201">SUBTOTAL(9,G167:G200)</f>
        <v>65545</v>
      </c>
      <c r="H201" s="240">
        <f t="shared" si="15"/>
        <v>606374</v>
      </c>
      <c r="I201" s="230">
        <f t="shared" si="15"/>
        <v>671919</v>
      </c>
      <c r="J201" s="240">
        <f t="shared" si="15"/>
        <v>5749110</v>
      </c>
      <c r="K201" s="240">
        <f t="shared" si="15"/>
        <v>26813229</v>
      </c>
      <c r="L201" s="232">
        <f t="shared" si="15"/>
        <v>32562339</v>
      </c>
    </row>
    <row r="202" spans="1:12" s="172" customFormat="1" ht="12.75" outlineLevel="2">
      <c r="A202" s="177" t="s">
        <v>637</v>
      </c>
      <c r="B202" s="174" t="s">
        <v>638</v>
      </c>
      <c r="C202" s="174" t="s">
        <v>36</v>
      </c>
      <c r="D202" s="174" t="s">
        <v>114</v>
      </c>
      <c r="E202" s="174" t="s">
        <v>20</v>
      </c>
      <c r="F202" s="174" t="s">
        <v>38</v>
      </c>
      <c r="G202" s="68">
        <v>0</v>
      </c>
      <c r="H202" s="68">
        <f>91580+292747</f>
        <v>384327</v>
      </c>
      <c r="I202" s="20">
        <f>SUM(G202:H202)</f>
        <v>384327</v>
      </c>
      <c r="J202" s="68">
        <v>0</v>
      </c>
      <c r="K202" s="68">
        <f>3618171+14529715</f>
        <v>18147886</v>
      </c>
      <c r="L202" s="26">
        <f>SUM(J202:K202)</f>
        <v>18147886</v>
      </c>
    </row>
    <row r="203" spans="1:12" s="172" customFormat="1" ht="12.75" outlineLevel="2">
      <c r="A203" s="144" t="s">
        <v>730</v>
      </c>
      <c r="B203" s="145" t="s">
        <v>638</v>
      </c>
      <c r="C203" s="145" t="s">
        <v>24</v>
      </c>
      <c r="D203" s="145" t="s">
        <v>37</v>
      </c>
      <c r="E203" s="147" t="s">
        <v>20</v>
      </c>
      <c r="F203" s="145" t="s">
        <v>27</v>
      </c>
      <c r="G203" s="202"/>
      <c r="H203" s="203">
        <v>-266512</v>
      </c>
      <c r="I203" s="20">
        <f>SUM(G203:H203)</f>
        <v>-266512</v>
      </c>
      <c r="J203" s="204"/>
      <c r="K203" s="204">
        <v>-12947963</v>
      </c>
      <c r="L203" s="26">
        <f>SUM(J203:K203)</f>
        <v>-12947963</v>
      </c>
    </row>
    <row r="204" spans="1:12" s="172" customFormat="1" ht="12.75" outlineLevel="2">
      <c r="A204" s="144" t="s">
        <v>739</v>
      </c>
      <c r="B204" s="145" t="s">
        <v>638</v>
      </c>
      <c r="C204" s="145" t="s">
        <v>24</v>
      </c>
      <c r="D204" s="145" t="s">
        <v>33</v>
      </c>
      <c r="E204" s="145" t="s">
        <v>20</v>
      </c>
      <c r="F204" s="145" t="s">
        <v>27</v>
      </c>
      <c r="G204" s="146"/>
      <c r="H204" s="146">
        <f>20707+9260+18770</f>
        <v>48737</v>
      </c>
      <c r="I204" s="20">
        <f>SUM(G204:H204)</f>
        <v>48737</v>
      </c>
      <c r="J204" s="83"/>
      <c r="K204" s="83">
        <f>693373+358979+1101022</f>
        <v>2153374</v>
      </c>
      <c r="L204" s="26">
        <f>SUM(J204:K204)</f>
        <v>2153374</v>
      </c>
    </row>
    <row r="205" spans="1:12" s="172" customFormat="1" ht="12.75" outlineLevel="2">
      <c r="A205" s="179" t="s">
        <v>639</v>
      </c>
      <c r="B205" s="180" t="s">
        <v>638</v>
      </c>
      <c r="C205" s="180" t="s">
        <v>18</v>
      </c>
      <c r="D205" s="180" t="s">
        <v>37</v>
      </c>
      <c r="E205" s="205" t="s">
        <v>20</v>
      </c>
      <c r="F205" s="205" t="s">
        <v>21</v>
      </c>
      <c r="G205" s="71"/>
      <c r="H205" s="71">
        <v>280</v>
      </c>
      <c r="I205" s="20">
        <f>SUM(G205:H205)</f>
        <v>280</v>
      </c>
      <c r="J205" s="71"/>
      <c r="K205" s="71">
        <v>10680</v>
      </c>
      <c r="L205" s="26">
        <f>SUM(J205:K205)</f>
        <v>10680</v>
      </c>
    </row>
    <row r="206" spans="1:12" s="233" customFormat="1" ht="12.75" outlineLevel="1">
      <c r="A206" s="247"/>
      <c r="B206" s="244" t="s">
        <v>699</v>
      </c>
      <c r="C206" s="244"/>
      <c r="D206" s="244"/>
      <c r="E206" s="239"/>
      <c r="F206" s="239"/>
      <c r="G206" s="241">
        <f aca="true" t="shared" si="16" ref="G206:L206">SUBTOTAL(9,G202:G205)</f>
        <v>0</v>
      </c>
      <c r="H206" s="241">
        <f t="shared" si="16"/>
        <v>166832</v>
      </c>
      <c r="I206" s="230">
        <f t="shared" si="16"/>
        <v>166832</v>
      </c>
      <c r="J206" s="241">
        <f t="shared" si="16"/>
        <v>0</v>
      </c>
      <c r="K206" s="241">
        <f t="shared" si="16"/>
        <v>7363977</v>
      </c>
      <c r="L206" s="232">
        <f t="shared" si="16"/>
        <v>7363977</v>
      </c>
    </row>
    <row r="207" spans="1:12" s="172" customFormat="1" ht="12.75" outlineLevel="2">
      <c r="A207" s="51" t="s">
        <v>63</v>
      </c>
      <c r="B207" s="19" t="s">
        <v>64</v>
      </c>
      <c r="C207" s="19" t="s">
        <v>24</v>
      </c>
      <c r="D207" s="19" t="s">
        <v>61</v>
      </c>
      <c r="E207" s="19" t="s">
        <v>20</v>
      </c>
      <c r="F207" s="19" t="s">
        <v>27</v>
      </c>
      <c r="G207" s="52"/>
      <c r="H207" s="20">
        <v>5199</v>
      </c>
      <c r="I207" s="20">
        <f aca="true" t="shared" si="17" ref="I207:I238">SUM(G207:H207)</f>
        <v>5199</v>
      </c>
      <c r="J207" s="21"/>
      <c r="K207" s="21">
        <v>400607</v>
      </c>
      <c r="L207" s="26">
        <f aca="true" t="shared" si="18" ref="L207:L238">SUM(J207:K207)</f>
        <v>400607</v>
      </c>
    </row>
    <row r="208" spans="1:12" s="172" customFormat="1" ht="12.75" outlineLevel="2">
      <c r="A208" s="47" t="s">
        <v>129</v>
      </c>
      <c r="B208" s="48" t="s">
        <v>64</v>
      </c>
      <c r="C208" s="48" t="s">
        <v>36</v>
      </c>
      <c r="D208" s="48" t="s">
        <v>130</v>
      </c>
      <c r="E208" s="111" t="s">
        <v>20</v>
      </c>
      <c r="F208" s="48" t="s">
        <v>38</v>
      </c>
      <c r="G208" s="30">
        <v>0</v>
      </c>
      <c r="H208" s="30">
        <v>5</v>
      </c>
      <c r="I208" s="20">
        <f t="shared" si="17"/>
        <v>5</v>
      </c>
      <c r="J208" s="30">
        <v>0</v>
      </c>
      <c r="K208" s="30">
        <v>121</v>
      </c>
      <c r="L208" s="26">
        <f t="shared" si="18"/>
        <v>121</v>
      </c>
    </row>
    <row r="209" spans="1:12" s="172" customFormat="1" ht="12.75" outlineLevel="2">
      <c r="A209" s="70" t="s">
        <v>129</v>
      </c>
      <c r="B209" s="182" t="s">
        <v>64</v>
      </c>
      <c r="C209" s="182" t="s">
        <v>18</v>
      </c>
      <c r="D209" s="182" t="s">
        <v>130</v>
      </c>
      <c r="E209" s="182" t="s">
        <v>20</v>
      </c>
      <c r="F209" s="181" t="s">
        <v>21</v>
      </c>
      <c r="G209" s="14"/>
      <c r="H209" s="14">
        <v>150</v>
      </c>
      <c r="I209" s="20">
        <f t="shared" si="17"/>
        <v>150</v>
      </c>
      <c r="J209" s="14"/>
      <c r="K209" s="14">
        <v>10350</v>
      </c>
      <c r="L209" s="26">
        <f t="shared" si="18"/>
        <v>10350</v>
      </c>
    </row>
    <row r="210" spans="1:12" s="172" customFormat="1" ht="12.75" outlineLevel="2">
      <c r="A210" s="23" t="s">
        <v>129</v>
      </c>
      <c r="B210" s="19" t="s">
        <v>64</v>
      </c>
      <c r="C210" s="19" t="s">
        <v>24</v>
      </c>
      <c r="D210" s="19" t="s">
        <v>130</v>
      </c>
      <c r="E210" s="19" t="s">
        <v>20</v>
      </c>
      <c r="F210" s="19" t="s">
        <v>27</v>
      </c>
      <c r="G210" s="20"/>
      <c r="H210" s="206">
        <v>7390</v>
      </c>
      <c r="I210" s="20">
        <f t="shared" si="17"/>
        <v>7390</v>
      </c>
      <c r="J210" s="74"/>
      <c r="K210" s="21">
        <f>262619+22669</f>
        <v>285288</v>
      </c>
      <c r="L210" s="26">
        <f t="shared" si="18"/>
        <v>285288</v>
      </c>
    </row>
    <row r="211" spans="1:12" s="172" customFormat="1" ht="12.75" outlineLevel="2">
      <c r="A211" s="33" t="s">
        <v>129</v>
      </c>
      <c r="B211" s="94" t="s">
        <v>64</v>
      </c>
      <c r="C211" s="94" t="s">
        <v>42</v>
      </c>
      <c r="D211" s="94" t="s">
        <v>130</v>
      </c>
      <c r="E211" s="91" t="s">
        <v>20</v>
      </c>
      <c r="F211" s="207" t="s">
        <v>44</v>
      </c>
      <c r="G211" s="26" t="s">
        <v>68</v>
      </c>
      <c r="H211" s="36">
        <v>5226</v>
      </c>
      <c r="I211" s="20">
        <f t="shared" si="17"/>
        <v>5226</v>
      </c>
      <c r="J211" s="26" t="s">
        <v>68</v>
      </c>
      <c r="K211" s="26">
        <v>965864</v>
      </c>
      <c r="L211" s="26">
        <f t="shared" si="18"/>
        <v>965864</v>
      </c>
    </row>
    <row r="212" spans="1:12" s="172" customFormat="1" ht="12.75" outlineLevel="2">
      <c r="A212" s="110" t="s">
        <v>135</v>
      </c>
      <c r="B212" s="182" t="s">
        <v>64</v>
      </c>
      <c r="C212" s="182" t="s">
        <v>18</v>
      </c>
      <c r="D212" s="182" t="s">
        <v>29</v>
      </c>
      <c r="E212" s="182" t="s">
        <v>20</v>
      </c>
      <c r="F212" s="181" t="s">
        <v>21</v>
      </c>
      <c r="G212" s="14"/>
      <c r="H212" s="14">
        <v>129778</v>
      </c>
      <c r="I212" s="20">
        <f t="shared" si="17"/>
        <v>129778</v>
      </c>
      <c r="J212" s="16"/>
      <c r="K212" s="16">
        <v>6197326</v>
      </c>
      <c r="L212" s="26">
        <f t="shared" si="18"/>
        <v>6197326</v>
      </c>
    </row>
    <row r="213" spans="1:12" s="172" customFormat="1" ht="12.75" outlineLevel="2">
      <c r="A213" s="23" t="s">
        <v>135</v>
      </c>
      <c r="B213" s="19" t="s">
        <v>64</v>
      </c>
      <c r="C213" s="19" t="s">
        <v>24</v>
      </c>
      <c r="D213" s="19" t="s">
        <v>29</v>
      </c>
      <c r="E213" s="19" t="s">
        <v>20</v>
      </c>
      <c r="F213" s="19" t="s">
        <v>27</v>
      </c>
      <c r="G213" s="20"/>
      <c r="H213" s="20">
        <v>72183</v>
      </c>
      <c r="I213" s="20">
        <f t="shared" si="17"/>
        <v>72183</v>
      </c>
      <c r="J213" s="21"/>
      <c r="K213" s="21">
        <v>3408659</v>
      </c>
      <c r="L213" s="26">
        <f t="shared" si="18"/>
        <v>3408659</v>
      </c>
    </row>
    <row r="214" spans="1:12" s="172" customFormat="1" ht="12.75" outlineLevel="2">
      <c r="A214" s="47" t="s">
        <v>135</v>
      </c>
      <c r="B214" s="48" t="s">
        <v>64</v>
      </c>
      <c r="C214" s="48" t="s">
        <v>36</v>
      </c>
      <c r="D214" s="48" t="s">
        <v>29</v>
      </c>
      <c r="E214" s="111" t="s">
        <v>20</v>
      </c>
      <c r="F214" s="48" t="s">
        <v>38</v>
      </c>
      <c r="G214" s="30">
        <v>0</v>
      </c>
      <c r="H214" s="30">
        <v>98473</v>
      </c>
      <c r="I214" s="20">
        <f t="shared" si="17"/>
        <v>98473</v>
      </c>
      <c r="J214" s="30">
        <v>0</v>
      </c>
      <c r="K214" s="30">
        <v>4093752</v>
      </c>
      <c r="L214" s="26">
        <f t="shared" si="18"/>
        <v>4093752</v>
      </c>
    </row>
    <row r="215" spans="1:12" s="172" customFormat="1" ht="12.75" outlineLevel="2">
      <c r="A215" s="110" t="s">
        <v>143</v>
      </c>
      <c r="B215" s="182" t="s">
        <v>64</v>
      </c>
      <c r="C215" s="182" t="s">
        <v>18</v>
      </c>
      <c r="D215" s="182" t="s">
        <v>144</v>
      </c>
      <c r="E215" s="182" t="s">
        <v>20</v>
      </c>
      <c r="F215" s="181" t="s">
        <v>21</v>
      </c>
      <c r="G215" s="14"/>
      <c r="H215" s="14">
        <v>200</v>
      </c>
      <c r="I215" s="20">
        <f t="shared" si="17"/>
        <v>200</v>
      </c>
      <c r="J215" s="14"/>
      <c r="K215" s="14">
        <v>9050</v>
      </c>
      <c r="L215" s="26">
        <f t="shared" si="18"/>
        <v>9050</v>
      </c>
    </row>
    <row r="216" spans="1:12" s="172" customFormat="1" ht="12.75" outlineLevel="2">
      <c r="A216" s="70" t="s">
        <v>156</v>
      </c>
      <c r="B216" s="182" t="s">
        <v>64</v>
      </c>
      <c r="C216" s="182" t="s">
        <v>18</v>
      </c>
      <c r="D216" s="182" t="s">
        <v>130</v>
      </c>
      <c r="E216" s="182" t="s">
        <v>20</v>
      </c>
      <c r="F216" s="181" t="s">
        <v>21</v>
      </c>
      <c r="G216" s="16"/>
      <c r="H216" s="16">
        <v>193385</v>
      </c>
      <c r="I216" s="20">
        <f t="shared" si="17"/>
        <v>193385</v>
      </c>
      <c r="J216" s="16"/>
      <c r="K216" s="16">
        <v>9092770</v>
      </c>
      <c r="L216" s="26">
        <f t="shared" si="18"/>
        <v>9092770</v>
      </c>
    </row>
    <row r="217" spans="1:12" s="172" customFormat="1" ht="12.75" outlineLevel="2">
      <c r="A217" s="23" t="s">
        <v>156</v>
      </c>
      <c r="B217" s="19" t="s">
        <v>64</v>
      </c>
      <c r="C217" s="19" t="s">
        <v>24</v>
      </c>
      <c r="D217" s="19" t="s">
        <v>130</v>
      </c>
      <c r="E217" s="19" t="s">
        <v>20</v>
      </c>
      <c r="F217" s="19" t="s">
        <v>27</v>
      </c>
      <c r="G217" s="20"/>
      <c r="H217" s="206">
        <f>1088+607</f>
        <v>1695</v>
      </c>
      <c r="I217" s="20">
        <f t="shared" si="17"/>
        <v>1695</v>
      </c>
      <c r="J217" s="74"/>
      <c r="K217" s="21">
        <v>43176</v>
      </c>
      <c r="L217" s="26">
        <f t="shared" si="18"/>
        <v>43176</v>
      </c>
    </row>
    <row r="218" spans="1:12" s="172" customFormat="1" ht="12.75" outlineLevel="2">
      <c r="A218" s="33" t="s">
        <v>156</v>
      </c>
      <c r="B218" s="94" t="s">
        <v>64</v>
      </c>
      <c r="C218" s="94" t="s">
        <v>42</v>
      </c>
      <c r="D218" s="94" t="s">
        <v>130</v>
      </c>
      <c r="E218" s="91" t="s">
        <v>20</v>
      </c>
      <c r="F218" s="207" t="s">
        <v>44</v>
      </c>
      <c r="G218" s="26" t="s">
        <v>68</v>
      </c>
      <c r="H218" s="36">
        <v>2805</v>
      </c>
      <c r="I218" s="20">
        <f t="shared" si="17"/>
        <v>2805</v>
      </c>
      <c r="J218" s="26" t="s">
        <v>68</v>
      </c>
      <c r="K218" s="26">
        <v>132390</v>
      </c>
      <c r="L218" s="26">
        <f t="shared" si="18"/>
        <v>132390</v>
      </c>
    </row>
    <row r="219" spans="1:12" s="172" customFormat="1" ht="12.75" outlineLevel="2">
      <c r="A219" s="33" t="s">
        <v>713</v>
      </c>
      <c r="B219" s="94" t="s">
        <v>64</v>
      </c>
      <c r="C219" s="94" t="s">
        <v>42</v>
      </c>
      <c r="D219" s="94" t="s">
        <v>157</v>
      </c>
      <c r="E219" s="91" t="s">
        <v>20</v>
      </c>
      <c r="F219" s="207" t="s">
        <v>44</v>
      </c>
      <c r="G219" s="26" t="s">
        <v>68</v>
      </c>
      <c r="H219" s="36">
        <v>1681</v>
      </c>
      <c r="I219" s="20">
        <f t="shared" si="17"/>
        <v>1681</v>
      </c>
      <c r="J219" s="26" t="s">
        <v>68</v>
      </c>
      <c r="K219" s="26">
        <v>158543</v>
      </c>
      <c r="L219" s="26">
        <f t="shared" si="18"/>
        <v>158543</v>
      </c>
    </row>
    <row r="220" spans="1:12" s="172" customFormat="1" ht="12.75" outlineLevel="2">
      <c r="A220" s="47" t="s">
        <v>158</v>
      </c>
      <c r="B220" s="48" t="s">
        <v>64</v>
      </c>
      <c r="C220" s="48" t="s">
        <v>36</v>
      </c>
      <c r="D220" s="48" t="s">
        <v>157</v>
      </c>
      <c r="E220" s="111" t="s">
        <v>20</v>
      </c>
      <c r="F220" s="48" t="s">
        <v>38</v>
      </c>
      <c r="G220" s="30">
        <v>0</v>
      </c>
      <c r="H220" s="30">
        <v>30</v>
      </c>
      <c r="I220" s="20">
        <f t="shared" si="17"/>
        <v>30</v>
      </c>
      <c r="J220" s="30">
        <v>0</v>
      </c>
      <c r="K220" s="30">
        <v>1418</v>
      </c>
      <c r="L220" s="26">
        <f t="shared" si="18"/>
        <v>1418</v>
      </c>
    </row>
    <row r="221" spans="1:12" s="172" customFormat="1" ht="12.75" outlineLevel="2">
      <c r="A221" s="17" t="s">
        <v>158</v>
      </c>
      <c r="B221" s="19" t="s">
        <v>64</v>
      </c>
      <c r="C221" s="19" t="s">
        <v>24</v>
      </c>
      <c r="D221" s="19" t="s">
        <v>157</v>
      </c>
      <c r="E221" s="19" t="s">
        <v>20</v>
      </c>
      <c r="F221" s="19" t="s">
        <v>27</v>
      </c>
      <c r="G221" s="20"/>
      <c r="H221" s="20">
        <v>100</v>
      </c>
      <c r="I221" s="20">
        <f t="shared" si="17"/>
        <v>100</v>
      </c>
      <c r="J221" s="21"/>
      <c r="K221" s="21">
        <v>3300</v>
      </c>
      <c r="L221" s="26">
        <f t="shared" si="18"/>
        <v>3300</v>
      </c>
    </row>
    <row r="222" spans="1:12" s="172" customFormat="1" ht="12.75" outlineLevel="2">
      <c r="A222" s="23" t="s">
        <v>160</v>
      </c>
      <c r="B222" s="19" t="s">
        <v>64</v>
      </c>
      <c r="C222" s="19" t="s">
        <v>24</v>
      </c>
      <c r="D222" s="19" t="s">
        <v>130</v>
      </c>
      <c r="E222" s="19" t="s">
        <v>20</v>
      </c>
      <c r="F222" s="19" t="s">
        <v>27</v>
      </c>
      <c r="G222" s="20"/>
      <c r="H222" s="206">
        <v>553</v>
      </c>
      <c r="I222" s="20">
        <f t="shared" si="17"/>
        <v>553</v>
      </c>
      <c r="J222" s="74"/>
      <c r="K222" s="21">
        <v>23447</v>
      </c>
      <c r="L222" s="26">
        <f t="shared" si="18"/>
        <v>23447</v>
      </c>
    </row>
    <row r="223" spans="1:12" s="172" customFormat="1" ht="12.75" outlineLevel="2">
      <c r="A223" s="33" t="s">
        <v>160</v>
      </c>
      <c r="B223" s="94" t="s">
        <v>64</v>
      </c>
      <c r="C223" s="94" t="s">
        <v>42</v>
      </c>
      <c r="D223" s="94" t="s">
        <v>130</v>
      </c>
      <c r="E223" s="91" t="s">
        <v>20</v>
      </c>
      <c r="F223" s="207" t="s">
        <v>44</v>
      </c>
      <c r="G223" s="26" t="s">
        <v>68</v>
      </c>
      <c r="H223" s="36">
        <v>50348</v>
      </c>
      <c r="I223" s="20">
        <f t="shared" si="17"/>
        <v>50348</v>
      </c>
      <c r="J223" s="26" t="s">
        <v>68</v>
      </c>
      <c r="K223" s="26">
        <v>3107774</v>
      </c>
      <c r="L223" s="26">
        <f t="shared" si="18"/>
        <v>3107774</v>
      </c>
    </row>
    <row r="224" spans="1:12" s="172" customFormat="1" ht="12.75" outlineLevel="2">
      <c r="A224" s="23" t="s">
        <v>183</v>
      </c>
      <c r="B224" s="19" t="s">
        <v>64</v>
      </c>
      <c r="C224" s="19" t="s">
        <v>24</v>
      </c>
      <c r="D224" s="19" t="s">
        <v>114</v>
      </c>
      <c r="E224" s="19" t="s">
        <v>20</v>
      </c>
      <c r="F224" s="19" t="s">
        <v>27</v>
      </c>
      <c r="G224" s="20"/>
      <c r="H224" s="20">
        <v>34</v>
      </c>
      <c r="I224" s="20">
        <f t="shared" si="17"/>
        <v>34</v>
      </c>
      <c r="J224" s="21"/>
      <c r="K224" s="21">
        <v>1700</v>
      </c>
      <c r="L224" s="26">
        <f t="shared" si="18"/>
        <v>1700</v>
      </c>
    </row>
    <row r="225" spans="1:12" s="172" customFormat="1" ht="12.75" outlineLevel="2">
      <c r="A225" s="33" t="s">
        <v>790</v>
      </c>
      <c r="B225" s="94" t="s">
        <v>64</v>
      </c>
      <c r="C225" s="94" t="s">
        <v>42</v>
      </c>
      <c r="D225" s="94" t="s">
        <v>130</v>
      </c>
      <c r="E225" s="91" t="s">
        <v>20</v>
      </c>
      <c r="F225" s="207" t="s">
        <v>44</v>
      </c>
      <c r="G225" s="26" t="s">
        <v>68</v>
      </c>
      <c r="H225" s="36">
        <v>742</v>
      </c>
      <c r="I225" s="20">
        <f t="shared" si="17"/>
        <v>742</v>
      </c>
      <c r="J225" s="26" t="s">
        <v>68</v>
      </c>
      <c r="K225" s="26">
        <v>75741</v>
      </c>
      <c r="L225" s="26">
        <f t="shared" si="18"/>
        <v>75741</v>
      </c>
    </row>
    <row r="226" spans="1:12" s="172" customFormat="1" ht="12.75" outlineLevel="2">
      <c r="A226" s="23" t="s">
        <v>192</v>
      </c>
      <c r="B226" s="19" t="s">
        <v>64</v>
      </c>
      <c r="C226" s="19" t="s">
        <v>24</v>
      </c>
      <c r="D226" s="19" t="s">
        <v>130</v>
      </c>
      <c r="E226" s="19" t="s">
        <v>20</v>
      </c>
      <c r="F226" s="19" t="s">
        <v>27</v>
      </c>
      <c r="G226" s="20"/>
      <c r="H226" s="20">
        <v>111888</v>
      </c>
      <c r="I226" s="20">
        <f t="shared" si="17"/>
        <v>111888</v>
      </c>
      <c r="J226" s="74"/>
      <c r="K226" s="21">
        <v>6152262</v>
      </c>
      <c r="L226" s="26">
        <f t="shared" si="18"/>
        <v>6152262</v>
      </c>
    </row>
    <row r="227" spans="1:12" s="172" customFormat="1" ht="12.75" outlineLevel="2">
      <c r="A227" s="51" t="s">
        <v>218</v>
      </c>
      <c r="B227" s="19" t="s">
        <v>64</v>
      </c>
      <c r="C227" s="19" t="s">
        <v>24</v>
      </c>
      <c r="D227" s="19" t="s">
        <v>219</v>
      </c>
      <c r="E227" s="19" t="s">
        <v>20</v>
      </c>
      <c r="F227" s="19" t="s">
        <v>27</v>
      </c>
      <c r="G227" s="20"/>
      <c r="H227" s="20">
        <v>11408</v>
      </c>
      <c r="I227" s="20">
        <f t="shared" si="17"/>
        <v>11408</v>
      </c>
      <c r="J227" s="21"/>
      <c r="K227" s="21">
        <v>470149</v>
      </c>
      <c r="L227" s="26">
        <f t="shared" si="18"/>
        <v>470149</v>
      </c>
    </row>
    <row r="228" spans="1:12" s="172" customFormat="1" ht="12.75" outlineLevel="2">
      <c r="A228" s="110" t="s">
        <v>307</v>
      </c>
      <c r="B228" s="182" t="s">
        <v>64</v>
      </c>
      <c r="C228" s="182" t="s">
        <v>18</v>
      </c>
      <c r="D228" s="182" t="s">
        <v>29</v>
      </c>
      <c r="E228" s="182" t="s">
        <v>20</v>
      </c>
      <c r="F228" s="181" t="s">
        <v>21</v>
      </c>
      <c r="G228" s="14"/>
      <c r="H228" s="14">
        <v>30907</v>
      </c>
      <c r="I228" s="20">
        <f t="shared" si="17"/>
        <v>30907</v>
      </c>
      <c r="J228" s="16"/>
      <c r="K228" s="16">
        <v>1767316</v>
      </c>
      <c r="L228" s="26">
        <f t="shared" si="18"/>
        <v>1767316</v>
      </c>
    </row>
    <row r="229" spans="1:12" s="172" customFormat="1" ht="12.75" outlineLevel="2">
      <c r="A229" s="110" t="s">
        <v>348</v>
      </c>
      <c r="B229" s="182" t="s">
        <v>64</v>
      </c>
      <c r="C229" s="182" t="s">
        <v>18</v>
      </c>
      <c r="D229" s="182" t="s">
        <v>29</v>
      </c>
      <c r="E229" s="182" t="s">
        <v>20</v>
      </c>
      <c r="F229" s="181" t="s">
        <v>21</v>
      </c>
      <c r="G229" s="14"/>
      <c r="H229" s="14">
        <v>11016</v>
      </c>
      <c r="I229" s="20">
        <f t="shared" si="17"/>
        <v>11016</v>
      </c>
      <c r="J229" s="16"/>
      <c r="K229" s="16">
        <v>526281</v>
      </c>
      <c r="L229" s="26">
        <f t="shared" si="18"/>
        <v>526281</v>
      </c>
    </row>
    <row r="230" spans="1:12" s="172" customFormat="1" ht="12.75" outlineLevel="2">
      <c r="A230" s="110" t="s">
        <v>352</v>
      </c>
      <c r="B230" s="182" t="s">
        <v>64</v>
      </c>
      <c r="C230" s="182" t="s">
        <v>18</v>
      </c>
      <c r="D230" s="182" t="s">
        <v>353</v>
      </c>
      <c r="E230" s="182" t="s">
        <v>20</v>
      </c>
      <c r="F230" s="181" t="s">
        <v>21</v>
      </c>
      <c r="G230" s="14"/>
      <c r="H230" s="14">
        <v>1193</v>
      </c>
      <c r="I230" s="20">
        <f t="shared" si="17"/>
        <v>1193</v>
      </c>
      <c r="J230" s="14"/>
      <c r="K230" s="14">
        <v>1735297</v>
      </c>
      <c r="L230" s="26">
        <f t="shared" si="18"/>
        <v>1735297</v>
      </c>
    </row>
    <row r="231" spans="1:12" s="172" customFormat="1" ht="12.75" outlineLevel="2">
      <c r="A231" s="51" t="s">
        <v>360</v>
      </c>
      <c r="B231" s="19" t="s">
        <v>64</v>
      </c>
      <c r="C231" s="19" t="s">
        <v>24</v>
      </c>
      <c r="D231" s="19" t="s">
        <v>361</v>
      </c>
      <c r="E231" s="19" t="s">
        <v>20</v>
      </c>
      <c r="F231" s="19" t="s">
        <v>27</v>
      </c>
      <c r="G231" s="52"/>
      <c r="H231" s="20">
        <v>5480</v>
      </c>
      <c r="I231" s="20">
        <f t="shared" si="17"/>
        <v>5480</v>
      </c>
      <c r="J231" s="21"/>
      <c r="K231" s="21">
        <v>306607</v>
      </c>
      <c r="L231" s="26">
        <f t="shared" si="18"/>
        <v>306607</v>
      </c>
    </row>
    <row r="232" spans="1:12" s="172" customFormat="1" ht="12.75" outlineLevel="2">
      <c r="A232" s="33" t="s">
        <v>360</v>
      </c>
      <c r="B232" s="94" t="s">
        <v>64</v>
      </c>
      <c r="C232" s="94" t="s">
        <v>42</v>
      </c>
      <c r="D232" s="94" t="s">
        <v>361</v>
      </c>
      <c r="E232" s="91" t="s">
        <v>20</v>
      </c>
      <c r="F232" s="207" t="s">
        <v>44</v>
      </c>
      <c r="G232" s="26" t="s">
        <v>68</v>
      </c>
      <c r="H232" s="36">
        <v>3425</v>
      </c>
      <c r="I232" s="20">
        <f t="shared" si="17"/>
        <v>3425</v>
      </c>
      <c r="J232" s="26" t="s">
        <v>68</v>
      </c>
      <c r="K232" s="26">
        <v>141861</v>
      </c>
      <c r="L232" s="26">
        <f t="shared" si="18"/>
        <v>141861</v>
      </c>
    </row>
    <row r="233" spans="1:12" s="172" customFormat="1" ht="12.75" outlineLevel="2">
      <c r="A233" s="70" t="s">
        <v>398</v>
      </c>
      <c r="B233" s="182" t="s">
        <v>64</v>
      </c>
      <c r="C233" s="182" t="s">
        <v>18</v>
      </c>
      <c r="D233" s="182" t="s">
        <v>323</v>
      </c>
      <c r="E233" s="182" t="s">
        <v>20</v>
      </c>
      <c r="F233" s="182" t="s">
        <v>21</v>
      </c>
      <c r="G233" s="14"/>
      <c r="H233" s="14">
        <v>50861</v>
      </c>
      <c r="I233" s="20">
        <f t="shared" si="17"/>
        <v>50861</v>
      </c>
      <c r="J233" s="16"/>
      <c r="K233" s="16">
        <v>1703061</v>
      </c>
      <c r="L233" s="26">
        <f t="shared" si="18"/>
        <v>1703061</v>
      </c>
    </row>
    <row r="234" spans="1:12" s="172" customFormat="1" ht="12.75" outlineLevel="2">
      <c r="A234" s="17" t="s">
        <v>439</v>
      </c>
      <c r="B234" s="19" t="s">
        <v>64</v>
      </c>
      <c r="C234" s="18" t="s">
        <v>24</v>
      </c>
      <c r="D234" s="18" t="s">
        <v>323</v>
      </c>
      <c r="E234" s="19" t="s">
        <v>20</v>
      </c>
      <c r="F234" s="19" t="s">
        <v>27</v>
      </c>
      <c r="G234" s="20"/>
      <c r="H234" s="194">
        <f>3972+10774</f>
        <v>14746</v>
      </c>
      <c r="I234" s="20">
        <f t="shared" si="17"/>
        <v>14746</v>
      </c>
      <c r="J234" s="21"/>
      <c r="K234" s="189">
        <f>70255+237835</f>
        <v>308090</v>
      </c>
      <c r="L234" s="26">
        <f t="shared" si="18"/>
        <v>308090</v>
      </c>
    </row>
    <row r="235" spans="1:12" s="172" customFormat="1" ht="12.75" outlineLevel="2">
      <c r="A235" s="33" t="s">
        <v>439</v>
      </c>
      <c r="B235" s="94" t="s">
        <v>64</v>
      </c>
      <c r="C235" s="94" t="s">
        <v>42</v>
      </c>
      <c r="D235" s="94" t="s">
        <v>323</v>
      </c>
      <c r="E235" s="91" t="s">
        <v>20</v>
      </c>
      <c r="F235" s="207" t="s">
        <v>44</v>
      </c>
      <c r="G235" s="26" t="s">
        <v>68</v>
      </c>
      <c r="H235" s="36">
        <v>14849</v>
      </c>
      <c r="I235" s="20">
        <f t="shared" si="17"/>
        <v>14849</v>
      </c>
      <c r="J235" s="26" t="s">
        <v>68</v>
      </c>
      <c r="K235" s="26">
        <v>652286</v>
      </c>
      <c r="L235" s="26">
        <f t="shared" si="18"/>
        <v>652286</v>
      </c>
    </row>
    <row r="236" spans="1:12" s="172" customFormat="1" ht="12.75" outlineLevel="2">
      <c r="A236" s="47" t="s">
        <v>440</v>
      </c>
      <c r="B236" s="48" t="s">
        <v>64</v>
      </c>
      <c r="C236" s="48" t="s">
        <v>36</v>
      </c>
      <c r="D236" s="48" t="s">
        <v>323</v>
      </c>
      <c r="E236" s="111" t="s">
        <v>20</v>
      </c>
      <c r="F236" s="48" t="s">
        <v>38</v>
      </c>
      <c r="G236" s="30">
        <v>0</v>
      </c>
      <c r="H236" s="30">
        <v>43827</v>
      </c>
      <c r="I236" s="20">
        <f t="shared" si="17"/>
        <v>43827</v>
      </c>
      <c r="J236" s="30">
        <v>0</v>
      </c>
      <c r="K236" s="30">
        <v>568497</v>
      </c>
      <c r="L236" s="26">
        <f t="shared" si="18"/>
        <v>568497</v>
      </c>
    </row>
    <row r="237" spans="1:12" s="172" customFormat="1" ht="12.75" outlineLevel="2">
      <c r="A237" s="51" t="s">
        <v>443</v>
      </c>
      <c r="B237" s="19" t="s">
        <v>64</v>
      </c>
      <c r="C237" s="19" t="s">
        <v>24</v>
      </c>
      <c r="D237" s="19" t="s">
        <v>102</v>
      </c>
      <c r="E237" s="19" t="s">
        <v>20</v>
      </c>
      <c r="F237" s="19" t="s">
        <v>27</v>
      </c>
      <c r="G237" s="52"/>
      <c r="H237" s="20">
        <v>229</v>
      </c>
      <c r="I237" s="20">
        <f t="shared" si="17"/>
        <v>229</v>
      </c>
      <c r="J237" s="21"/>
      <c r="K237" s="21">
        <v>9633</v>
      </c>
      <c r="L237" s="26">
        <f t="shared" si="18"/>
        <v>9633</v>
      </c>
    </row>
    <row r="238" spans="1:12" s="172" customFormat="1" ht="12.75" outlineLevel="2">
      <c r="A238" s="17" t="s">
        <v>444</v>
      </c>
      <c r="B238" s="19" t="s">
        <v>64</v>
      </c>
      <c r="C238" s="19" t="s">
        <v>24</v>
      </c>
      <c r="D238" s="18" t="s">
        <v>417</v>
      </c>
      <c r="E238" s="19" t="s">
        <v>20</v>
      </c>
      <c r="F238" s="19" t="s">
        <v>27</v>
      </c>
      <c r="G238" s="20"/>
      <c r="H238" s="20">
        <v>846</v>
      </c>
      <c r="I238" s="20">
        <f t="shared" si="17"/>
        <v>846</v>
      </c>
      <c r="J238" s="21"/>
      <c r="K238" s="21">
        <v>38688</v>
      </c>
      <c r="L238" s="26">
        <f t="shared" si="18"/>
        <v>38688</v>
      </c>
    </row>
    <row r="239" spans="1:12" s="172" customFormat="1" ht="12.75" outlineLevel="2">
      <c r="A239" s="110" t="s">
        <v>445</v>
      </c>
      <c r="B239" s="182" t="s">
        <v>64</v>
      </c>
      <c r="C239" s="182" t="s">
        <v>18</v>
      </c>
      <c r="D239" s="182" t="s">
        <v>417</v>
      </c>
      <c r="E239" s="182" t="s">
        <v>20</v>
      </c>
      <c r="F239" s="181" t="s">
        <v>21</v>
      </c>
      <c r="G239" s="14"/>
      <c r="H239" s="14">
        <v>208</v>
      </c>
      <c r="I239" s="20">
        <f aca="true" t="shared" si="19" ref="I239:I259">SUM(G239:H239)</f>
        <v>208</v>
      </c>
      <c r="J239" s="16"/>
      <c r="K239" s="16">
        <v>4160</v>
      </c>
      <c r="L239" s="26">
        <f aca="true" t="shared" si="20" ref="L239:L259">SUM(J239:K239)</f>
        <v>4160</v>
      </c>
    </row>
    <row r="240" spans="1:12" s="172" customFormat="1" ht="12.75" outlineLevel="2">
      <c r="A240" s="33" t="s">
        <v>785</v>
      </c>
      <c r="B240" s="94" t="s">
        <v>64</v>
      </c>
      <c r="C240" s="94" t="s">
        <v>42</v>
      </c>
      <c r="D240" s="94" t="s">
        <v>417</v>
      </c>
      <c r="E240" s="91" t="s">
        <v>20</v>
      </c>
      <c r="F240" s="207" t="s">
        <v>44</v>
      </c>
      <c r="G240" s="26" t="s">
        <v>68</v>
      </c>
      <c r="H240" s="36">
        <v>811</v>
      </c>
      <c r="I240" s="20">
        <f t="shared" si="19"/>
        <v>811</v>
      </c>
      <c r="J240" s="26" t="s">
        <v>68</v>
      </c>
      <c r="K240" s="26">
        <v>252334</v>
      </c>
      <c r="L240" s="26">
        <f t="shared" si="20"/>
        <v>252334</v>
      </c>
    </row>
    <row r="241" spans="1:12" s="172" customFormat="1" ht="12.75" outlineLevel="2">
      <c r="A241" s="51" t="s">
        <v>453</v>
      </c>
      <c r="B241" s="19" t="s">
        <v>64</v>
      </c>
      <c r="C241" s="19" t="s">
        <v>24</v>
      </c>
      <c r="D241" s="19" t="s">
        <v>90</v>
      </c>
      <c r="E241" s="19" t="s">
        <v>20</v>
      </c>
      <c r="F241" s="19" t="s">
        <v>27</v>
      </c>
      <c r="G241" s="52"/>
      <c r="H241" s="20">
        <v>2808</v>
      </c>
      <c r="I241" s="20">
        <f t="shared" si="19"/>
        <v>2808</v>
      </c>
      <c r="J241" s="21"/>
      <c r="K241" s="21">
        <v>167840</v>
      </c>
      <c r="L241" s="26">
        <f t="shared" si="20"/>
        <v>167840</v>
      </c>
    </row>
    <row r="242" spans="1:12" s="172" customFormat="1" ht="12.75" outlineLevel="2">
      <c r="A242" s="47" t="s">
        <v>453</v>
      </c>
      <c r="B242" s="48" t="s">
        <v>64</v>
      </c>
      <c r="C242" s="48" t="s">
        <v>36</v>
      </c>
      <c r="D242" s="48" t="s">
        <v>90</v>
      </c>
      <c r="E242" s="111" t="s">
        <v>20</v>
      </c>
      <c r="F242" s="48" t="s">
        <v>38</v>
      </c>
      <c r="G242" s="30">
        <v>0</v>
      </c>
      <c r="H242" s="30">
        <v>36233</v>
      </c>
      <c r="I242" s="20">
        <f t="shared" si="19"/>
        <v>36233</v>
      </c>
      <c r="J242" s="30">
        <v>0</v>
      </c>
      <c r="K242" s="30">
        <v>1294073</v>
      </c>
      <c r="L242" s="26">
        <f t="shared" si="20"/>
        <v>1294073</v>
      </c>
    </row>
    <row r="243" spans="1:12" s="172" customFormat="1" ht="12.75" outlineLevel="2">
      <c r="A243" s="110" t="s">
        <v>453</v>
      </c>
      <c r="B243" s="182" t="s">
        <v>64</v>
      </c>
      <c r="C243" s="182" t="s">
        <v>18</v>
      </c>
      <c r="D243" s="182" t="s">
        <v>90</v>
      </c>
      <c r="E243" s="182" t="s">
        <v>20</v>
      </c>
      <c r="F243" s="181" t="s">
        <v>21</v>
      </c>
      <c r="G243" s="14"/>
      <c r="H243" s="14">
        <v>265549</v>
      </c>
      <c r="I243" s="20">
        <f t="shared" si="19"/>
        <v>265549</v>
      </c>
      <c r="J243" s="14"/>
      <c r="K243" s="14">
        <v>11961799</v>
      </c>
      <c r="L243" s="26">
        <f t="shared" si="20"/>
        <v>11961799</v>
      </c>
    </row>
    <row r="244" spans="1:12" s="172" customFormat="1" ht="12.75" outlineLevel="2">
      <c r="A244" s="33" t="s">
        <v>755</v>
      </c>
      <c r="B244" s="94" t="s">
        <v>64</v>
      </c>
      <c r="C244" s="94" t="s">
        <v>42</v>
      </c>
      <c r="D244" s="94" t="s">
        <v>499</v>
      </c>
      <c r="E244" s="91" t="s">
        <v>20</v>
      </c>
      <c r="F244" s="207" t="s">
        <v>44</v>
      </c>
      <c r="G244" s="26" t="s">
        <v>68</v>
      </c>
      <c r="H244" s="36">
        <v>70</v>
      </c>
      <c r="I244" s="20">
        <f t="shared" si="19"/>
        <v>70</v>
      </c>
      <c r="J244" s="26" t="s">
        <v>68</v>
      </c>
      <c r="K244" s="26">
        <v>4140</v>
      </c>
      <c r="L244" s="26">
        <f t="shared" si="20"/>
        <v>4140</v>
      </c>
    </row>
    <row r="245" spans="1:12" s="172" customFormat="1" ht="12.75" outlineLevel="2">
      <c r="A245" s="70" t="s">
        <v>500</v>
      </c>
      <c r="B245" s="182" t="s">
        <v>64</v>
      </c>
      <c r="C245" s="182" t="s">
        <v>18</v>
      </c>
      <c r="D245" s="182" t="s">
        <v>501</v>
      </c>
      <c r="E245" s="182" t="s">
        <v>20</v>
      </c>
      <c r="F245" s="181" t="s">
        <v>21</v>
      </c>
      <c r="G245" s="14"/>
      <c r="H245" s="14">
        <v>1899</v>
      </c>
      <c r="I245" s="20">
        <f t="shared" si="19"/>
        <v>1899</v>
      </c>
      <c r="J245" s="16"/>
      <c r="K245" s="16">
        <v>65560</v>
      </c>
      <c r="L245" s="26">
        <f t="shared" si="20"/>
        <v>65560</v>
      </c>
    </row>
    <row r="246" spans="1:12" s="172" customFormat="1" ht="12.75" outlineLevel="2">
      <c r="A246" s="23" t="s">
        <v>502</v>
      </c>
      <c r="B246" s="19" t="s">
        <v>64</v>
      </c>
      <c r="C246" s="19" t="s">
        <v>24</v>
      </c>
      <c r="D246" s="19" t="s">
        <v>501</v>
      </c>
      <c r="E246" s="19" t="s">
        <v>20</v>
      </c>
      <c r="F246" s="19" t="s">
        <v>27</v>
      </c>
      <c r="G246" s="20"/>
      <c r="H246" s="20">
        <v>1190</v>
      </c>
      <c r="I246" s="20">
        <f t="shared" si="19"/>
        <v>1190</v>
      </c>
      <c r="J246" s="21"/>
      <c r="K246" s="21">
        <v>48610</v>
      </c>
      <c r="L246" s="26">
        <f t="shared" si="20"/>
        <v>48610</v>
      </c>
    </row>
    <row r="247" spans="1:12" s="172" customFormat="1" ht="12.75" outlineLevel="2">
      <c r="A247" s="33" t="s">
        <v>756</v>
      </c>
      <c r="B247" s="94" t="s">
        <v>64</v>
      </c>
      <c r="C247" s="94" t="s">
        <v>42</v>
      </c>
      <c r="D247" s="94" t="s">
        <v>43</v>
      </c>
      <c r="E247" s="91" t="s">
        <v>20</v>
      </c>
      <c r="F247" s="207" t="s">
        <v>44</v>
      </c>
      <c r="G247" s="26" t="s">
        <v>68</v>
      </c>
      <c r="H247" s="36">
        <v>28</v>
      </c>
      <c r="I247" s="20">
        <f t="shared" si="19"/>
        <v>28</v>
      </c>
      <c r="J247" s="26" t="s">
        <v>68</v>
      </c>
      <c r="K247" s="26">
        <v>145909</v>
      </c>
      <c r="L247" s="26">
        <f t="shared" si="20"/>
        <v>145909</v>
      </c>
    </row>
    <row r="248" spans="1:12" s="172" customFormat="1" ht="12.75" outlineLevel="2">
      <c r="A248" s="23" t="s">
        <v>524</v>
      </c>
      <c r="B248" s="19" t="s">
        <v>64</v>
      </c>
      <c r="C248" s="19" t="s">
        <v>24</v>
      </c>
      <c r="D248" s="19" t="s">
        <v>525</v>
      </c>
      <c r="E248" s="19" t="s">
        <v>20</v>
      </c>
      <c r="F248" s="19" t="s">
        <v>27</v>
      </c>
      <c r="G248" s="20"/>
      <c r="H248" s="20">
        <v>50</v>
      </c>
      <c r="I248" s="20">
        <f t="shared" si="19"/>
        <v>50</v>
      </c>
      <c r="J248" s="21"/>
      <c r="K248" s="21">
        <v>1850</v>
      </c>
      <c r="L248" s="26">
        <f t="shared" si="20"/>
        <v>1850</v>
      </c>
    </row>
    <row r="249" spans="1:12" s="172" customFormat="1" ht="12.75" outlineLevel="2">
      <c r="A249" s="110" t="s">
        <v>535</v>
      </c>
      <c r="B249" s="182" t="s">
        <v>64</v>
      </c>
      <c r="C249" s="182" t="s">
        <v>18</v>
      </c>
      <c r="D249" s="182" t="s">
        <v>29</v>
      </c>
      <c r="E249" s="182" t="s">
        <v>20</v>
      </c>
      <c r="F249" s="181" t="s">
        <v>21</v>
      </c>
      <c r="G249" s="14"/>
      <c r="H249" s="14">
        <v>21917</v>
      </c>
      <c r="I249" s="20">
        <f t="shared" si="19"/>
        <v>21917</v>
      </c>
      <c r="J249" s="16"/>
      <c r="K249" s="16">
        <v>859087</v>
      </c>
      <c r="L249" s="26">
        <f t="shared" si="20"/>
        <v>859087</v>
      </c>
    </row>
    <row r="250" spans="1:12" s="172" customFormat="1" ht="12.75" outlineLevel="2">
      <c r="A250" s="23" t="s">
        <v>549</v>
      </c>
      <c r="B250" s="19" t="s">
        <v>64</v>
      </c>
      <c r="C250" s="19" t="s">
        <v>24</v>
      </c>
      <c r="D250" s="19" t="s">
        <v>219</v>
      </c>
      <c r="E250" s="19" t="s">
        <v>20</v>
      </c>
      <c r="F250" s="19" t="s">
        <v>27</v>
      </c>
      <c r="G250" s="20"/>
      <c r="H250" s="20">
        <v>4</v>
      </c>
      <c r="I250" s="20">
        <f t="shared" si="19"/>
        <v>4</v>
      </c>
      <c r="J250" s="74"/>
      <c r="K250" s="21">
        <v>1000</v>
      </c>
      <c r="L250" s="26">
        <f t="shared" si="20"/>
        <v>1000</v>
      </c>
    </row>
    <row r="251" spans="1:12" s="172" customFormat="1" ht="12.75" outlineLevel="2">
      <c r="A251" s="110" t="s">
        <v>551</v>
      </c>
      <c r="B251" s="182" t="s">
        <v>64</v>
      </c>
      <c r="C251" s="182" t="s">
        <v>18</v>
      </c>
      <c r="D251" s="182" t="s">
        <v>58</v>
      </c>
      <c r="E251" s="182" t="s">
        <v>20</v>
      </c>
      <c r="F251" s="181" t="s">
        <v>21</v>
      </c>
      <c r="G251" s="14"/>
      <c r="H251" s="14">
        <v>7135</v>
      </c>
      <c r="I251" s="20">
        <f t="shared" si="19"/>
        <v>7135</v>
      </c>
      <c r="J251" s="14"/>
      <c r="K251" s="14">
        <v>303505</v>
      </c>
      <c r="L251" s="26">
        <f t="shared" si="20"/>
        <v>303505</v>
      </c>
    </row>
    <row r="252" spans="1:12" s="172" customFormat="1" ht="12.75" outlineLevel="2">
      <c r="A252" s="47" t="s">
        <v>554</v>
      </c>
      <c r="B252" s="48" t="s">
        <v>64</v>
      </c>
      <c r="C252" s="48" t="s">
        <v>36</v>
      </c>
      <c r="D252" s="48" t="s">
        <v>219</v>
      </c>
      <c r="E252" s="111" t="s">
        <v>20</v>
      </c>
      <c r="F252" s="48" t="s">
        <v>38</v>
      </c>
      <c r="G252" s="30">
        <v>0</v>
      </c>
      <c r="H252" s="30">
        <v>1484</v>
      </c>
      <c r="I252" s="20">
        <f t="shared" si="19"/>
        <v>1484</v>
      </c>
      <c r="J252" s="30">
        <v>0</v>
      </c>
      <c r="K252" s="30">
        <v>85894</v>
      </c>
      <c r="L252" s="26">
        <f t="shared" si="20"/>
        <v>85894</v>
      </c>
    </row>
    <row r="253" spans="1:12" s="172" customFormat="1" ht="12.75" outlineLevel="2">
      <c r="A253" s="110" t="s">
        <v>554</v>
      </c>
      <c r="B253" s="182" t="s">
        <v>64</v>
      </c>
      <c r="C253" s="182" t="s">
        <v>18</v>
      </c>
      <c r="D253" s="182" t="s">
        <v>219</v>
      </c>
      <c r="E253" s="182" t="s">
        <v>20</v>
      </c>
      <c r="F253" s="181" t="s">
        <v>21</v>
      </c>
      <c r="G253" s="14"/>
      <c r="H253" s="14">
        <v>18446</v>
      </c>
      <c r="I253" s="20">
        <f t="shared" si="19"/>
        <v>18446</v>
      </c>
      <c r="J253" s="14"/>
      <c r="K253" s="14">
        <v>1021666</v>
      </c>
      <c r="L253" s="26">
        <f t="shared" si="20"/>
        <v>1021666</v>
      </c>
    </row>
    <row r="254" spans="1:12" s="172" customFormat="1" ht="12.75" outlineLevel="2">
      <c r="A254" s="33" t="s">
        <v>562</v>
      </c>
      <c r="B254" s="94" t="s">
        <v>64</v>
      </c>
      <c r="C254" s="94" t="s">
        <v>42</v>
      </c>
      <c r="D254" s="94" t="s">
        <v>323</v>
      </c>
      <c r="E254" s="91" t="s">
        <v>20</v>
      </c>
      <c r="F254" s="207" t="s">
        <v>44</v>
      </c>
      <c r="G254" s="26" t="s">
        <v>68</v>
      </c>
      <c r="H254" s="36">
        <v>623</v>
      </c>
      <c r="I254" s="20">
        <f t="shared" si="19"/>
        <v>623</v>
      </c>
      <c r="J254" s="26" t="s">
        <v>68</v>
      </c>
      <c r="K254" s="26">
        <v>22415</v>
      </c>
      <c r="L254" s="26">
        <f t="shared" si="20"/>
        <v>22415</v>
      </c>
    </row>
    <row r="255" spans="1:12" s="172" customFormat="1" ht="12.75" outlineLevel="2">
      <c r="A255" s="17" t="s">
        <v>562</v>
      </c>
      <c r="B255" s="19" t="s">
        <v>64</v>
      </c>
      <c r="C255" s="18" t="s">
        <v>24</v>
      </c>
      <c r="D255" s="18" t="s">
        <v>323</v>
      </c>
      <c r="E255" s="19" t="s">
        <v>20</v>
      </c>
      <c r="F255" s="19" t="s">
        <v>27</v>
      </c>
      <c r="G255" s="20"/>
      <c r="H255" s="194">
        <v>375</v>
      </c>
      <c r="I255" s="20">
        <f t="shared" si="19"/>
        <v>375</v>
      </c>
      <c r="J255" s="21"/>
      <c r="K255" s="189">
        <v>14835</v>
      </c>
      <c r="L255" s="26">
        <f t="shared" si="20"/>
        <v>14835</v>
      </c>
    </row>
    <row r="256" spans="1:12" s="172" customFormat="1" ht="12.75" outlineLevel="2">
      <c r="A256" s="47" t="s">
        <v>562</v>
      </c>
      <c r="B256" s="48" t="s">
        <v>64</v>
      </c>
      <c r="C256" s="48" t="s">
        <v>36</v>
      </c>
      <c r="D256" s="48" t="s">
        <v>323</v>
      </c>
      <c r="E256" s="111" t="s">
        <v>20</v>
      </c>
      <c r="F256" s="48" t="s">
        <v>38</v>
      </c>
      <c r="G256" s="30">
        <v>0</v>
      </c>
      <c r="H256" s="30">
        <v>619</v>
      </c>
      <c r="I256" s="20">
        <f t="shared" si="19"/>
        <v>619</v>
      </c>
      <c r="J256" s="30">
        <v>0</v>
      </c>
      <c r="K256" s="30">
        <v>17933</v>
      </c>
      <c r="L256" s="26">
        <f t="shared" si="20"/>
        <v>17933</v>
      </c>
    </row>
    <row r="257" spans="1:12" s="172" customFormat="1" ht="12.75" outlineLevel="2">
      <c r="A257" s="70" t="s">
        <v>562</v>
      </c>
      <c r="B257" s="182" t="s">
        <v>64</v>
      </c>
      <c r="C257" s="182" t="s">
        <v>18</v>
      </c>
      <c r="D257" s="182" t="s">
        <v>323</v>
      </c>
      <c r="E257" s="182" t="s">
        <v>20</v>
      </c>
      <c r="F257" s="182" t="s">
        <v>21</v>
      </c>
      <c r="G257" s="14"/>
      <c r="H257" s="14">
        <v>902</v>
      </c>
      <c r="I257" s="20">
        <f t="shared" si="19"/>
        <v>902</v>
      </c>
      <c r="J257" s="16"/>
      <c r="K257" s="16">
        <v>43440</v>
      </c>
      <c r="L257" s="26">
        <f t="shared" si="20"/>
        <v>43440</v>
      </c>
    </row>
    <row r="258" spans="1:12" s="172" customFormat="1" ht="12.75" outlineLevel="2">
      <c r="A258" s="33" t="s">
        <v>769</v>
      </c>
      <c r="B258" s="94" t="s">
        <v>64</v>
      </c>
      <c r="C258" s="94" t="s">
        <v>42</v>
      </c>
      <c r="D258" s="94" t="s">
        <v>501</v>
      </c>
      <c r="E258" s="91" t="s">
        <v>20</v>
      </c>
      <c r="F258" s="207" t="s">
        <v>44</v>
      </c>
      <c r="G258" s="26" t="s">
        <v>68</v>
      </c>
      <c r="H258" s="36">
        <v>924</v>
      </c>
      <c r="I258" s="20">
        <f t="shared" si="19"/>
        <v>924</v>
      </c>
      <c r="J258" s="26" t="s">
        <v>68</v>
      </c>
      <c r="K258" s="26">
        <v>24018</v>
      </c>
      <c r="L258" s="26">
        <f t="shared" si="20"/>
        <v>24018</v>
      </c>
    </row>
    <row r="259" spans="1:12" s="172" customFormat="1" ht="12.75" outlineLevel="2">
      <c r="A259" s="70" t="s">
        <v>603</v>
      </c>
      <c r="B259" s="182" t="s">
        <v>64</v>
      </c>
      <c r="C259" s="182" t="s">
        <v>18</v>
      </c>
      <c r="D259" s="182" t="s">
        <v>61</v>
      </c>
      <c r="E259" s="182" t="s">
        <v>20</v>
      </c>
      <c r="F259" s="181" t="s">
        <v>21</v>
      </c>
      <c r="G259" s="16"/>
      <c r="H259" s="16">
        <v>71887</v>
      </c>
      <c r="I259" s="20">
        <f t="shared" si="19"/>
        <v>71887</v>
      </c>
      <c r="J259" s="16"/>
      <c r="K259" s="16">
        <v>3197480</v>
      </c>
      <c r="L259" s="26">
        <f t="shared" si="20"/>
        <v>3197480</v>
      </c>
    </row>
    <row r="260" spans="1:12" s="233" customFormat="1" ht="12.75" outlineLevel="1">
      <c r="A260" s="238"/>
      <c r="B260" s="239" t="s">
        <v>693</v>
      </c>
      <c r="C260" s="239"/>
      <c r="D260" s="239"/>
      <c r="E260" s="239"/>
      <c r="F260" s="244"/>
      <c r="G260" s="241">
        <f aca="true" t="shared" si="21" ref="G260:L260">SUBTOTAL(9,G207:G259)</f>
        <v>0</v>
      </c>
      <c r="H260" s="241">
        <f t="shared" si="21"/>
        <v>1303814</v>
      </c>
      <c r="I260" s="230">
        <f t="shared" si="21"/>
        <v>1303814</v>
      </c>
      <c r="J260" s="241">
        <f t="shared" si="21"/>
        <v>0</v>
      </c>
      <c r="K260" s="241">
        <f t="shared" si="21"/>
        <v>61928852</v>
      </c>
      <c r="L260" s="232">
        <f t="shared" si="21"/>
        <v>61928852</v>
      </c>
    </row>
    <row r="261" spans="1:12" s="172" customFormat="1" ht="12.75" outlineLevel="2">
      <c r="A261" s="110" t="s">
        <v>16</v>
      </c>
      <c r="B261" s="181" t="s">
        <v>17</v>
      </c>
      <c r="C261" s="181" t="s">
        <v>18</v>
      </c>
      <c r="D261" s="181" t="s">
        <v>19</v>
      </c>
      <c r="E261" s="182" t="s">
        <v>20</v>
      </c>
      <c r="F261" s="181" t="s">
        <v>21</v>
      </c>
      <c r="G261" s="14">
        <v>2052</v>
      </c>
      <c r="H261" s="14"/>
      <c r="I261" s="20">
        <f aca="true" t="shared" si="22" ref="I261:I324">SUM(G261:H261)</f>
        <v>2052</v>
      </c>
      <c r="J261" s="16">
        <v>34635</v>
      </c>
      <c r="K261" s="16"/>
      <c r="L261" s="26">
        <f aca="true" t="shared" si="23" ref="L261:L324">SUM(J261:K261)</f>
        <v>34635</v>
      </c>
    </row>
    <row r="262" spans="1:12" s="172" customFormat="1" ht="12.75" outlineLevel="2">
      <c r="A262" s="110" t="s">
        <v>28</v>
      </c>
      <c r="B262" s="181" t="s">
        <v>17</v>
      </c>
      <c r="C262" s="181" t="s">
        <v>18</v>
      </c>
      <c r="D262" s="181" t="s">
        <v>29</v>
      </c>
      <c r="E262" s="182" t="s">
        <v>20</v>
      </c>
      <c r="F262" s="181" t="s">
        <v>21</v>
      </c>
      <c r="G262" s="15">
        <v>14273</v>
      </c>
      <c r="H262" s="15"/>
      <c r="I262" s="20">
        <f t="shared" si="22"/>
        <v>14273</v>
      </c>
      <c r="J262" s="22">
        <v>227093</v>
      </c>
      <c r="K262" s="22"/>
      <c r="L262" s="26">
        <f t="shared" si="23"/>
        <v>227093</v>
      </c>
    </row>
    <row r="263" spans="1:12" s="172" customFormat="1" ht="12.75" outlineLevel="2">
      <c r="A263" s="110" t="s">
        <v>30</v>
      </c>
      <c r="B263" s="181" t="s">
        <v>17</v>
      </c>
      <c r="C263" s="181" t="s">
        <v>18</v>
      </c>
      <c r="D263" s="181" t="s">
        <v>29</v>
      </c>
      <c r="E263" s="182" t="s">
        <v>20</v>
      </c>
      <c r="F263" s="181" t="s">
        <v>21</v>
      </c>
      <c r="G263" s="15">
        <v>8857</v>
      </c>
      <c r="H263" s="15"/>
      <c r="I263" s="20">
        <f t="shared" si="22"/>
        <v>8857</v>
      </c>
      <c r="J263" s="22">
        <v>141719</v>
      </c>
      <c r="K263" s="22"/>
      <c r="L263" s="26">
        <f t="shared" si="23"/>
        <v>141719</v>
      </c>
    </row>
    <row r="264" spans="1:12" s="172" customFormat="1" ht="12.75" outlineLevel="2">
      <c r="A264" s="110" t="s">
        <v>40</v>
      </c>
      <c r="B264" s="181" t="s">
        <v>17</v>
      </c>
      <c r="C264" s="181" t="s">
        <v>18</v>
      </c>
      <c r="D264" s="181" t="s">
        <v>41</v>
      </c>
      <c r="E264" s="182" t="s">
        <v>20</v>
      </c>
      <c r="F264" s="181" t="s">
        <v>21</v>
      </c>
      <c r="G264" s="15">
        <v>10091</v>
      </c>
      <c r="H264" s="15"/>
      <c r="I264" s="20">
        <f t="shared" si="22"/>
        <v>10091</v>
      </c>
      <c r="J264" s="32">
        <v>170102</v>
      </c>
      <c r="K264" s="15"/>
      <c r="L264" s="26">
        <f t="shared" si="23"/>
        <v>170102</v>
      </c>
    </row>
    <row r="265" spans="1:12" s="172" customFormat="1" ht="12.75" outlineLevel="2">
      <c r="A265" s="33" t="s">
        <v>701</v>
      </c>
      <c r="B265" s="94" t="s">
        <v>17</v>
      </c>
      <c r="C265" s="94" t="s">
        <v>42</v>
      </c>
      <c r="D265" s="94" t="s">
        <v>43</v>
      </c>
      <c r="E265" s="91" t="s">
        <v>20</v>
      </c>
      <c r="F265" s="94" t="s">
        <v>44</v>
      </c>
      <c r="G265" s="26">
        <v>8819</v>
      </c>
      <c r="H265" s="36"/>
      <c r="I265" s="20">
        <f t="shared" si="22"/>
        <v>8819</v>
      </c>
      <c r="J265" s="36">
        <v>288616</v>
      </c>
      <c r="K265" s="36"/>
      <c r="L265" s="26">
        <f t="shared" si="23"/>
        <v>288616</v>
      </c>
    </row>
    <row r="266" spans="1:12" s="172" customFormat="1" ht="12.75" outlineLevel="2">
      <c r="A266" s="33" t="s">
        <v>702</v>
      </c>
      <c r="B266" s="94" t="s">
        <v>17</v>
      </c>
      <c r="C266" s="94" t="s">
        <v>42</v>
      </c>
      <c r="D266" s="94" t="s">
        <v>43</v>
      </c>
      <c r="E266" s="91" t="s">
        <v>20</v>
      </c>
      <c r="F266" s="94" t="s">
        <v>44</v>
      </c>
      <c r="G266" s="26">
        <v>31393</v>
      </c>
      <c r="H266" s="36"/>
      <c r="I266" s="20">
        <f t="shared" si="22"/>
        <v>31393</v>
      </c>
      <c r="J266" s="26">
        <v>946637</v>
      </c>
      <c r="K266" s="26"/>
      <c r="L266" s="26">
        <f t="shared" si="23"/>
        <v>946637</v>
      </c>
    </row>
    <row r="267" spans="1:12" s="172" customFormat="1" ht="12.75" outlineLevel="2">
      <c r="A267" s="110" t="s">
        <v>47</v>
      </c>
      <c r="B267" s="181" t="s">
        <v>17</v>
      </c>
      <c r="C267" s="181" t="s">
        <v>18</v>
      </c>
      <c r="D267" s="181" t="s">
        <v>29</v>
      </c>
      <c r="E267" s="182" t="s">
        <v>20</v>
      </c>
      <c r="F267" s="181" t="s">
        <v>21</v>
      </c>
      <c r="G267" s="15">
        <v>96462</v>
      </c>
      <c r="H267" s="15"/>
      <c r="I267" s="20">
        <f t="shared" si="22"/>
        <v>96462</v>
      </c>
      <c r="J267" s="22">
        <v>1516236</v>
      </c>
      <c r="K267" s="22"/>
      <c r="L267" s="26">
        <f t="shared" si="23"/>
        <v>1516236</v>
      </c>
    </row>
    <row r="268" spans="1:12" s="172" customFormat="1" ht="12.75" outlineLevel="2">
      <c r="A268" s="110" t="s">
        <v>50</v>
      </c>
      <c r="B268" s="181" t="s">
        <v>17</v>
      </c>
      <c r="C268" s="181" t="s">
        <v>18</v>
      </c>
      <c r="D268" s="181" t="s">
        <v>41</v>
      </c>
      <c r="E268" s="182" t="s">
        <v>20</v>
      </c>
      <c r="F268" s="181" t="s">
        <v>21</v>
      </c>
      <c r="G268" s="15">
        <v>9459</v>
      </c>
      <c r="H268" s="15"/>
      <c r="I268" s="20">
        <f t="shared" si="22"/>
        <v>9459</v>
      </c>
      <c r="J268" s="32">
        <v>152132</v>
      </c>
      <c r="K268" s="15"/>
      <c r="L268" s="26">
        <f t="shared" si="23"/>
        <v>152132</v>
      </c>
    </row>
    <row r="269" spans="1:12" s="172" customFormat="1" ht="12.75" outlineLevel="2">
      <c r="A269" s="110" t="s">
        <v>51</v>
      </c>
      <c r="B269" s="181" t="s">
        <v>17</v>
      </c>
      <c r="C269" s="181" t="s">
        <v>18</v>
      </c>
      <c r="D269" s="181" t="s">
        <v>41</v>
      </c>
      <c r="E269" s="182" t="s">
        <v>20</v>
      </c>
      <c r="F269" s="181" t="s">
        <v>21</v>
      </c>
      <c r="G269" s="15">
        <v>7139</v>
      </c>
      <c r="H269" s="15"/>
      <c r="I269" s="20">
        <f t="shared" si="22"/>
        <v>7139</v>
      </c>
      <c r="J269" s="32">
        <v>117790</v>
      </c>
      <c r="K269" s="15"/>
      <c r="L269" s="26">
        <f t="shared" si="23"/>
        <v>117790</v>
      </c>
    </row>
    <row r="270" spans="1:12" s="172" customFormat="1" ht="12.75" outlineLevel="2">
      <c r="A270" s="110" t="s">
        <v>52</v>
      </c>
      <c r="B270" s="181" t="s">
        <v>17</v>
      </c>
      <c r="C270" s="181" t="s">
        <v>18</v>
      </c>
      <c r="D270" s="181" t="s">
        <v>41</v>
      </c>
      <c r="E270" s="182" t="s">
        <v>20</v>
      </c>
      <c r="F270" s="181" t="s">
        <v>21</v>
      </c>
      <c r="G270" s="15"/>
      <c r="H270" s="15">
        <v>19</v>
      </c>
      <c r="I270" s="20">
        <f t="shared" si="22"/>
        <v>19</v>
      </c>
      <c r="J270" s="32"/>
      <c r="K270" s="15">
        <v>760</v>
      </c>
      <c r="L270" s="26">
        <f t="shared" si="23"/>
        <v>760</v>
      </c>
    </row>
    <row r="271" spans="1:12" s="172" customFormat="1" ht="12.75" outlineLevel="2">
      <c r="A271" s="60" t="s">
        <v>53</v>
      </c>
      <c r="B271" s="42" t="s">
        <v>17</v>
      </c>
      <c r="C271" s="42" t="s">
        <v>54</v>
      </c>
      <c r="D271" s="42" t="s">
        <v>43</v>
      </c>
      <c r="E271" s="201" t="s">
        <v>20</v>
      </c>
      <c r="F271" s="42" t="s">
        <v>55</v>
      </c>
      <c r="G271" s="44">
        <v>39249</v>
      </c>
      <c r="H271" s="44"/>
      <c r="I271" s="20">
        <f t="shared" si="22"/>
        <v>39249</v>
      </c>
      <c r="J271" s="52">
        <v>922187</v>
      </c>
      <c r="K271" s="44"/>
      <c r="L271" s="26">
        <f t="shared" si="23"/>
        <v>922187</v>
      </c>
    </row>
    <row r="272" spans="1:12" s="172" customFormat="1" ht="12.75" outlineLevel="2">
      <c r="A272" s="110" t="s">
        <v>56</v>
      </c>
      <c r="B272" s="181" t="s">
        <v>17</v>
      </c>
      <c r="C272" s="181" t="s">
        <v>18</v>
      </c>
      <c r="D272" s="181" t="s">
        <v>41</v>
      </c>
      <c r="E272" s="182" t="s">
        <v>20</v>
      </c>
      <c r="F272" s="181" t="s">
        <v>21</v>
      </c>
      <c r="G272" s="15">
        <v>6617</v>
      </c>
      <c r="H272" s="15"/>
      <c r="I272" s="20">
        <f t="shared" si="22"/>
        <v>6617</v>
      </c>
      <c r="J272" s="32">
        <v>106726</v>
      </c>
      <c r="K272" s="15"/>
      <c r="L272" s="26">
        <f t="shared" si="23"/>
        <v>106726</v>
      </c>
    </row>
    <row r="273" spans="1:12" s="172" customFormat="1" ht="12.75" outlineLevel="2">
      <c r="A273" s="110" t="s">
        <v>57</v>
      </c>
      <c r="B273" s="181" t="s">
        <v>17</v>
      </c>
      <c r="C273" s="181" t="s">
        <v>18</v>
      </c>
      <c r="D273" s="181" t="s">
        <v>58</v>
      </c>
      <c r="E273" s="182" t="s">
        <v>20</v>
      </c>
      <c r="F273" s="181" t="s">
        <v>21</v>
      </c>
      <c r="G273" s="14">
        <v>362</v>
      </c>
      <c r="H273" s="14"/>
      <c r="I273" s="20">
        <f t="shared" si="22"/>
        <v>362</v>
      </c>
      <c r="J273" s="16">
        <v>5824</v>
      </c>
      <c r="K273" s="16"/>
      <c r="L273" s="26">
        <f t="shared" si="23"/>
        <v>5824</v>
      </c>
    </row>
    <row r="274" spans="1:12" s="172" customFormat="1" ht="12.75" outlineLevel="2">
      <c r="A274" s="110" t="s">
        <v>59</v>
      </c>
      <c r="B274" s="181" t="s">
        <v>17</v>
      </c>
      <c r="C274" s="181" t="s">
        <v>18</v>
      </c>
      <c r="D274" s="181" t="s">
        <v>41</v>
      </c>
      <c r="E274" s="182" t="s">
        <v>20</v>
      </c>
      <c r="F274" s="181" t="s">
        <v>21</v>
      </c>
      <c r="G274" s="15">
        <v>1230</v>
      </c>
      <c r="H274" s="15"/>
      <c r="I274" s="20">
        <f t="shared" si="22"/>
        <v>1230</v>
      </c>
      <c r="J274" s="32">
        <v>20043</v>
      </c>
      <c r="K274" s="15"/>
      <c r="L274" s="26">
        <f t="shared" si="23"/>
        <v>20043</v>
      </c>
    </row>
    <row r="275" spans="1:12" s="172" customFormat="1" ht="12.75" outlineLevel="2">
      <c r="A275" s="27" t="s">
        <v>72</v>
      </c>
      <c r="B275" s="53" t="s">
        <v>17</v>
      </c>
      <c r="C275" s="53" t="s">
        <v>36</v>
      </c>
      <c r="D275" s="53" t="s">
        <v>37</v>
      </c>
      <c r="E275" s="53" t="s">
        <v>20</v>
      </c>
      <c r="F275" s="53" t="s">
        <v>38</v>
      </c>
      <c r="G275" s="30">
        <v>75084</v>
      </c>
      <c r="H275" s="30">
        <v>0</v>
      </c>
      <c r="I275" s="20">
        <f t="shared" si="22"/>
        <v>75084</v>
      </c>
      <c r="J275" s="30">
        <v>1860189</v>
      </c>
      <c r="K275" s="30">
        <v>0</v>
      </c>
      <c r="L275" s="26">
        <f t="shared" si="23"/>
        <v>1860189</v>
      </c>
    </row>
    <row r="276" spans="1:12" s="172" customFormat="1" ht="12.75" outlineLevel="2">
      <c r="A276" s="17" t="s">
        <v>73</v>
      </c>
      <c r="B276" s="18" t="s">
        <v>17</v>
      </c>
      <c r="C276" s="18" t="s">
        <v>24</v>
      </c>
      <c r="D276" s="18" t="s">
        <v>37</v>
      </c>
      <c r="E276" s="18" t="s">
        <v>20</v>
      </c>
      <c r="F276" s="19" t="s">
        <v>27</v>
      </c>
      <c r="G276" s="20">
        <v>12057</v>
      </c>
      <c r="H276" s="20"/>
      <c r="I276" s="20">
        <f t="shared" si="22"/>
        <v>12057</v>
      </c>
      <c r="J276" s="21">
        <v>285211</v>
      </c>
      <c r="K276" s="21"/>
      <c r="L276" s="26">
        <f t="shared" si="23"/>
        <v>285211</v>
      </c>
    </row>
    <row r="277" spans="1:12" s="172" customFormat="1" ht="12.75" outlineLevel="2">
      <c r="A277" s="110" t="s">
        <v>74</v>
      </c>
      <c r="B277" s="181" t="s">
        <v>17</v>
      </c>
      <c r="C277" s="181" t="s">
        <v>18</v>
      </c>
      <c r="D277" s="181" t="s">
        <v>19</v>
      </c>
      <c r="E277" s="182" t="s">
        <v>20</v>
      </c>
      <c r="F277" s="181" t="s">
        <v>21</v>
      </c>
      <c r="G277" s="14">
        <v>7519</v>
      </c>
      <c r="H277" s="14"/>
      <c r="I277" s="20">
        <f t="shared" si="22"/>
        <v>7519</v>
      </c>
      <c r="J277" s="16">
        <v>120102</v>
      </c>
      <c r="K277" s="16"/>
      <c r="L277" s="26">
        <f t="shared" si="23"/>
        <v>120102</v>
      </c>
    </row>
    <row r="278" spans="1:12" s="172" customFormat="1" ht="12.75" outlineLevel="2">
      <c r="A278" s="110" t="s">
        <v>75</v>
      </c>
      <c r="B278" s="181" t="s">
        <v>17</v>
      </c>
      <c r="C278" s="181" t="s">
        <v>18</v>
      </c>
      <c r="D278" s="181" t="s">
        <v>58</v>
      </c>
      <c r="E278" s="182" t="s">
        <v>20</v>
      </c>
      <c r="F278" s="181" t="s">
        <v>21</v>
      </c>
      <c r="G278" s="14">
        <v>5850</v>
      </c>
      <c r="H278" s="14"/>
      <c r="I278" s="20">
        <f t="shared" si="22"/>
        <v>5850</v>
      </c>
      <c r="J278" s="16">
        <v>94662</v>
      </c>
      <c r="K278" s="16"/>
      <c r="L278" s="26">
        <f t="shared" si="23"/>
        <v>94662</v>
      </c>
    </row>
    <row r="279" spans="1:12" s="172" customFormat="1" ht="12.75" outlineLevel="2">
      <c r="A279" s="17" t="s">
        <v>77</v>
      </c>
      <c r="B279" s="18" t="s">
        <v>17</v>
      </c>
      <c r="C279" s="18" t="s">
        <v>24</v>
      </c>
      <c r="D279" s="18" t="s">
        <v>37</v>
      </c>
      <c r="E279" s="18" t="s">
        <v>20</v>
      </c>
      <c r="F279" s="19" t="s">
        <v>27</v>
      </c>
      <c r="G279" s="20">
        <v>4904</v>
      </c>
      <c r="H279" s="20"/>
      <c r="I279" s="20">
        <f t="shared" si="22"/>
        <v>4904</v>
      </c>
      <c r="J279" s="21">
        <v>108349</v>
      </c>
      <c r="K279" s="21"/>
      <c r="L279" s="26">
        <f t="shared" si="23"/>
        <v>108349</v>
      </c>
    </row>
    <row r="280" spans="1:12" s="172" customFormat="1" ht="12.75" outlineLevel="2">
      <c r="A280" s="110" t="s">
        <v>79</v>
      </c>
      <c r="B280" s="181" t="s">
        <v>17</v>
      </c>
      <c r="C280" s="181" t="s">
        <v>18</v>
      </c>
      <c r="D280" s="181" t="s">
        <v>41</v>
      </c>
      <c r="E280" s="182" t="s">
        <v>20</v>
      </c>
      <c r="F280" s="181" t="s">
        <v>21</v>
      </c>
      <c r="G280" s="15">
        <v>32374</v>
      </c>
      <c r="H280" s="15"/>
      <c r="I280" s="20">
        <f t="shared" si="22"/>
        <v>32374</v>
      </c>
      <c r="J280" s="32">
        <v>533024</v>
      </c>
      <c r="K280" s="15"/>
      <c r="L280" s="26">
        <f t="shared" si="23"/>
        <v>533024</v>
      </c>
    </row>
    <row r="281" spans="1:12" s="172" customFormat="1" ht="12.75" outlineLevel="2">
      <c r="A281" s="110" t="s">
        <v>80</v>
      </c>
      <c r="B281" s="181" t="s">
        <v>17</v>
      </c>
      <c r="C281" s="181" t="s">
        <v>18</v>
      </c>
      <c r="D281" s="181" t="s">
        <v>58</v>
      </c>
      <c r="E281" s="182" t="s">
        <v>20</v>
      </c>
      <c r="F281" s="181" t="s">
        <v>21</v>
      </c>
      <c r="G281" s="14">
        <v>12866</v>
      </c>
      <c r="H281" s="14"/>
      <c r="I281" s="20">
        <f t="shared" si="22"/>
        <v>12866</v>
      </c>
      <c r="J281" s="16">
        <v>222212</v>
      </c>
      <c r="K281" s="16"/>
      <c r="L281" s="26">
        <f t="shared" si="23"/>
        <v>222212</v>
      </c>
    </row>
    <row r="282" spans="1:12" s="172" customFormat="1" ht="12.75" outlineLevel="2">
      <c r="A282" s="110" t="s">
        <v>81</v>
      </c>
      <c r="B282" s="181" t="s">
        <v>17</v>
      </c>
      <c r="C282" s="181" t="s">
        <v>18</v>
      </c>
      <c r="D282" s="181" t="s">
        <v>41</v>
      </c>
      <c r="E282" s="182" t="s">
        <v>20</v>
      </c>
      <c r="F282" s="181" t="s">
        <v>21</v>
      </c>
      <c r="G282" s="15">
        <v>1917</v>
      </c>
      <c r="H282" s="15"/>
      <c r="I282" s="20">
        <f t="shared" si="22"/>
        <v>1917</v>
      </c>
      <c r="J282" s="32">
        <v>32316</v>
      </c>
      <c r="K282" s="15"/>
      <c r="L282" s="26">
        <f t="shared" si="23"/>
        <v>32316</v>
      </c>
    </row>
    <row r="283" spans="1:12" s="172" customFormat="1" ht="12.75" outlineLevel="2">
      <c r="A283" s="110" t="s">
        <v>82</v>
      </c>
      <c r="B283" s="181" t="s">
        <v>17</v>
      </c>
      <c r="C283" s="181" t="s">
        <v>18</v>
      </c>
      <c r="D283" s="181" t="s">
        <v>19</v>
      </c>
      <c r="E283" s="182" t="s">
        <v>20</v>
      </c>
      <c r="F283" s="181" t="s">
        <v>21</v>
      </c>
      <c r="G283" s="14">
        <v>1754</v>
      </c>
      <c r="H283" s="14"/>
      <c r="I283" s="20">
        <f t="shared" si="22"/>
        <v>1754</v>
      </c>
      <c r="J283" s="16">
        <v>28947</v>
      </c>
      <c r="K283" s="16"/>
      <c r="L283" s="26">
        <f t="shared" si="23"/>
        <v>28947</v>
      </c>
    </row>
    <row r="284" spans="1:12" s="172" customFormat="1" ht="12.75" outlineLevel="2">
      <c r="A284" s="33" t="s">
        <v>83</v>
      </c>
      <c r="B284" s="94" t="s">
        <v>17</v>
      </c>
      <c r="C284" s="94" t="s">
        <v>42</v>
      </c>
      <c r="D284" s="94" t="s">
        <v>43</v>
      </c>
      <c r="E284" s="91" t="s">
        <v>20</v>
      </c>
      <c r="F284" s="94" t="s">
        <v>44</v>
      </c>
      <c r="G284" s="26">
        <v>2143</v>
      </c>
      <c r="H284" s="36"/>
      <c r="I284" s="20">
        <f t="shared" si="22"/>
        <v>2143</v>
      </c>
      <c r="J284" s="26">
        <v>73069</v>
      </c>
      <c r="K284" s="26"/>
      <c r="L284" s="26">
        <f t="shared" si="23"/>
        <v>73069</v>
      </c>
    </row>
    <row r="285" spans="1:12" s="172" customFormat="1" ht="12.75" outlineLevel="2">
      <c r="A285" s="17" t="s">
        <v>84</v>
      </c>
      <c r="B285" s="18" t="s">
        <v>17</v>
      </c>
      <c r="C285" s="18" t="s">
        <v>24</v>
      </c>
      <c r="D285" s="18" t="s">
        <v>25</v>
      </c>
      <c r="E285" s="18" t="s">
        <v>20</v>
      </c>
      <c r="F285" s="19" t="s">
        <v>27</v>
      </c>
      <c r="G285" s="20">
        <v>7463</v>
      </c>
      <c r="H285" s="20"/>
      <c r="I285" s="20">
        <f t="shared" si="22"/>
        <v>7463</v>
      </c>
      <c r="J285" s="21">
        <v>179498</v>
      </c>
      <c r="K285" s="21"/>
      <c r="L285" s="26">
        <f t="shared" si="23"/>
        <v>179498</v>
      </c>
    </row>
    <row r="286" spans="1:12" s="172" customFormat="1" ht="12.75" outlineLevel="2">
      <c r="A286" s="60" t="s">
        <v>85</v>
      </c>
      <c r="B286" s="42" t="s">
        <v>17</v>
      </c>
      <c r="C286" s="42" t="s">
        <v>54</v>
      </c>
      <c r="D286" s="42" t="s">
        <v>43</v>
      </c>
      <c r="E286" s="201" t="s">
        <v>20</v>
      </c>
      <c r="F286" s="42" t="s">
        <v>55</v>
      </c>
      <c r="G286" s="44">
        <v>3771</v>
      </c>
      <c r="H286" s="44"/>
      <c r="I286" s="20">
        <f t="shared" si="22"/>
        <v>3771</v>
      </c>
      <c r="J286" s="52">
        <v>90921</v>
      </c>
      <c r="K286" s="44"/>
      <c r="L286" s="26">
        <f t="shared" si="23"/>
        <v>90921</v>
      </c>
    </row>
    <row r="287" spans="1:12" s="172" customFormat="1" ht="12.75" outlineLevel="2">
      <c r="A287" s="110" t="s">
        <v>86</v>
      </c>
      <c r="B287" s="181" t="s">
        <v>17</v>
      </c>
      <c r="C287" s="181" t="s">
        <v>18</v>
      </c>
      <c r="D287" s="181" t="s">
        <v>19</v>
      </c>
      <c r="E287" s="182" t="s">
        <v>20</v>
      </c>
      <c r="F287" s="181" t="s">
        <v>21</v>
      </c>
      <c r="G287" s="14">
        <v>1392</v>
      </c>
      <c r="H287" s="14"/>
      <c r="I287" s="20">
        <f t="shared" si="22"/>
        <v>1392</v>
      </c>
      <c r="J287" s="16">
        <v>23874</v>
      </c>
      <c r="K287" s="16"/>
      <c r="L287" s="26">
        <f t="shared" si="23"/>
        <v>23874</v>
      </c>
    </row>
    <row r="288" spans="1:12" s="172" customFormat="1" ht="12.75" outlineLevel="2">
      <c r="A288" s="60" t="s">
        <v>87</v>
      </c>
      <c r="B288" s="42" t="s">
        <v>17</v>
      </c>
      <c r="C288" s="42" t="s">
        <v>54</v>
      </c>
      <c r="D288" s="42" t="s">
        <v>43</v>
      </c>
      <c r="E288" s="201" t="s">
        <v>20</v>
      </c>
      <c r="F288" s="42" t="s">
        <v>55</v>
      </c>
      <c r="G288" s="44">
        <v>1505</v>
      </c>
      <c r="H288" s="44"/>
      <c r="I288" s="20">
        <f t="shared" si="22"/>
        <v>1505</v>
      </c>
      <c r="J288" s="52">
        <v>42290</v>
      </c>
      <c r="K288" s="44"/>
      <c r="L288" s="26">
        <f t="shared" si="23"/>
        <v>42290</v>
      </c>
    </row>
    <row r="289" spans="1:12" s="172" customFormat="1" ht="12.75" outlineLevel="2">
      <c r="A289" s="110" t="s">
        <v>88</v>
      </c>
      <c r="B289" s="181" t="s">
        <v>17</v>
      </c>
      <c r="C289" s="181" t="s">
        <v>18</v>
      </c>
      <c r="D289" s="181" t="s">
        <v>29</v>
      </c>
      <c r="E289" s="182" t="s">
        <v>20</v>
      </c>
      <c r="F289" s="181" t="s">
        <v>21</v>
      </c>
      <c r="G289" s="15">
        <v>11817</v>
      </c>
      <c r="H289" s="15"/>
      <c r="I289" s="20">
        <f t="shared" si="22"/>
        <v>11817</v>
      </c>
      <c r="J289" s="22">
        <v>186905</v>
      </c>
      <c r="K289" s="22"/>
      <c r="L289" s="26">
        <f t="shared" si="23"/>
        <v>186905</v>
      </c>
    </row>
    <row r="290" spans="1:12" s="172" customFormat="1" ht="12.75" outlineLevel="2">
      <c r="A290" s="110" t="s">
        <v>94</v>
      </c>
      <c r="B290" s="181" t="s">
        <v>17</v>
      </c>
      <c r="C290" s="181" t="s">
        <v>18</v>
      </c>
      <c r="D290" s="181" t="s">
        <v>58</v>
      </c>
      <c r="E290" s="182" t="s">
        <v>20</v>
      </c>
      <c r="F290" s="181" t="s">
        <v>21</v>
      </c>
      <c r="G290" s="14">
        <v>11202</v>
      </c>
      <c r="H290" s="14"/>
      <c r="I290" s="20">
        <f t="shared" si="22"/>
        <v>11202</v>
      </c>
      <c r="J290" s="16">
        <v>190585</v>
      </c>
      <c r="K290" s="16"/>
      <c r="L290" s="26">
        <f t="shared" si="23"/>
        <v>190585</v>
      </c>
    </row>
    <row r="291" spans="1:12" s="172" customFormat="1" ht="12.75" outlineLevel="2">
      <c r="A291" s="110" t="s">
        <v>96</v>
      </c>
      <c r="B291" s="181" t="s">
        <v>17</v>
      </c>
      <c r="C291" s="181" t="s">
        <v>18</v>
      </c>
      <c r="D291" s="181" t="s">
        <v>58</v>
      </c>
      <c r="E291" s="182" t="s">
        <v>20</v>
      </c>
      <c r="F291" s="181" t="s">
        <v>21</v>
      </c>
      <c r="G291" s="14">
        <v>1275</v>
      </c>
      <c r="H291" s="14"/>
      <c r="I291" s="20">
        <f t="shared" si="22"/>
        <v>1275</v>
      </c>
      <c r="J291" s="16">
        <v>20920</v>
      </c>
      <c r="K291" s="16"/>
      <c r="L291" s="26">
        <f t="shared" si="23"/>
        <v>20920</v>
      </c>
    </row>
    <row r="292" spans="1:12" s="172" customFormat="1" ht="12.75" outlineLevel="2">
      <c r="A292" s="110" t="s">
        <v>99</v>
      </c>
      <c r="B292" s="181" t="s">
        <v>17</v>
      </c>
      <c r="C292" s="181" t="s">
        <v>18</v>
      </c>
      <c r="D292" s="181" t="s">
        <v>29</v>
      </c>
      <c r="E292" s="182" t="s">
        <v>20</v>
      </c>
      <c r="F292" s="181" t="s">
        <v>21</v>
      </c>
      <c r="G292" s="15">
        <v>26920</v>
      </c>
      <c r="H292" s="15"/>
      <c r="I292" s="20">
        <f t="shared" si="22"/>
        <v>26920</v>
      </c>
      <c r="J292" s="22">
        <v>430851</v>
      </c>
      <c r="K292" s="22"/>
      <c r="L292" s="26">
        <f t="shared" si="23"/>
        <v>430851</v>
      </c>
    </row>
    <row r="293" spans="1:12" s="172" customFormat="1" ht="12.75" outlineLevel="2">
      <c r="A293" s="110" t="s">
        <v>100</v>
      </c>
      <c r="B293" s="181" t="s">
        <v>17</v>
      </c>
      <c r="C293" s="181" t="s">
        <v>18</v>
      </c>
      <c r="D293" s="181" t="s">
        <v>19</v>
      </c>
      <c r="E293" s="182" t="s">
        <v>20</v>
      </c>
      <c r="F293" s="181" t="s">
        <v>21</v>
      </c>
      <c r="G293" s="14">
        <v>12294</v>
      </c>
      <c r="H293" s="14"/>
      <c r="I293" s="20">
        <f t="shared" si="22"/>
        <v>12294</v>
      </c>
      <c r="J293" s="16">
        <v>223919</v>
      </c>
      <c r="K293" s="16"/>
      <c r="L293" s="26">
        <f t="shared" si="23"/>
        <v>223919</v>
      </c>
    </row>
    <row r="294" spans="1:12" s="172" customFormat="1" ht="12.75" outlineLevel="2">
      <c r="A294" s="110" t="s">
        <v>103</v>
      </c>
      <c r="B294" s="181" t="s">
        <v>17</v>
      </c>
      <c r="C294" s="181" t="s">
        <v>18</v>
      </c>
      <c r="D294" s="181" t="s">
        <v>19</v>
      </c>
      <c r="E294" s="182" t="s">
        <v>20</v>
      </c>
      <c r="F294" s="181" t="s">
        <v>21</v>
      </c>
      <c r="G294" s="14">
        <v>9849</v>
      </c>
      <c r="H294" s="14"/>
      <c r="I294" s="20">
        <f t="shared" si="22"/>
        <v>9849</v>
      </c>
      <c r="J294" s="16">
        <v>153263</v>
      </c>
      <c r="K294" s="16"/>
      <c r="L294" s="26">
        <f t="shared" si="23"/>
        <v>153263</v>
      </c>
    </row>
    <row r="295" spans="1:12" s="172" customFormat="1" ht="12.75" outlineLevel="2">
      <c r="A295" s="33" t="s">
        <v>705</v>
      </c>
      <c r="B295" s="94" t="s">
        <v>17</v>
      </c>
      <c r="C295" s="94" t="s">
        <v>42</v>
      </c>
      <c r="D295" s="94" t="s">
        <v>43</v>
      </c>
      <c r="E295" s="91" t="s">
        <v>20</v>
      </c>
      <c r="F295" s="94" t="s">
        <v>44</v>
      </c>
      <c r="G295" s="26">
        <v>3572</v>
      </c>
      <c r="H295" s="36"/>
      <c r="I295" s="20">
        <f t="shared" si="22"/>
        <v>3572</v>
      </c>
      <c r="J295" s="26">
        <v>107902</v>
      </c>
      <c r="K295" s="26"/>
      <c r="L295" s="26">
        <f t="shared" si="23"/>
        <v>107902</v>
      </c>
    </row>
    <row r="296" spans="1:12" s="172" customFormat="1" ht="12.75" outlineLevel="2">
      <c r="A296" s="110" t="s">
        <v>108</v>
      </c>
      <c r="B296" s="181" t="s">
        <v>17</v>
      </c>
      <c r="C296" s="181" t="s">
        <v>18</v>
      </c>
      <c r="D296" s="181" t="s">
        <v>58</v>
      </c>
      <c r="E296" s="182" t="s">
        <v>20</v>
      </c>
      <c r="F296" s="181" t="s">
        <v>21</v>
      </c>
      <c r="G296" s="14">
        <v>4856</v>
      </c>
      <c r="H296" s="14"/>
      <c r="I296" s="20">
        <f t="shared" si="22"/>
        <v>4856</v>
      </c>
      <c r="J296" s="16">
        <v>79289</v>
      </c>
      <c r="K296" s="16"/>
      <c r="L296" s="26">
        <f t="shared" si="23"/>
        <v>79289</v>
      </c>
    </row>
    <row r="297" spans="1:12" s="172" customFormat="1" ht="12.75" outlineLevel="2">
      <c r="A297" s="60" t="s">
        <v>109</v>
      </c>
      <c r="B297" s="42" t="s">
        <v>17</v>
      </c>
      <c r="C297" s="42" t="s">
        <v>54</v>
      </c>
      <c r="D297" s="42" t="s">
        <v>110</v>
      </c>
      <c r="E297" s="201" t="s">
        <v>20</v>
      </c>
      <c r="F297" s="42" t="s">
        <v>55</v>
      </c>
      <c r="G297" s="44">
        <v>60227</v>
      </c>
      <c r="H297" s="44"/>
      <c r="I297" s="20">
        <f t="shared" si="22"/>
        <v>60227</v>
      </c>
      <c r="J297" s="44">
        <v>804946</v>
      </c>
      <c r="K297" s="44"/>
      <c r="L297" s="26">
        <f t="shared" si="23"/>
        <v>804946</v>
      </c>
    </row>
    <row r="298" spans="1:12" s="172" customFormat="1" ht="12.75" outlineLevel="2">
      <c r="A298" s="110" t="s">
        <v>111</v>
      </c>
      <c r="B298" s="181" t="s">
        <v>17</v>
      </c>
      <c r="C298" s="181" t="s">
        <v>18</v>
      </c>
      <c r="D298" s="181" t="s">
        <v>29</v>
      </c>
      <c r="E298" s="182" t="s">
        <v>20</v>
      </c>
      <c r="F298" s="181" t="s">
        <v>21</v>
      </c>
      <c r="G298" s="15">
        <v>28958</v>
      </c>
      <c r="H298" s="15"/>
      <c r="I298" s="20">
        <f t="shared" si="22"/>
        <v>28958</v>
      </c>
      <c r="J298" s="22">
        <v>458875</v>
      </c>
      <c r="K298" s="22"/>
      <c r="L298" s="26">
        <f t="shared" si="23"/>
        <v>458875</v>
      </c>
    </row>
    <row r="299" spans="1:12" s="172" customFormat="1" ht="12.75" outlineLevel="2">
      <c r="A299" s="110" t="s">
        <v>112</v>
      </c>
      <c r="B299" s="181" t="s">
        <v>17</v>
      </c>
      <c r="C299" s="181" t="s">
        <v>18</v>
      </c>
      <c r="D299" s="181" t="s">
        <v>41</v>
      </c>
      <c r="E299" s="182" t="s">
        <v>20</v>
      </c>
      <c r="F299" s="181" t="s">
        <v>21</v>
      </c>
      <c r="G299" s="15">
        <v>3538</v>
      </c>
      <c r="H299" s="15"/>
      <c r="I299" s="20">
        <f t="shared" si="22"/>
        <v>3538</v>
      </c>
      <c r="J299" s="32">
        <v>57133</v>
      </c>
      <c r="K299" s="15"/>
      <c r="L299" s="26">
        <f t="shared" si="23"/>
        <v>57133</v>
      </c>
    </row>
    <row r="300" spans="1:12" s="172" customFormat="1" ht="12.75" outlineLevel="2">
      <c r="A300" s="17" t="s">
        <v>113</v>
      </c>
      <c r="B300" s="18" t="s">
        <v>17</v>
      </c>
      <c r="C300" s="18" t="s">
        <v>24</v>
      </c>
      <c r="D300" s="18" t="s">
        <v>114</v>
      </c>
      <c r="E300" s="18" t="s">
        <v>20</v>
      </c>
      <c r="F300" s="19" t="s">
        <v>27</v>
      </c>
      <c r="G300" s="72">
        <v>33326</v>
      </c>
      <c r="H300" s="72"/>
      <c r="I300" s="20">
        <f t="shared" si="22"/>
        <v>33326</v>
      </c>
      <c r="J300" s="21">
        <v>801860</v>
      </c>
      <c r="K300" s="21"/>
      <c r="L300" s="26">
        <f t="shared" si="23"/>
        <v>801860</v>
      </c>
    </row>
    <row r="301" spans="1:12" s="172" customFormat="1" ht="12.75" outlineLevel="2">
      <c r="A301" s="110" t="s">
        <v>115</v>
      </c>
      <c r="B301" s="181" t="s">
        <v>17</v>
      </c>
      <c r="C301" s="181" t="s">
        <v>18</v>
      </c>
      <c r="D301" s="181" t="s">
        <v>58</v>
      </c>
      <c r="E301" s="182" t="s">
        <v>20</v>
      </c>
      <c r="F301" s="181" t="s">
        <v>21</v>
      </c>
      <c r="G301" s="14">
        <v>11113</v>
      </c>
      <c r="H301" s="14"/>
      <c r="I301" s="20">
        <f t="shared" si="22"/>
        <v>11113</v>
      </c>
      <c r="J301" s="16">
        <v>177416</v>
      </c>
      <c r="K301" s="16"/>
      <c r="L301" s="26">
        <f t="shared" si="23"/>
        <v>177416</v>
      </c>
    </row>
    <row r="302" spans="1:12" s="172" customFormat="1" ht="12.75" outlineLevel="2">
      <c r="A302" s="110" t="s">
        <v>116</v>
      </c>
      <c r="B302" s="181" t="s">
        <v>17</v>
      </c>
      <c r="C302" s="181" t="s">
        <v>18</v>
      </c>
      <c r="D302" s="181" t="s">
        <v>19</v>
      </c>
      <c r="E302" s="182" t="s">
        <v>20</v>
      </c>
      <c r="F302" s="181" t="s">
        <v>21</v>
      </c>
      <c r="G302" s="14">
        <v>103815</v>
      </c>
      <c r="H302" s="14"/>
      <c r="I302" s="20">
        <f t="shared" si="22"/>
        <v>103815</v>
      </c>
      <c r="J302" s="16">
        <v>1738709</v>
      </c>
      <c r="K302" s="16"/>
      <c r="L302" s="26">
        <f t="shared" si="23"/>
        <v>1738709</v>
      </c>
    </row>
    <row r="303" spans="1:12" s="172" customFormat="1" ht="12.75" outlineLevel="2">
      <c r="A303" s="110" t="s">
        <v>118</v>
      </c>
      <c r="B303" s="181" t="s">
        <v>17</v>
      </c>
      <c r="C303" s="181" t="s">
        <v>18</v>
      </c>
      <c r="D303" s="181" t="s">
        <v>19</v>
      </c>
      <c r="E303" s="182" t="s">
        <v>20</v>
      </c>
      <c r="F303" s="181" t="s">
        <v>21</v>
      </c>
      <c r="G303" s="14">
        <v>2684</v>
      </c>
      <c r="H303" s="14"/>
      <c r="I303" s="20">
        <f t="shared" si="22"/>
        <v>2684</v>
      </c>
      <c r="J303" s="16">
        <v>43102</v>
      </c>
      <c r="K303" s="16"/>
      <c r="L303" s="26">
        <f t="shared" si="23"/>
        <v>43102</v>
      </c>
    </row>
    <row r="304" spans="1:12" s="172" customFormat="1" ht="12.75" outlineLevel="2">
      <c r="A304" s="60" t="s">
        <v>119</v>
      </c>
      <c r="B304" s="42" t="s">
        <v>17</v>
      </c>
      <c r="C304" s="42" t="s">
        <v>54</v>
      </c>
      <c r="D304" s="42" t="s">
        <v>43</v>
      </c>
      <c r="E304" s="201" t="s">
        <v>20</v>
      </c>
      <c r="F304" s="42" t="s">
        <v>55</v>
      </c>
      <c r="G304" s="44">
        <v>20048</v>
      </c>
      <c r="H304" s="44"/>
      <c r="I304" s="20">
        <f t="shared" si="22"/>
        <v>20048</v>
      </c>
      <c r="J304" s="52">
        <v>466743</v>
      </c>
      <c r="K304" s="44"/>
      <c r="L304" s="26">
        <f t="shared" si="23"/>
        <v>466743</v>
      </c>
    </row>
    <row r="305" spans="1:12" s="172" customFormat="1" ht="12.75" outlineLevel="2">
      <c r="A305" s="110" t="s">
        <v>120</v>
      </c>
      <c r="B305" s="181" t="s">
        <v>17</v>
      </c>
      <c r="C305" s="181" t="s">
        <v>18</v>
      </c>
      <c r="D305" s="181" t="s">
        <v>19</v>
      </c>
      <c r="E305" s="182" t="s">
        <v>20</v>
      </c>
      <c r="F305" s="181" t="s">
        <v>21</v>
      </c>
      <c r="G305" s="14">
        <v>6030</v>
      </c>
      <c r="H305" s="14"/>
      <c r="I305" s="20">
        <f t="shared" si="22"/>
        <v>6030</v>
      </c>
      <c r="J305" s="16">
        <v>97686</v>
      </c>
      <c r="K305" s="16"/>
      <c r="L305" s="26">
        <f t="shared" si="23"/>
        <v>97686</v>
      </c>
    </row>
    <row r="306" spans="1:12" s="172" customFormat="1" ht="12.75" outlineLevel="2">
      <c r="A306" s="27" t="s">
        <v>121</v>
      </c>
      <c r="B306" s="53" t="s">
        <v>17</v>
      </c>
      <c r="C306" s="53" t="s">
        <v>36</v>
      </c>
      <c r="D306" s="53" t="s">
        <v>37</v>
      </c>
      <c r="E306" s="53" t="s">
        <v>20</v>
      </c>
      <c r="F306" s="53" t="s">
        <v>38</v>
      </c>
      <c r="G306" s="30">
        <v>4087</v>
      </c>
      <c r="H306" s="30">
        <v>0</v>
      </c>
      <c r="I306" s="20">
        <f t="shared" si="22"/>
        <v>4087</v>
      </c>
      <c r="J306" s="30">
        <v>97374</v>
      </c>
      <c r="K306" s="30">
        <v>0</v>
      </c>
      <c r="L306" s="26">
        <f t="shared" si="23"/>
        <v>97374</v>
      </c>
    </row>
    <row r="307" spans="1:12" s="172" customFormat="1" ht="12.75" outlineLevel="2">
      <c r="A307" s="110" t="s">
        <v>122</v>
      </c>
      <c r="B307" s="181" t="s">
        <v>17</v>
      </c>
      <c r="C307" s="181" t="s">
        <v>18</v>
      </c>
      <c r="D307" s="181" t="s">
        <v>58</v>
      </c>
      <c r="E307" s="182" t="s">
        <v>20</v>
      </c>
      <c r="F307" s="181" t="s">
        <v>21</v>
      </c>
      <c r="G307" s="14">
        <v>2536</v>
      </c>
      <c r="H307" s="14"/>
      <c r="I307" s="20">
        <f t="shared" si="22"/>
        <v>2536</v>
      </c>
      <c r="J307" s="16">
        <v>41015</v>
      </c>
      <c r="K307" s="16"/>
      <c r="L307" s="26">
        <f t="shared" si="23"/>
        <v>41015</v>
      </c>
    </row>
    <row r="308" spans="1:12" s="172" customFormat="1" ht="12.75" outlineLevel="2">
      <c r="A308" s="110" t="s">
        <v>128</v>
      </c>
      <c r="B308" s="181" t="s">
        <v>17</v>
      </c>
      <c r="C308" s="181" t="s">
        <v>18</v>
      </c>
      <c r="D308" s="181" t="s">
        <v>58</v>
      </c>
      <c r="E308" s="182" t="s">
        <v>20</v>
      </c>
      <c r="F308" s="181" t="s">
        <v>21</v>
      </c>
      <c r="G308" s="14">
        <v>3843</v>
      </c>
      <c r="H308" s="14"/>
      <c r="I308" s="20">
        <f t="shared" si="22"/>
        <v>3843</v>
      </c>
      <c r="J308" s="16">
        <v>61639</v>
      </c>
      <c r="K308" s="16"/>
      <c r="L308" s="26">
        <f t="shared" si="23"/>
        <v>61639</v>
      </c>
    </row>
    <row r="309" spans="1:12" s="172" customFormat="1" ht="12.75" outlineLevel="2">
      <c r="A309" s="110" t="s">
        <v>131</v>
      </c>
      <c r="B309" s="181" t="s">
        <v>17</v>
      </c>
      <c r="C309" s="181" t="s">
        <v>18</v>
      </c>
      <c r="D309" s="181" t="s">
        <v>58</v>
      </c>
      <c r="E309" s="182" t="s">
        <v>20</v>
      </c>
      <c r="F309" s="181" t="s">
        <v>21</v>
      </c>
      <c r="G309" s="14">
        <v>2411</v>
      </c>
      <c r="H309" s="14"/>
      <c r="I309" s="20">
        <f t="shared" si="22"/>
        <v>2411</v>
      </c>
      <c r="J309" s="16">
        <v>41684</v>
      </c>
      <c r="K309" s="16"/>
      <c r="L309" s="26">
        <f t="shared" si="23"/>
        <v>41684</v>
      </c>
    </row>
    <row r="310" spans="1:12" s="172" customFormat="1" ht="12.75" outlineLevel="2">
      <c r="A310" s="110" t="s">
        <v>136</v>
      </c>
      <c r="B310" s="181" t="s">
        <v>17</v>
      </c>
      <c r="C310" s="181" t="s">
        <v>18</v>
      </c>
      <c r="D310" s="181" t="s">
        <v>90</v>
      </c>
      <c r="E310" s="182" t="s">
        <v>20</v>
      </c>
      <c r="F310" s="181" t="s">
        <v>21</v>
      </c>
      <c r="G310" s="15">
        <v>17552</v>
      </c>
      <c r="H310" s="15"/>
      <c r="I310" s="20">
        <f t="shared" si="22"/>
        <v>17552</v>
      </c>
      <c r="J310" s="22">
        <v>298059</v>
      </c>
      <c r="K310" s="22"/>
      <c r="L310" s="26">
        <f t="shared" si="23"/>
        <v>298059</v>
      </c>
    </row>
    <row r="311" spans="1:12" s="172" customFormat="1" ht="12.75" outlineLevel="2">
      <c r="A311" s="27" t="s">
        <v>137</v>
      </c>
      <c r="B311" s="53" t="s">
        <v>17</v>
      </c>
      <c r="C311" s="53" t="s">
        <v>36</v>
      </c>
      <c r="D311" s="53" t="s">
        <v>37</v>
      </c>
      <c r="E311" s="53" t="s">
        <v>20</v>
      </c>
      <c r="F311" s="53" t="s">
        <v>38</v>
      </c>
      <c r="G311" s="30">
        <v>1167</v>
      </c>
      <c r="H311" s="30">
        <v>0</v>
      </c>
      <c r="I311" s="20">
        <f t="shared" si="22"/>
        <v>1167</v>
      </c>
      <c r="J311" s="30">
        <v>22949</v>
      </c>
      <c r="K311" s="30">
        <v>0</v>
      </c>
      <c r="L311" s="26">
        <f t="shared" si="23"/>
        <v>22949</v>
      </c>
    </row>
    <row r="312" spans="1:12" s="172" customFormat="1" ht="12.75" outlineLevel="2">
      <c r="A312" s="17" t="s">
        <v>137</v>
      </c>
      <c r="B312" s="18" t="s">
        <v>17</v>
      </c>
      <c r="C312" s="18" t="s">
        <v>24</v>
      </c>
      <c r="D312" s="18" t="s">
        <v>37</v>
      </c>
      <c r="E312" s="18" t="s">
        <v>20</v>
      </c>
      <c r="F312" s="19" t="s">
        <v>27</v>
      </c>
      <c r="G312" s="20">
        <v>4435</v>
      </c>
      <c r="H312" s="20"/>
      <c r="I312" s="20">
        <f t="shared" si="22"/>
        <v>4435</v>
      </c>
      <c r="J312" s="21">
        <v>107117</v>
      </c>
      <c r="K312" s="21"/>
      <c r="L312" s="26">
        <f t="shared" si="23"/>
        <v>107117</v>
      </c>
    </row>
    <row r="313" spans="1:12" s="172" customFormat="1" ht="12.75" outlineLevel="2">
      <c r="A313" s="17" t="s">
        <v>145</v>
      </c>
      <c r="B313" s="18" t="s">
        <v>17</v>
      </c>
      <c r="C313" s="18" t="s">
        <v>24</v>
      </c>
      <c r="D313" s="18" t="s">
        <v>43</v>
      </c>
      <c r="E313" s="18" t="s">
        <v>20</v>
      </c>
      <c r="F313" s="19" t="s">
        <v>27</v>
      </c>
      <c r="G313" s="78"/>
      <c r="H313" s="20">
        <v>31145</v>
      </c>
      <c r="I313" s="20">
        <f t="shared" si="22"/>
        <v>31145</v>
      </c>
      <c r="J313" s="21"/>
      <c r="K313" s="21">
        <v>1547210</v>
      </c>
      <c r="L313" s="26">
        <f t="shared" si="23"/>
        <v>1547210</v>
      </c>
    </row>
    <row r="314" spans="1:12" s="172" customFormat="1" ht="12.75" outlineLevel="2">
      <c r="A314" s="17" t="s">
        <v>146</v>
      </c>
      <c r="B314" s="18" t="s">
        <v>17</v>
      </c>
      <c r="C314" s="18" t="s">
        <v>24</v>
      </c>
      <c r="D314" s="18" t="s">
        <v>43</v>
      </c>
      <c r="E314" s="18" t="s">
        <v>20</v>
      </c>
      <c r="F314" s="19" t="s">
        <v>27</v>
      </c>
      <c r="G314" s="78"/>
      <c r="H314" s="20">
        <v>515</v>
      </c>
      <c r="I314" s="20">
        <f t="shared" si="22"/>
        <v>515</v>
      </c>
      <c r="J314" s="21"/>
      <c r="K314" s="21">
        <v>33335</v>
      </c>
      <c r="L314" s="26">
        <f t="shared" si="23"/>
        <v>33335</v>
      </c>
    </row>
    <row r="315" spans="1:12" s="172" customFormat="1" ht="12.75" outlineLevel="2">
      <c r="A315" s="17" t="s">
        <v>147</v>
      </c>
      <c r="B315" s="18" t="s">
        <v>17</v>
      </c>
      <c r="C315" s="18" t="s">
        <v>24</v>
      </c>
      <c r="D315" s="18" t="s">
        <v>33</v>
      </c>
      <c r="E315" s="18" t="s">
        <v>20</v>
      </c>
      <c r="F315" s="19" t="s">
        <v>27</v>
      </c>
      <c r="G315" s="20">
        <v>22822</v>
      </c>
      <c r="H315" s="20">
        <v>29487</v>
      </c>
      <c r="I315" s="20">
        <f t="shared" si="22"/>
        <v>52309</v>
      </c>
      <c r="J315" s="79">
        <v>548801</v>
      </c>
      <c r="K315" s="21">
        <v>1998961</v>
      </c>
      <c r="L315" s="26">
        <f t="shared" si="23"/>
        <v>2547762</v>
      </c>
    </row>
    <row r="316" spans="1:12" s="172" customFormat="1" ht="12.75" outlineLevel="2">
      <c r="A316" s="110" t="s">
        <v>149</v>
      </c>
      <c r="B316" s="181" t="s">
        <v>17</v>
      </c>
      <c r="C316" s="181" t="s">
        <v>18</v>
      </c>
      <c r="D316" s="181" t="s">
        <v>19</v>
      </c>
      <c r="E316" s="182" t="s">
        <v>20</v>
      </c>
      <c r="F316" s="181" t="s">
        <v>21</v>
      </c>
      <c r="G316" s="14">
        <v>3937</v>
      </c>
      <c r="H316" s="14"/>
      <c r="I316" s="20">
        <f t="shared" si="22"/>
        <v>3937</v>
      </c>
      <c r="J316" s="16">
        <v>66075</v>
      </c>
      <c r="K316" s="16"/>
      <c r="L316" s="26">
        <f t="shared" si="23"/>
        <v>66075</v>
      </c>
    </row>
    <row r="317" spans="1:12" s="172" customFormat="1" ht="12.75" outlineLevel="2">
      <c r="A317" s="27" t="s">
        <v>153</v>
      </c>
      <c r="B317" s="53" t="s">
        <v>17</v>
      </c>
      <c r="C317" s="53" t="s">
        <v>36</v>
      </c>
      <c r="D317" s="53" t="s">
        <v>37</v>
      </c>
      <c r="E317" s="53" t="s">
        <v>20</v>
      </c>
      <c r="F317" s="53" t="s">
        <v>38</v>
      </c>
      <c r="G317" s="30">
        <v>211120</v>
      </c>
      <c r="H317" s="30">
        <v>21458</v>
      </c>
      <c r="I317" s="20">
        <f t="shared" si="22"/>
        <v>232578</v>
      </c>
      <c r="J317" s="30">
        <v>4760322</v>
      </c>
      <c r="K317" s="30">
        <v>924720</v>
      </c>
      <c r="L317" s="26">
        <f t="shared" si="23"/>
        <v>5685042</v>
      </c>
    </row>
    <row r="318" spans="1:12" s="172" customFormat="1" ht="12.75" outlineLevel="2">
      <c r="A318" s="17" t="s">
        <v>153</v>
      </c>
      <c r="B318" s="18" t="s">
        <v>17</v>
      </c>
      <c r="C318" s="18" t="s">
        <v>24</v>
      </c>
      <c r="D318" s="18" t="s">
        <v>37</v>
      </c>
      <c r="E318" s="18" t="s">
        <v>20</v>
      </c>
      <c r="F318" s="19" t="s">
        <v>27</v>
      </c>
      <c r="G318" s="20">
        <v>124780</v>
      </c>
      <c r="H318" s="20">
        <v>26728</v>
      </c>
      <c r="I318" s="20">
        <f t="shared" si="22"/>
        <v>151508</v>
      </c>
      <c r="J318" s="21">
        <v>3014880</v>
      </c>
      <c r="K318" s="21">
        <v>1482119</v>
      </c>
      <c r="L318" s="26">
        <f t="shared" si="23"/>
        <v>4496999</v>
      </c>
    </row>
    <row r="319" spans="1:12" s="172" customFormat="1" ht="12.75" outlineLevel="2">
      <c r="A319" s="60" t="s">
        <v>154</v>
      </c>
      <c r="B319" s="42" t="s">
        <v>17</v>
      </c>
      <c r="C319" s="42" t="s">
        <v>54</v>
      </c>
      <c r="D319" s="42" t="s">
        <v>43</v>
      </c>
      <c r="E319" s="201" t="s">
        <v>20</v>
      </c>
      <c r="F319" s="42" t="s">
        <v>55</v>
      </c>
      <c r="G319" s="208">
        <v>2946</v>
      </c>
      <c r="H319" s="44"/>
      <c r="I319" s="20">
        <f t="shared" si="22"/>
        <v>2946</v>
      </c>
      <c r="J319" s="44">
        <v>69820</v>
      </c>
      <c r="K319" s="44"/>
      <c r="L319" s="26">
        <f t="shared" si="23"/>
        <v>69820</v>
      </c>
    </row>
    <row r="320" spans="1:12" s="172" customFormat="1" ht="12.75" outlineLevel="2">
      <c r="A320" s="110" t="s">
        <v>159</v>
      </c>
      <c r="B320" s="181" t="s">
        <v>17</v>
      </c>
      <c r="C320" s="181" t="s">
        <v>18</v>
      </c>
      <c r="D320" s="181" t="s">
        <v>41</v>
      </c>
      <c r="E320" s="182" t="s">
        <v>20</v>
      </c>
      <c r="F320" s="181" t="s">
        <v>21</v>
      </c>
      <c r="G320" s="15">
        <v>11958</v>
      </c>
      <c r="H320" s="15"/>
      <c r="I320" s="20">
        <f t="shared" si="22"/>
        <v>11958</v>
      </c>
      <c r="J320" s="32">
        <v>196618</v>
      </c>
      <c r="K320" s="15"/>
      <c r="L320" s="26">
        <f t="shared" si="23"/>
        <v>196618</v>
      </c>
    </row>
    <row r="321" spans="1:12" s="172" customFormat="1" ht="12.75" outlineLevel="2">
      <c r="A321" s="110" t="s">
        <v>162</v>
      </c>
      <c r="B321" s="181" t="s">
        <v>17</v>
      </c>
      <c r="C321" s="181" t="s">
        <v>18</v>
      </c>
      <c r="D321" s="181" t="s">
        <v>41</v>
      </c>
      <c r="E321" s="182" t="s">
        <v>20</v>
      </c>
      <c r="F321" s="181" t="s">
        <v>21</v>
      </c>
      <c r="G321" s="15">
        <v>13792</v>
      </c>
      <c r="H321" s="15"/>
      <c r="I321" s="20">
        <f t="shared" si="22"/>
        <v>13792</v>
      </c>
      <c r="J321" s="32">
        <v>228783</v>
      </c>
      <c r="K321" s="15"/>
      <c r="L321" s="26">
        <f t="shared" si="23"/>
        <v>228783</v>
      </c>
    </row>
    <row r="322" spans="1:12" s="172" customFormat="1" ht="12.75" outlineLevel="2">
      <c r="A322" s="110" t="s">
        <v>164</v>
      </c>
      <c r="B322" s="181" t="s">
        <v>17</v>
      </c>
      <c r="C322" s="181" t="s">
        <v>18</v>
      </c>
      <c r="D322" s="181" t="s">
        <v>58</v>
      </c>
      <c r="E322" s="182" t="s">
        <v>20</v>
      </c>
      <c r="F322" s="181" t="s">
        <v>21</v>
      </c>
      <c r="G322" s="14">
        <v>12876</v>
      </c>
      <c r="H322" s="14"/>
      <c r="I322" s="20">
        <f t="shared" si="22"/>
        <v>12876</v>
      </c>
      <c r="J322" s="16">
        <v>204945</v>
      </c>
      <c r="K322" s="16"/>
      <c r="L322" s="26">
        <f t="shared" si="23"/>
        <v>204945</v>
      </c>
    </row>
    <row r="323" spans="1:12" s="172" customFormat="1" ht="12.75" outlineLevel="2">
      <c r="A323" s="110" t="s">
        <v>167</v>
      </c>
      <c r="B323" s="181" t="s">
        <v>17</v>
      </c>
      <c r="C323" s="181" t="s">
        <v>18</v>
      </c>
      <c r="D323" s="181" t="s">
        <v>58</v>
      </c>
      <c r="E323" s="182" t="s">
        <v>20</v>
      </c>
      <c r="F323" s="181" t="s">
        <v>21</v>
      </c>
      <c r="G323" s="14">
        <v>1664</v>
      </c>
      <c r="H323" s="14"/>
      <c r="I323" s="20">
        <f t="shared" si="22"/>
        <v>1664</v>
      </c>
      <c r="J323" s="16">
        <v>27035</v>
      </c>
      <c r="K323" s="16"/>
      <c r="L323" s="26">
        <f t="shared" si="23"/>
        <v>27035</v>
      </c>
    </row>
    <row r="324" spans="1:12" s="172" customFormat="1" ht="12.75" outlineLevel="2">
      <c r="A324" s="110" t="s">
        <v>168</v>
      </c>
      <c r="B324" s="181" t="s">
        <v>17</v>
      </c>
      <c r="C324" s="181" t="s">
        <v>18</v>
      </c>
      <c r="D324" s="181" t="s">
        <v>58</v>
      </c>
      <c r="E324" s="182" t="s">
        <v>20</v>
      </c>
      <c r="F324" s="181" t="s">
        <v>21</v>
      </c>
      <c r="G324" s="14">
        <v>6166</v>
      </c>
      <c r="H324" s="14"/>
      <c r="I324" s="20">
        <f t="shared" si="22"/>
        <v>6166</v>
      </c>
      <c r="J324" s="16">
        <v>104694</v>
      </c>
      <c r="K324" s="16"/>
      <c r="L324" s="26">
        <f t="shared" si="23"/>
        <v>104694</v>
      </c>
    </row>
    <row r="325" spans="1:12" s="172" customFormat="1" ht="12.75" outlineLevel="2">
      <c r="A325" s="110" t="s">
        <v>170</v>
      </c>
      <c r="B325" s="181" t="s">
        <v>17</v>
      </c>
      <c r="C325" s="181" t="s">
        <v>18</v>
      </c>
      <c r="D325" s="181" t="s">
        <v>58</v>
      </c>
      <c r="E325" s="182" t="s">
        <v>20</v>
      </c>
      <c r="F325" s="181" t="s">
        <v>21</v>
      </c>
      <c r="G325" s="14">
        <v>2759</v>
      </c>
      <c r="H325" s="14"/>
      <c r="I325" s="20">
        <f aca="true" t="shared" si="24" ref="I325:I388">SUM(G325:H325)</f>
        <v>2759</v>
      </c>
      <c r="J325" s="16">
        <v>47410</v>
      </c>
      <c r="K325" s="16"/>
      <c r="L325" s="26">
        <f aca="true" t="shared" si="25" ref="L325:L388">SUM(J325:K325)</f>
        <v>47410</v>
      </c>
    </row>
    <row r="326" spans="1:12" s="172" customFormat="1" ht="12.75" outlineLevel="2">
      <c r="A326" s="17" t="s">
        <v>172</v>
      </c>
      <c r="B326" s="18" t="s">
        <v>17</v>
      </c>
      <c r="C326" s="18" t="s">
        <v>24</v>
      </c>
      <c r="D326" s="18" t="s">
        <v>37</v>
      </c>
      <c r="E326" s="18" t="s">
        <v>20</v>
      </c>
      <c r="F326" s="19" t="s">
        <v>27</v>
      </c>
      <c r="G326" s="20">
        <v>5237</v>
      </c>
      <c r="H326" s="20"/>
      <c r="I326" s="20">
        <f t="shared" si="24"/>
        <v>5237</v>
      </c>
      <c r="J326" s="21">
        <v>122597</v>
      </c>
      <c r="K326" s="21"/>
      <c r="L326" s="26">
        <f t="shared" si="25"/>
        <v>122597</v>
      </c>
    </row>
    <row r="327" spans="1:12" s="172" customFormat="1" ht="12.75" outlineLevel="2">
      <c r="A327" s="110" t="s">
        <v>173</v>
      </c>
      <c r="B327" s="181" t="s">
        <v>17</v>
      </c>
      <c r="C327" s="181" t="s">
        <v>18</v>
      </c>
      <c r="D327" s="181" t="s">
        <v>41</v>
      </c>
      <c r="E327" s="182" t="s">
        <v>20</v>
      </c>
      <c r="F327" s="181" t="s">
        <v>21</v>
      </c>
      <c r="G327" s="15">
        <v>76067</v>
      </c>
      <c r="H327" s="15"/>
      <c r="I327" s="20">
        <f t="shared" si="24"/>
        <v>76067</v>
      </c>
      <c r="J327" s="32">
        <v>1280833</v>
      </c>
      <c r="K327" s="15"/>
      <c r="L327" s="26">
        <f t="shared" si="25"/>
        <v>1280833</v>
      </c>
    </row>
    <row r="328" spans="1:12" s="172" customFormat="1" ht="12.75" outlineLevel="2">
      <c r="A328" s="27" t="s">
        <v>174</v>
      </c>
      <c r="B328" s="53" t="s">
        <v>17</v>
      </c>
      <c r="C328" s="53" t="s">
        <v>36</v>
      </c>
      <c r="D328" s="53" t="s">
        <v>37</v>
      </c>
      <c r="E328" s="53" t="s">
        <v>20</v>
      </c>
      <c r="F328" s="53" t="s">
        <v>38</v>
      </c>
      <c r="G328" s="209">
        <v>0</v>
      </c>
      <c r="H328" s="30">
        <v>0</v>
      </c>
      <c r="I328" s="20">
        <f t="shared" si="24"/>
        <v>0</v>
      </c>
      <c r="J328" s="30">
        <v>0</v>
      </c>
      <c r="K328" s="30">
        <v>0</v>
      </c>
      <c r="L328" s="26">
        <f t="shared" si="25"/>
        <v>0</v>
      </c>
    </row>
    <row r="329" spans="1:12" s="172" customFormat="1" ht="12.75" outlineLevel="2">
      <c r="A329" s="110" t="s">
        <v>175</v>
      </c>
      <c r="B329" s="181" t="s">
        <v>17</v>
      </c>
      <c r="C329" s="181" t="s">
        <v>18</v>
      </c>
      <c r="D329" s="181" t="s">
        <v>58</v>
      </c>
      <c r="E329" s="182" t="s">
        <v>20</v>
      </c>
      <c r="F329" s="181" t="s">
        <v>21</v>
      </c>
      <c r="G329" s="14">
        <v>2138</v>
      </c>
      <c r="H329" s="14"/>
      <c r="I329" s="20">
        <f t="shared" si="24"/>
        <v>2138</v>
      </c>
      <c r="J329" s="16">
        <v>35143</v>
      </c>
      <c r="K329" s="16"/>
      <c r="L329" s="26">
        <f t="shared" si="25"/>
        <v>35143</v>
      </c>
    </row>
    <row r="330" spans="1:12" s="172" customFormat="1" ht="12.75" outlineLevel="2">
      <c r="A330" s="110" t="s">
        <v>176</v>
      </c>
      <c r="B330" s="181" t="s">
        <v>17</v>
      </c>
      <c r="C330" s="181" t="s">
        <v>18</v>
      </c>
      <c r="D330" s="181" t="s">
        <v>29</v>
      </c>
      <c r="E330" s="182" t="s">
        <v>20</v>
      </c>
      <c r="F330" s="181" t="s">
        <v>21</v>
      </c>
      <c r="G330" s="15">
        <v>69788</v>
      </c>
      <c r="H330" s="15"/>
      <c r="I330" s="20">
        <f t="shared" si="24"/>
        <v>69788</v>
      </c>
      <c r="J330" s="22">
        <v>1101129</v>
      </c>
      <c r="K330" s="22"/>
      <c r="L330" s="26">
        <f t="shared" si="25"/>
        <v>1101129</v>
      </c>
    </row>
    <row r="331" spans="1:12" s="172" customFormat="1" ht="12.75" outlineLevel="2">
      <c r="A331" s="110" t="s">
        <v>186</v>
      </c>
      <c r="B331" s="181" t="s">
        <v>17</v>
      </c>
      <c r="C331" s="181" t="s">
        <v>18</v>
      </c>
      <c r="D331" s="181" t="s">
        <v>29</v>
      </c>
      <c r="E331" s="182" t="s">
        <v>20</v>
      </c>
      <c r="F331" s="181" t="s">
        <v>21</v>
      </c>
      <c r="G331" s="15">
        <v>73189</v>
      </c>
      <c r="H331" s="15"/>
      <c r="I331" s="20">
        <f t="shared" si="24"/>
        <v>73189</v>
      </c>
      <c r="J331" s="22">
        <v>1220980</v>
      </c>
      <c r="K331" s="22"/>
      <c r="L331" s="26">
        <f t="shared" si="25"/>
        <v>1220980</v>
      </c>
    </row>
    <row r="332" spans="1:12" s="172" customFormat="1" ht="12.75" outlineLevel="2">
      <c r="A332" s="110" t="s">
        <v>193</v>
      </c>
      <c r="B332" s="181" t="s">
        <v>17</v>
      </c>
      <c r="C332" s="181" t="s">
        <v>18</v>
      </c>
      <c r="D332" s="181" t="s">
        <v>29</v>
      </c>
      <c r="E332" s="182" t="s">
        <v>20</v>
      </c>
      <c r="F332" s="181" t="s">
        <v>21</v>
      </c>
      <c r="G332" s="15">
        <v>9613</v>
      </c>
      <c r="H332" s="15"/>
      <c r="I332" s="20">
        <f t="shared" si="24"/>
        <v>9613</v>
      </c>
      <c r="J332" s="22">
        <v>158004</v>
      </c>
      <c r="K332" s="22"/>
      <c r="L332" s="26">
        <f t="shared" si="25"/>
        <v>158004</v>
      </c>
    </row>
    <row r="333" spans="1:12" s="172" customFormat="1" ht="12.75" outlineLevel="2">
      <c r="A333" s="110" t="s">
        <v>196</v>
      </c>
      <c r="B333" s="181" t="s">
        <v>17</v>
      </c>
      <c r="C333" s="181" t="s">
        <v>18</v>
      </c>
      <c r="D333" s="181" t="s">
        <v>58</v>
      </c>
      <c r="E333" s="182" t="s">
        <v>20</v>
      </c>
      <c r="F333" s="181" t="s">
        <v>21</v>
      </c>
      <c r="G333" s="14">
        <v>1726</v>
      </c>
      <c r="H333" s="14"/>
      <c r="I333" s="20">
        <f t="shared" si="24"/>
        <v>1726</v>
      </c>
      <c r="J333" s="16">
        <v>28001</v>
      </c>
      <c r="K333" s="16"/>
      <c r="L333" s="26">
        <f t="shared" si="25"/>
        <v>28001</v>
      </c>
    </row>
    <row r="334" spans="1:12" s="172" customFormat="1" ht="12.75" outlineLevel="2">
      <c r="A334" s="110" t="s">
        <v>198</v>
      </c>
      <c r="B334" s="181" t="s">
        <v>17</v>
      </c>
      <c r="C334" s="181" t="s">
        <v>18</v>
      </c>
      <c r="D334" s="181" t="s">
        <v>19</v>
      </c>
      <c r="E334" s="182" t="s">
        <v>20</v>
      </c>
      <c r="F334" s="181" t="s">
        <v>21</v>
      </c>
      <c r="G334" s="14">
        <v>5201</v>
      </c>
      <c r="H334" s="14"/>
      <c r="I334" s="20">
        <f t="shared" si="24"/>
        <v>5201</v>
      </c>
      <c r="J334" s="16">
        <v>84078</v>
      </c>
      <c r="K334" s="16"/>
      <c r="L334" s="26">
        <f t="shared" si="25"/>
        <v>84078</v>
      </c>
    </row>
    <row r="335" spans="1:12" s="172" customFormat="1" ht="12.75" outlineLevel="2">
      <c r="A335" s="110" t="s">
        <v>199</v>
      </c>
      <c r="B335" s="181" t="s">
        <v>17</v>
      </c>
      <c r="C335" s="181" t="s">
        <v>18</v>
      </c>
      <c r="D335" s="181" t="s">
        <v>41</v>
      </c>
      <c r="E335" s="182" t="s">
        <v>20</v>
      </c>
      <c r="F335" s="181" t="s">
        <v>21</v>
      </c>
      <c r="G335" s="15">
        <v>14873</v>
      </c>
      <c r="H335" s="15"/>
      <c r="I335" s="20">
        <f t="shared" si="24"/>
        <v>14873</v>
      </c>
      <c r="J335" s="32">
        <v>236042</v>
      </c>
      <c r="K335" s="15"/>
      <c r="L335" s="26">
        <f t="shared" si="25"/>
        <v>236042</v>
      </c>
    </row>
    <row r="336" spans="1:12" s="172" customFormat="1" ht="12.75" outlineLevel="2">
      <c r="A336" s="110" t="s">
        <v>200</v>
      </c>
      <c r="B336" s="181" t="s">
        <v>17</v>
      </c>
      <c r="C336" s="181" t="s">
        <v>18</v>
      </c>
      <c r="D336" s="181" t="s">
        <v>58</v>
      </c>
      <c r="E336" s="182" t="s">
        <v>20</v>
      </c>
      <c r="F336" s="181" t="s">
        <v>21</v>
      </c>
      <c r="G336" s="14">
        <v>12840</v>
      </c>
      <c r="H336" s="14"/>
      <c r="I336" s="20">
        <f t="shared" si="24"/>
        <v>12840</v>
      </c>
      <c r="J336" s="16">
        <v>206035</v>
      </c>
      <c r="K336" s="16"/>
      <c r="L336" s="26">
        <f t="shared" si="25"/>
        <v>206035</v>
      </c>
    </row>
    <row r="337" spans="1:12" s="172" customFormat="1" ht="12.75" outlineLevel="2">
      <c r="A337" s="110" t="s">
        <v>201</v>
      </c>
      <c r="B337" s="181" t="s">
        <v>17</v>
      </c>
      <c r="C337" s="181" t="s">
        <v>18</v>
      </c>
      <c r="D337" s="181" t="s">
        <v>29</v>
      </c>
      <c r="E337" s="182" t="s">
        <v>20</v>
      </c>
      <c r="F337" s="181" t="s">
        <v>21</v>
      </c>
      <c r="G337" s="15">
        <v>9187</v>
      </c>
      <c r="H337" s="15"/>
      <c r="I337" s="20">
        <f t="shared" si="24"/>
        <v>9187</v>
      </c>
      <c r="J337" s="22">
        <v>147409</v>
      </c>
      <c r="K337" s="22"/>
      <c r="L337" s="26">
        <f t="shared" si="25"/>
        <v>147409</v>
      </c>
    </row>
    <row r="338" spans="1:12" s="172" customFormat="1" ht="12.75" outlineLevel="2">
      <c r="A338" s="110" t="s">
        <v>202</v>
      </c>
      <c r="B338" s="181" t="s">
        <v>17</v>
      </c>
      <c r="C338" s="181" t="s">
        <v>18</v>
      </c>
      <c r="D338" s="181" t="s">
        <v>29</v>
      </c>
      <c r="E338" s="182" t="s">
        <v>20</v>
      </c>
      <c r="F338" s="181" t="s">
        <v>21</v>
      </c>
      <c r="G338" s="15">
        <v>3330</v>
      </c>
      <c r="H338" s="15"/>
      <c r="I338" s="20">
        <f t="shared" si="24"/>
        <v>3330</v>
      </c>
      <c r="J338" s="22">
        <v>55974</v>
      </c>
      <c r="K338" s="22"/>
      <c r="L338" s="26">
        <f t="shared" si="25"/>
        <v>55974</v>
      </c>
    </row>
    <row r="339" spans="1:12" s="172" customFormat="1" ht="12.75" outlineLevel="2">
      <c r="A339" s="110" t="s">
        <v>203</v>
      </c>
      <c r="B339" s="181" t="s">
        <v>17</v>
      </c>
      <c r="C339" s="181" t="s">
        <v>18</v>
      </c>
      <c r="D339" s="181" t="s">
        <v>19</v>
      </c>
      <c r="E339" s="182" t="s">
        <v>20</v>
      </c>
      <c r="F339" s="181" t="s">
        <v>21</v>
      </c>
      <c r="G339" s="14">
        <v>6013</v>
      </c>
      <c r="H339" s="14"/>
      <c r="I339" s="20">
        <f t="shared" si="24"/>
        <v>6013</v>
      </c>
      <c r="J339" s="16">
        <v>108921</v>
      </c>
      <c r="K339" s="16"/>
      <c r="L339" s="26">
        <f t="shared" si="25"/>
        <v>108921</v>
      </c>
    </row>
    <row r="340" spans="1:12" s="172" customFormat="1" ht="12.75" outlineLevel="2">
      <c r="A340" s="33" t="s">
        <v>722</v>
      </c>
      <c r="B340" s="94" t="s">
        <v>17</v>
      </c>
      <c r="C340" s="94" t="s">
        <v>42</v>
      </c>
      <c r="D340" s="94" t="s">
        <v>43</v>
      </c>
      <c r="E340" s="91" t="s">
        <v>20</v>
      </c>
      <c r="F340" s="94" t="s">
        <v>44</v>
      </c>
      <c r="G340" s="26">
        <v>0</v>
      </c>
      <c r="H340" s="36"/>
      <c r="I340" s="20">
        <f t="shared" si="24"/>
        <v>0</v>
      </c>
      <c r="J340" s="26">
        <v>0</v>
      </c>
      <c r="K340" s="26"/>
      <c r="L340" s="26">
        <f t="shared" si="25"/>
        <v>0</v>
      </c>
    </row>
    <row r="341" spans="1:12" s="172" customFormat="1" ht="12.75" outlineLevel="2">
      <c r="A341" s="17" t="s">
        <v>205</v>
      </c>
      <c r="B341" s="18" t="s">
        <v>17</v>
      </c>
      <c r="C341" s="18" t="s">
        <v>24</v>
      </c>
      <c r="D341" s="18" t="s">
        <v>25</v>
      </c>
      <c r="E341" s="18" t="s">
        <v>20</v>
      </c>
      <c r="F341" s="19" t="s">
        <v>27</v>
      </c>
      <c r="G341" s="20">
        <v>63660</v>
      </c>
      <c r="H341" s="20">
        <v>83030</v>
      </c>
      <c r="I341" s="20">
        <f t="shared" si="24"/>
        <v>146690</v>
      </c>
      <c r="J341" s="21">
        <v>1470158</v>
      </c>
      <c r="K341" s="21">
        <v>5191777</v>
      </c>
      <c r="L341" s="26">
        <f t="shared" si="25"/>
        <v>6661935</v>
      </c>
    </row>
    <row r="342" spans="1:12" s="172" customFormat="1" ht="12.75" outlineLevel="2">
      <c r="A342" s="110" t="s">
        <v>208</v>
      </c>
      <c r="B342" s="181" t="s">
        <v>17</v>
      </c>
      <c r="C342" s="181" t="s">
        <v>18</v>
      </c>
      <c r="D342" s="181" t="s">
        <v>19</v>
      </c>
      <c r="E342" s="182" t="s">
        <v>20</v>
      </c>
      <c r="F342" s="181" t="s">
        <v>21</v>
      </c>
      <c r="G342" s="14">
        <v>14621</v>
      </c>
      <c r="H342" s="14"/>
      <c r="I342" s="20">
        <f t="shared" si="24"/>
        <v>14621</v>
      </c>
      <c r="J342" s="16">
        <v>260170</v>
      </c>
      <c r="K342" s="16"/>
      <c r="L342" s="26">
        <f t="shared" si="25"/>
        <v>260170</v>
      </c>
    </row>
    <row r="343" spans="1:12" s="172" customFormat="1" ht="12.75" outlineLevel="2">
      <c r="A343" s="17" t="s">
        <v>209</v>
      </c>
      <c r="B343" s="18" t="s">
        <v>17</v>
      </c>
      <c r="C343" s="18" t="s">
        <v>24</v>
      </c>
      <c r="D343" s="18" t="s">
        <v>37</v>
      </c>
      <c r="E343" s="18" t="s">
        <v>20</v>
      </c>
      <c r="F343" s="19" t="s">
        <v>27</v>
      </c>
      <c r="G343" s="20">
        <v>233</v>
      </c>
      <c r="H343" s="20"/>
      <c r="I343" s="20">
        <f t="shared" si="24"/>
        <v>233</v>
      </c>
      <c r="J343" s="189">
        <v>5700</v>
      </c>
      <c r="K343" s="21"/>
      <c r="L343" s="26">
        <f t="shared" si="25"/>
        <v>5700</v>
      </c>
    </row>
    <row r="344" spans="1:12" s="172" customFormat="1" ht="12.75" outlineLevel="2">
      <c r="A344" s="110" t="s">
        <v>210</v>
      </c>
      <c r="B344" s="181" t="s">
        <v>17</v>
      </c>
      <c r="C344" s="181" t="s">
        <v>18</v>
      </c>
      <c r="D344" s="181" t="s">
        <v>41</v>
      </c>
      <c r="E344" s="182" t="s">
        <v>20</v>
      </c>
      <c r="F344" s="181" t="s">
        <v>21</v>
      </c>
      <c r="G344" s="15">
        <v>1800</v>
      </c>
      <c r="H344" s="15"/>
      <c r="I344" s="20">
        <f t="shared" si="24"/>
        <v>1800</v>
      </c>
      <c r="J344" s="32">
        <v>29349</v>
      </c>
      <c r="K344" s="15"/>
      <c r="L344" s="26">
        <f t="shared" si="25"/>
        <v>29349</v>
      </c>
    </row>
    <row r="345" spans="1:12" s="172" customFormat="1" ht="12.75" outlineLevel="2">
      <c r="A345" s="110" t="s">
        <v>211</v>
      </c>
      <c r="B345" s="181" t="s">
        <v>17</v>
      </c>
      <c r="C345" s="181" t="s">
        <v>18</v>
      </c>
      <c r="D345" s="181" t="s">
        <v>41</v>
      </c>
      <c r="E345" s="182" t="s">
        <v>20</v>
      </c>
      <c r="F345" s="181" t="s">
        <v>21</v>
      </c>
      <c r="G345" s="15">
        <v>5083</v>
      </c>
      <c r="H345" s="15"/>
      <c r="I345" s="20">
        <f t="shared" si="24"/>
        <v>5083</v>
      </c>
      <c r="J345" s="32">
        <v>84045</v>
      </c>
      <c r="K345" s="15"/>
      <c r="L345" s="26">
        <f t="shared" si="25"/>
        <v>84045</v>
      </c>
    </row>
    <row r="346" spans="1:12" s="172" customFormat="1" ht="12.75" outlineLevel="2">
      <c r="A346" s="27" t="s">
        <v>214</v>
      </c>
      <c r="B346" s="53" t="s">
        <v>17</v>
      </c>
      <c r="C346" s="53" t="s">
        <v>36</v>
      </c>
      <c r="D346" s="53" t="s">
        <v>37</v>
      </c>
      <c r="E346" s="53" t="s">
        <v>20</v>
      </c>
      <c r="F346" s="53" t="s">
        <v>38</v>
      </c>
      <c r="G346" s="30">
        <v>30150</v>
      </c>
      <c r="H346" s="30">
        <v>0</v>
      </c>
      <c r="I346" s="20">
        <f t="shared" si="24"/>
        <v>30150</v>
      </c>
      <c r="J346" s="30">
        <v>932332</v>
      </c>
      <c r="K346" s="30">
        <v>0</v>
      </c>
      <c r="L346" s="26">
        <f t="shared" si="25"/>
        <v>932332</v>
      </c>
    </row>
    <row r="347" spans="1:12" s="172" customFormat="1" ht="12.75" outlineLevel="2">
      <c r="A347" s="17" t="s">
        <v>214</v>
      </c>
      <c r="B347" s="18" t="s">
        <v>17</v>
      </c>
      <c r="C347" s="18" t="s">
        <v>24</v>
      </c>
      <c r="D347" s="18" t="s">
        <v>37</v>
      </c>
      <c r="E347" s="18" t="s">
        <v>20</v>
      </c>
      <c r="F347" s="19" t="s">
        <v>27</v>
      </c>
      <c r="G347" s="20">
        <v>26470</v>
      </c>
      <c r="H347" s="20"/>
      <c r="I347" s="20">
        <f t="shared" si="24"/>
        <v>26470</v>
      </c>
      <c r="J347" s="21">
        <v>649676</v>
      </c>
      <c r="K347" s="21"/>
      <c r="L347" s="26">
        <f t="shared" si="25"/>
        <v>649676</v>
      </c>
    </row>
    <row r="348" spans="1:12" s="172" customFormat="1" ht="12.75" outlineLevel="2">
      <c r="A348" s="110" t="s">
        <v>216</v>
      </c>
      <c r="B348" s="181" t="s">
        <v>17</v>
      </c>
      <c r="C348" s="181" t="s">
        <v>18</v>
      </c>
      <c r="D348" s="181" t="s">
        <v>19</v>
      </c>
      <c r="E348" s="182" t="s">
        <v>20</v>
      </c>
      <c r="F348" s="181" t="s">
        <v>21</v>
      </c>
      <c r="G348" s="14">
        <v>12491</v>
      </c>
      <c r="H348" s="14"/>
      <c r="I348" s="20">
        <f t="shared" si="24"/>
        <v>12491</v>
      </c>
      <c r="J348" s="16">
        <v>233687</v>
      </c>
      <c r="K348" s="16"/>
      <c r="L348" s="26">
        <f t="shared" si="25"/>
        <v>233687</v>
      </c>
    </row>
    <row r="349" spans="1:12" s="172" customFormat="1" ht="12.75" outlineLevel="2">
      <c r="A349" s="110" t="s">
        <v>217</v>
      </c>
      <c r="B349" s="181" t="s">
        <v>17</v>
      </c>
      <c r="C349" s="181" t="s">
        <v>18</v>
      </c>
      <c r="D349" s="181" t="s">
        <v>29</v>
      </c>
      <c r="E349" s="182" t="s">
        <v>20</v>
      </c>
      <c r="F349" s="181" t="s">
        <v>21</v>
      </c>
      <c r="G349" s="15">
        <v>13264</v>
      </c>
      <c r="H349" s="15"/>
      <c r="I349" s="20">
        <f t="shared" si="24"/>
        <v>13264</v>
      </c>
      <c r="J349" s="22">
        <v>224076</v>
      </c>
      <c r="K349" s="22"/>
      <c r="L349" s="26">
        <f t="shared" si="25"/>
        <v>224076</v>
      </c>
    </row>
    <row r="350" spans="1:12" s="172" customFormat="1" ht="12.75" outlineLevel="2">
      <c r="A350" s="27" t="s">
        <v>723</v>
      </c>
      <c r="B350" s="53" t="s">
        <v>17</v>
      </c>
      <c r="C350" s="53" t="s">
        <v>36</v>
      </c>
      <c r="D350" s="53" t="s">
        <v>37</v>
      </c>
      <c r="E350" s="53" t="s">
        <v>20</v>
      </c>
      <c r="F350" s="53" t="s">
        <v>38</v>
      </c>
      <c r="G350" s="30">
        <v>0</v>
      </c>
      <c r="H350" s="30">
        <v>0</v>
      </c>
      <c r="I350" s="20">
        <f t="shared" si="24"/>
        <v>0</v>
      </c>
      <c r="J350" s="30">
        <v>0</v>
      </c>
      <c r="K350" s="30">
        <v>0</v>
      </c>
      <c r="L350" s="26">
        <f t="shared" si="25"/>
        <v>0</v>
      </c>
    </row>
    <row r="351" spans="1:12" s="172" customFormat="1" ht="12.75" outlineLevel="2">
      <c r="A351" s="110" t="s">
        <v>220</v>
      </c>
      <c r="B351" s="181" t="s">
        <v>17</v>
      </c>
      <c r="C351" s="181" t="s">
        <v>18</v>
      </c>
      <c r="D351" s="181" t="s">
        <v>58</v>
      </c>
      <c r="E351" s="182" t="s">
        <v>20</v>
      </c>
      <c r="F351" s="181" t="s">
        <v>21</v>
      </c>
      <c r="G351" s="14">
        <v>2369</v>
      </c>
      <c r="H351" s="14"/>
      <c r="I351" s="20">
        <f t="shared" si="24"/>
        <v>2369</v>
      </c>
      <c r="J351" s="16">
        <v>41134</v>
      </c>
      <c r="K351" s="16"/>
      <c r="L351" s="26">
        <f t="shared" si="25"/>
        <v>41134</v>
      </c>
    </row>
    <row r="352" spans="1:12" s="172" customFormat="1" ht="12.75" outlineLevel="2">
      <c r="A352" s="27" t="s">
        <v>221</v>
      </c>
      <c r="B352" s="53" t="s">
        <v>17</v>
      </c>
      <c r="C352" s="53" t="s">
        <v>36</v>
      </c>
      <c r="D352" s="53" t="s">
        <v>37</v>
      </c>
      <c r="E352" s="53" t="s">
        <v>20</v>
      </c>
      <c r="F352" s="53" t="s">
        <v>38</v>
      </c>
      <c r="G352" s="30">
        <v>884</v>
      </c>
      <c r="H352" s="30">
        <v>0</v>
      </c>
      <c r="I352" s="20">
        <f t="shared" si="24"/>
        <v>884</v>
      </c>
      <c r="J352" s="30">
        <v>16685</v>
      </c>
      <c r="K352" s="30">
        <v>0</v>
      </c>
      <c r="L352" s="26">
        <f t="shared" si="25"/>
        <v>16685</v>
      </c>
    </row>
    <row r="353" spans="1:12" s="172" customFormat="1" ht="12.75" outlineLevel="2">
      <c r="A353" s="17" t="s">
        <v>221</v>
      </c>
      <c r="B353" s="18" t="s">
        <v>17</v>
      </c>
      <c r="C353" s="18" t="s">
        <v>24</v>
      </c>
      <c r="D353" s="18" t="s">
        <v>37</v>
      </c>
      <c r="E353" s="18" t="s">
        <v>20</v>
      </c>
      <c r="F353" s="19" t="s">
        <v>27</v>
      </c>
      <c r="G353" s="20">
        <v>149</v>
      </c>
      <c r="H353" s="20"/>
      <c r="I353" s="20">
        <f t="shared" si="24"/>
        <v>149</v>
      </c>
      <c r="J353" s="21">
        <v>3278</v>
      </c>
      <c r="K353" s="21"/>
      <c r="L353" s="26">
        <f t="shared" si="25"/>
        <v>3278</v>
      </c>
    </row>
    <row r="354" spans="1:12" s="172" customFormat="1" ht="12.75" outlineLevel="2">
      <c r="A354" s="99" t="s">
        <v>222</v>
      </c>
      <c r="B354" s="185" t="s">
        <v>17</v>
      </c>
      <c r="C354" s="185" t="s">
        <v>67</v>
      </c>
      <c r="D354" s="185" t="s">
        <v>33</v>
      </c>
      <c r="E354" s="184" t="s">
        <v>20</v>
      </c>
      <c r="F354" s="185" t="s">
        <v>55</v>
      </c>
      <c r="G354" s="169">
        <v>7711</v>
      </c>
      <c r="H354" s="59"/>
      <c r="I354" s="20">
        <f t="shared" si="24"/>
        <v>7711</v>
      </c>
      <c r="J354" s="169">
        <v>43093</v>
      </c>
      <c r="K354" s="169"/>
      <c r="L354" s="26">
        <f t="shared" si="25"/>
        <v>43093</v>
      </c>
    </row>
    <row r="355" spans="1:12" s="172" customFormat="1" ht="12.75" outlineLevel="2">
      <c r="A355" s="110" t="s">
        <v>223</v>
      </c>
      <c r="B355" s="181" t="s">
        <v>17</v>
      </c>
      <c r="C355" s="181" t="s">
        <v>18</v>
      </c>
      <c r="D355" s="181" t="s">
        <v>58</v>
      </c>
      <c r="E355" s="182" t="s">
        <v>20</v>
      </c>
      <c r="F355" s="181" t="s">
        <v>21</v>
      </c>
      <c r="G355" s="14">
        <v>26301</v>
      </c>
      <c r="H355" s="14"/>
      <c r="I355" s="20">
        <f t="shared" si="24"/>
        <v>26301</v>
      </c>
      <c r="J355" s="16">
        <v>439990</v>
      </c>
      <c r="K355" s="16"/>
      <c r="L355" s="26">
        <f t="shared" si="25"/>
        <v>439990</v>
      </c>
    </row>
    <row r="356" spans="1:12" s="172" customFormat="1" ht="12.75" outlineLevel="2">
      <c r="A356" s="17" t="s">
        <v>226</v>
      </c>
      <c r="B356" s="18" t="s">
        <v>17</v>
      </c>
      <c r="C356" s="18" t="s">
        <v>24</v>
      </c>
      <c r="D356" s="18" t="s">
        <v>25</v>
      </c>
      <c r="E356" s="18" t="s">
        <v>20</v>
      </c>
      <c r="F356" s="19" t="s">
        <v>27</v>
      </c>
      <c r="G356" s="20">
        <v>12543</v>
      </c>
      <c r="H356" s="20"/>
      <c r="I356" s="20">
        <f t="shared" si="24"/>
        <v>12543</v>
      </c>
      <c r="J356" s="21">
        <v>277660</v>
      </c>
      <c r="K356" s="21"/>
      <c r="L356" s="26">
        <f t="shared" si="25"/>
        <v>277660</v>
      </c>
    </row>
    <row r="357" spans="1:12" s="172" customFormat="1" ht="12.75" outlineLevel="2">
      <c r="A357" s="60" t="s">
        <v>232</v>
      </c>
      <c r="B357" s="42" t="s">
        <v>17</v>
      </c>
      <c r="C357" s="42" t="s">
        <v>54</v>
      </c>
      <c r="D357" s="42" t="s">
        <v>43</v>
      </c>
      <c r="E357" s="201" t="s">
        <v>20</v>
      </c>
      <c r="F357" s="42" t="s">
        <v>55</v>
      </c>
      <c r="G357" s="44">
        <v>54161</v>
      </c>
      <c r="H357" s="44"/>
      <c r="I357" s="20">
        <f t="shared" si="24"/>
        <v>54161</v>
      </c>
      <c r="J357" s="52">
        <v>753114</v>
      </c>
      <c r="K357" s="44"/>
      <c r="L357" s="26">
        <f t="shared" si="25"/>
        <v>753114</v>
      </c>
    </row>
    <row r="358" spans="1:12" s="172" customFormat="1" ht="12.75" outlineLevel="2">
      <c r="A358" s="17" t="s">
        <v>233</v>
      </c>
      <c r="B358" s="18" t="s">
        <v>17</v>
      </c>
      <c r="C358" s="18" t="s">
        <v>24</v>
      </c>
      <c r="D358" s="18" t="s">
        <v>37</v>
      </c>
      <c r="E358" s="18" t="s">
        <v>20</v>
      </c>
      <c r="F358" s="19" t="s">
        <v>27</v>
      </c>
      <c r="G358" s="194">
        <v>5240</v>
      </c>
      <c r="H358" s="20"/>
      <c r="I358" s="20">
        <f t="shared" si="24"/>
        <v>5240</v>
      </c>
      <c r="J358" s="21">
        <v>115956</v>
      </c>
      <c r="K358" s="21"/>
      <c r="L358" s="26">
        <f t="shared" si="25"/>
        <v>115956</v>
      </c>
    </row>
    <row r="359" spans="1:12" s="172" customFormat="1" ht="12.75" outlineLevel="2">
      <c r="A359" s="110" t="s">
        <v>234</v>
      </c>
      <c r="B359" s="181" t="s">
        <v>17</v>
      </c>
      <c r="C359" s="181" t="s">
        <v>18</v>
      </c>
      <c r="D359" s="181" t="s">
        <v>41</v>
      </c>
      <c r="E359" s="182" t="s">
        <v>20</v>
      </c>
      <c r="F359" s="181" t="s">
        <v>21</v>
      </c>
      <c r="G359" s="15">
        <v>4774</v>
      </c>
      <c r="H359" s="15"/>
      <c r="I359" s="20">
        <f t="shared" si="24"/>
        <v>4774</v>
      </c>
      <c r="J359" s="32">
        <v>78623</v>
      </c>
      <c r="K359" s="15"/>
      <c r="L359" s="26">
        <f t="shared" si="25"/>
        <v>78623</v>
      </c>
    </row>
    <row r="360" spans="1:12" s="172" customFormat="1" ht="12.75" outlineLevel="2">
      <c r="A360" s="110" t="s">
        <v>237</v>
      </c>
      <c r="B360" s="181" t="s">
        <v>17</v>
      </c>
      <c r="C360" s="181" t="s">
        <v>18</v>
      </c>
      <c r="D360" s="181" t="s">
        <v>41</v>
      </c>
      <c r="E360" s="182" t="s">
        <v>20</v>
      </c>
      <c r="F360" s="181" t="s">
        <v>21</v>
      </c>
      <c r="G360" s="15">
        <v>5488</v>
      </c>
      <c r="H360" s="15"/>
      <c r="I360" s="20">
        <f t="shared" si="24"/>
        <v>5488</v>
      </c>
      <c r="J360" s="32">
        <v>89233</v>
      </c>
      <c r="K360" s="15"/>
      <c r="L360" s="26">
        <f t="shared" si="25"/>
        <v>89233</v>
      </c>
    </row>
    <row r="361" spans="1:12" s="172" customFormat="1" ht="12.75" outlineLevel="2">
      <c r="A361" s="110" t="s">
        <v>238</v>
      </c>
      <c r="B361" s="181" t="s">
        <v>17</v>
      </c>
      <c r="C361" s="181" t="s">
        <v>18</v>
      </c>
      <c r="D361" s="181" t="s">
        <v>90</v>
      </c>
      <c r="E361" s="182" t="s">
        <v>20</v>
      </c>
      <c r="F361" s="181" t="s">
        <v>21</v>
      </c>
      <c r="G361" s="15">
        <v>35961</v>
      </c>
      <c r="H361" s="15"/>
      <c r="I361" s="20">
        <f t="shared" si="24"/>
        <v>35961</v>
      </c>
      <c r="J361" s="22">
        <v>607785</v>
      </c>
      <c r="K361" s="22"/>
      <c r="L361" s="26">
        <f t="shared" si="25"/>
        <v>607785</v>
      </c>
    </row>
    <row r="362" spans="1:12" s="172" customFormat="1" ht="12.75" outlineLevel="2">
      <c r="A362" s="110" t="s">
        <v>241</v>
      </c>
      <c r="B362" s="181" t="s">
        <v>17</v>
      </c>
      <c r="C362" s="181" t="s">
        <v>18</v>
      </c>
      <c r="D362" s="181" t="s">
        <v>58</v>
      </c>
      <c r="E362" s="182" t="s">
        <v>20</v>
      </c>
      <c r="F362" s="181" t="s">
        <v>21</v>
      </c>
      <c r="G362" s="14">
        <v>33428</v>
      </c>
      <c r="H362" s="14"/>
      <c r="I362" s="20">
        <f t="shared" si="24"/>
        <v>33428</v>
      </c>
      <c r="J362" s="16">
        <v>549017</v>
      </c>
      <c r="K362" s="16"/>
      <c r="L362" s="26">
        <f t="shared" si="25"/>
        <v>549017</v>
      </c>
    </row>
    <row r="363" spans="1:12" s="172" customFormat="1" ht="12.75" outlineLevel="2">
      <c r="A363" s="110" t="s">
        <v>243</v>
      </c>
      <c r="B363" s="181" t="s">
        <v>17</v>
      </c>
      <c r="C363" s="181" t="s">
        <v>18</v>
      </c>
      <c r="D363" s="181" t="s">
        <v>29</v>
      </c>
      <c r="E363" s="182" t="s">
        <v>20</v>
      </c>
      <c r="F363" s="181" t="s">
        <v>21</v>
      </c>
      <c r="G363" s="15">
        <v>7880</v>
      </c>
      <c r="H363" s="15"/>
      <c r="I363" s="20">
        <f t="shared" si="24"/>
        <v>7880</v>
      </c>
      <c r="J363" s="22">
        <v>135591</v>
      </c>
      <c r="K363" s="22"/>
      <c r="L363" s="26">
        <f t="shared" si="25"/>
        <v>135591</v>
      </c>
    </row>
    <row r="364" spans="1:12" s="172" customFormat="1" ht="12.75" outlineLevel="2">
      <c r="A364" s="33" t="s">
        <v>725</v>
      </c>
      <c r="B364" s="94" t="s">
        <v>17</v>
      </c>
      <c r="C364" s="94" t="s">
        <v>42</v>
      </c>
      <c r="D364" s="94" t="s">
        <v>43</v>
      </c>
      <c r="E364" s="91" t="s">
        <v>20</v>
      </c>
      <c r="F364" s="94" t="s">
        <v>44</v>
      </c>
      <c r="G364" s="26">
        <v>7454</v>
      </c>
      <c r="H364" s="36"/>
      <c r="I364" s="20">
        <f t="shared" si="24"/>
        <v>7454</v>
      </c>
      <c r="J364" s="26">
        <v>225762</v>
      </c>
      <c r="K364" s="96"/>
      <c r="L364" s="26">
        <f t="shared" si="25"/>
        <v>225762</v>
      </c>
    </row>
    <row r="365" spans="1:12" s="172" customFormat="1" ht="12.75" outlineLevel="2">
      <c r="A365" s="110" t="s">
        <v>245</v>
      </c>
      <c r="B365" s="181" t="s">
        <v>17</v>
      </c>
      <c r="C365" s="181" t="s">
        <v>18</v>
      </c>
      <c r="D365" s="181" t="s">
        <v>19</v>
      </c>
      <c r="E365" s="182" t="s">
        <v>20</v>
      </c>
      <c r="F365" s="181" t="s">
        <v>21</v>
      </c>
      <c r="G365" s="14">
        <v>10042</v>
      </c>
      <c r="H365" s="14"/>
      <c r="I365" s="20">
        <f t="shared" si="24"/>
        <v>10042</v>
      </c>
      <c r="J365" s="16">
        <v>162754</v>
      </c>
      <c r="K365" s="16"/>
      <c r="L365" s="26">
        <f t="shared" si="25"/>
        <v>162754</v>
      </c>
    </row>
    <row r="366" spans="1:12" s="172" customFormat="1" ht="12.75" outlineLevel="2">
      <c r="A366" s="17" t="s">
        <v>246</v>
      </c>
      <c r="B366" s="18" t="s">
        <v>17</v>
      </c>
      <c r="C366" s="18" t="s">
        <v>24</v>
      </c>
      <c r="D366" s="18" t="s">
        <v>37</v>
      </c>
      <c r="E366" s="18" t="s">
        <v>20</v>
      </c>
      <c r="F366" s="19" t="s">
        <v>27</v>
      </c>
      <c r="G366" s="20">
        <v>18648</v>
      </c>
      <c r="H366" s="20"/>
      <c r="I366" s="20">
        <f t="shared" si="24"/>
        <v>18648</v>
      </c>
      <c r="J366" s="21">
        <v>448500</v>
      </c>
      <c r="K366" s="21"/>
      <c r="L366" s="26">
        <f t="shared" si="25"/>
        <v>448500</v>
      </c>
    </row>
    <row r="367" spans="1:12" s="172" customFormat="1" ht="12.75" outlineLevel="2">
      <c r="A367" s="110" t="s">
        <v>247</v>
      </c>
      <c r="B367" s="181" t="s">
        <v>17</v>
      </c>
      <c r="C367" s="181" t="s">
        <v>18</v>
      </c>
      <c r="D367" s="181" t="s">
        <v>29</v>
      </c>
      <c r="E367" s="182" t="s">
        <v>20</v>
      </c>
      <c r="F367" s="181" t="s">
        <v>21</v>
      </c>
      <c r="G367" s="15">
        <v>5233</v>
      </c>
      <c r="H367" s="15"/>
      <c r="I367" s="20">
        <f t="shared" si="24"/>
        <v>5233</v>
      </c>
      <c r="J367" s="22">
        <v>90051</v>
      </c>
      <c r="K367" s="22"/>
      <c r="L367" s="26">
        <f t="shared" si="25"/>
        <v>90051</v>
      </c>
    </row>
    <row r="368" spans="1:12" s="172" customFormat="1" ht="12.75" outlineLevel="2">
      <c r="A368" s="110" t="s">
        <v>249</v>
      </c>
      <c r="B368" s="181" t="s">
        <v>17</v>
      </c>
      <c r="C368" s="181" t="s">
        <v>18</v>
      </c>
      <c r="D368" s="181" t="s">
        <v>41</v>
      </c>
      <c r="E368" s="182" t="s">
        <v>20</v>
      </c>
      <c r="F368" s="181" t="s">
        <v>21</v>
      </c>
      <c r="G368" s="15">
        <v>43394</v>
      </c>
      <c r="H368" s="15"/>
      <c r="I368" s="20">
        <f t="shared" si="24"/>
        <v>43394</v>
      </c>
      <c r="J368" s="32">
        <v>690063</v>
      </c>
      <c r="K368" s="15"/>
      <c r="L368" s="26">
        <f t="shared" si="25"/>
        <v>690063</v>
      </c>
    </row>
    <row r="369" spans="1:12" s="172" customFormat="1" ht="12.75" outlineLevel="2">
      <c r="A369" s="110" t="s">
        <v>250</v>
      </c>
      <c r="B369" s="181" t="s">
        <v>17</v>
      </c>
      <c r="C369" s="181" t="s">
        <v>18</v>
      </c>
      <c r="D369" s="181" t="s">
        <v>41</v>
      </c>
      <c r="E369" s="182" t="s">
        <v>20</v>
      </c>
      <c r="F369" s="181" t="s">
        <v>21</v>
      </c>
      <c r="G369" s="15">
        <v>14968</v>
      </c>
      <c r="H369" s="15"/>
      <c r="I369" s="20">
        <f t="shared" si="24"/>
        <v>14968</v>
      </c>
      <c r="J369" s="32">
        <v>239208</v>
      </c>
      <c r="K369" s="15"/>
      <c r="L369" s="26">
        <f t="shared" si="25"/>
        <v>239208</v>
      </c>
    </row>
    <row r="370" spans="1:12" s="172" customFormat="1" ht="12.75" outlineLevel="2">
      <c r="A370" s="110" t="s">
        <v>251</v>
      </c>
      <c r="B370" s="181" t="s">
        <v>17</v>
      </c>
      <c r="C370" s="181" t="s">
        <v>18</v>
      </c>
      <c r="D370" s="181" t="s">
        <v>58</v>
      </c>
      <c r="E370" s="182" t="s">
        <v>20</v>
      </c>
      <c r="F370" s="181" t="s">
        <v>21</v>
      </c>
      <c r="G370" s="14">
        <v>47237</v>
      </c>
      <c r="H370" s="14">
        <v>5</v>
      </c>
      <c r="I370" s="20">
        <f t="shared" si="24"/>
        <v>47242</v>
      </c>
      <c r="J370" s="16">
        <v>753048</v>
      </c>
      <c r="K370" s="16">
        <v>210</v>
      </c>
      <c r="L370" s="26">
        <f t="shared" si="25"/>
        <v>753258</v>
      </c>
    </row>
    <row r="371" spans="1:12" s="172" customFormat="1" ht="12.75" outlineLevel="2">
      <c r="A371" s="110" t="s">
        <v>254</v>
      </c>
      <c r="B371" s="181" t="s">
        <v>17</v>
      </c>
      <c r="C371" s="181" t="s">
        <v>18</v>
      </c>
      <c r="D371" s="181" t="s">
        <v>41</v>
      </c>
      <c r="E371" s="182" t="s">
        <v>20</v>
      </c>
      <c r="F371" s="181" t="s">
        <v>21</v>
      </c>
      <c r="G371" s="15">
        <v>21977</v>
      </c>
      <c r="H371" s="15"/>
      <c r="I371" s="20">
        <f t="shared" si="24"/>
        <v>21977</v>
      </c>
      <c r="J371" s="32">
        <v>355108</v>
      </c>
      <c r="K371" s="15"/>
      <c r="L371" s="26">
        <f t="shared" si="25"/>
        <v>355108</v>
      </c>
    </row>
    <row r="372" spans="1:12" s="172" customFormat="1" ht="12.75" outlineLevel="2">
      <c r="A372" s="110" t="s">
        <v>255</v>
      </c>
      <c r="B372" s="181" t="s">
        <v>17</v>
      </c>
      <c r="C372" s="181" t="s">
        <v>18</v>
      </c>
      <c r="D372" s="181" t="s">
        <v>29</v>
      </c>
      <c r="E372" s="182" t="s">
        <v>20</v>
      </c>
      <c r="F372" s="181" t="s">
        <v>21</v>
      </c>
      <c r="G372" s="15">
        <v>8515</v>
      </c>
      <c r="H372" s="15"/>
      <c r="I372" s="20">
        <f t="shared" si="24"/>
        <v>8515</v>
      </c>
      <c r="J372" s="22">
        <v>145595</v>
      </c>
      <c r="K372" s="22"/>
      <c r="L372" s="26">
        <f t="shared" si="25"/>
        <v>145595</v>
      </c>
    </row>
    <row r="373" spans="1:12" s="172" customFormat="1" ht="12.75" outlineLevel="2">
      <c r="A373" s="17" t="s">
        <v>256</v>
      </c>
      <c r="B373" s="18" t="s">
        <v>17</v>
      </c>
      <c r="C373" s="18" t="s">
        <v>24</v>
      </c>
      <c r="D373" s="18" t="s">
        <v>37</v>
      </c>
      <c r="E373" s="18" t="s">
        <v>20</v>
      </c>
      <c r="F373" s="19" t="s">
        <v>27</v>
      </c>
      <c r="G373" s="194">
        <v>1638</v>
      </c>
      <c r="H373" s="20"/>
      <c r="I373" s="20">
        <f t="shared" si="24"/>
        <v>1638</v>
      </c>
      <c r="J373" s="189">
        <v>40840</v>
      </c>
      <c r="K373" s="21"/>
      <c r="L373" s="26">
        <f t="shared" si="25"/>
        <v>40840</v>
      </c>
    </row>
    <row r="374" spans="1:12" s="172" customFormat="1" ht="12.75" outlineLevel="2">
      <c r="A374" s="33" t="s">
        <v>726</v>
      </c>
      <c r="B374" s="94" t="s">
        <v>17</v>
      </c>
      <c r="C374" s="94" t="s">
        <v>42</v>
      </c>
      <c r="D374" s="94" t="s">
        <v>43</v>
      </c>
      <c r="E374" s="91" t="s">
        <v>20</v>
      </c>
      <c r="F374" s="94" t="s">
        <v>44</v>
      </c>
      <c r="G374" s="26">
        <v>4269</v>
      </c>
      <c r="H374" s="36"/>
      <c r="I374" s="20">
        <f t="shared" si="24"/>
        <v>4269</v>
      </c>
      <c r="J374" s="26">
        <v>128873</v>
      </c>
      <c r="K374" s="36"/>
      <c r="L374" s="26">
        <f t="shared" si="25"/>
        <v>128873</v>
      </c>
    </row>
    <row r="375" spans="1:12" s="172" customFormat="1" ht="12.75" outlineLevel="2">
      <c r="A375" s="110" t="s">
        <v>258</v>
      </c>
      <c r="B375" s="181" t="s">
        <v>17</v>
      </c>
      <c r="C375" s="181" t="s">
        <v>18</v>
      </c>
      <c r="D375" s="181" t="s">
        <v>19</v>
      </c>
      <c r="E375" s="182" t="s">
        <v>20</v>
      </c>
      <c r="F375" s="181" t="s">
        <v>21</v>
      </c>
      <c r="G375" s="14">
        <v>3286</v>
      </c>
      <c r="H375" s="14"/>
      <c r="I375" s="20">
        <f t="shared" si="24"/>
        <v>3286</v>
      </c>
      <c r="J375" s="16">
        <v>53530</v>
      </c>
      <c r="K375" s="16"/>
      <c r="L375" s="26">
        <f t="shared" si="25"/>
        <v>53530</v>
      </c>
    </row>
    <row r="376" spans="1:12" s="172" customFormat="1" ht="12.75" outlineLevel="2">
      <c r="A376" s="17" t="s">
        <v>259</v>
      </c>
      <c r="B376" s="18" t="s">
        <v>17</v>
      </c>
      <c r="C376" s="18" t="s">
        <v>24</v>
      </c>
      <c r="D376" s="18" t="s">
        <v>114</v>
      </c>
      <c r="E376" s="18" t="s">
        <v>20</v>
      </c>
      <c r="F376" s="19" t="s">
        <v>27</v>
      </c>
      <c r="G376" s="72">
        <v>1379</v>
      </c>
      <c r="H376" s="72"/>
      <c r="I376" s="20">
        <f t="shared" si="24"/>
        <v>1379</v>
      </c>
      <c r="J376" s="21">
        <v>30605</v>
      </c>
      <c r="K376" s="21"/>
      <c r="L376" s="26">
        <f t="shared" si="25"/>
        <v>30605</v>
      </c>
    </row>
    <row r="377" spans="1:12" s="172" customFormat="1" ht="12.75" outlineLevel="2">
      <c r="A377" s="110" t="s">
        <v>260</v>
      </c>
      <c r="B377" s="181" t="s">
        <v>17</v>
      </c>
      <c r="C377" s="181" t="s">
        <v>18</v>
      </c>
      <c r="D377" s="181" t="s">
        <v>29</v>
      </c>
      <c r="E377" s="182" t="s">
        <v>20</v>
      </c>
      <c r="F377" s="181" t="s">
        <v>21</v>
      </c>
      <c r="G377" s="15">
        <v>4848</v>
      </c>
      <c r="H377" s="15"/>
      <c r="I377" s="20">
        <f t="shared" si="24"/>
        <v>4848</v>
      </c>
      <c r="J377" s="22">
        <v>79012</v>
      </c>
      <c r="K377" s="22"/>
      <c r="L377" s="26">
        <f t="shared" si="25"/>
        <v>79012</v>
      </c>
    </row>
    <row r="378" spans="1:12" s="172" customFormat="1" ht="12.75" outlineLevel="2">
      <c r="A378" s="110" t="s">
        <v>262</v>
      </c>
      <c r="B378" s="181" t="s">
        <v>17</v>
      </c>
      <c r="C378" s="181" t="s">
        <v>18</v>
      </c>
      <c r="D378" s="181" t="s">
        <v>90</v>
      </c>
      <c r="E378" s="182" t="s">
        <v>20</v>
      </c>
      <c r="F378" s="181" t="s">
        <v>21</v>
      </c>
      <c r="G378" s="15">
        <v>14700</v>
      </c>
      <c r="H378" s="15"/>
      <c r="I378" s="20">
        <f t="shared" si="24"/>
        <v>14700</v>
      </c>
      <c r="J378" s="22">
        <v>233733</v>
      </c>
      <c r="K378" s="22"/>
      <c r="L378" s="26">
        <f t="shared" si="25"/>
        <v>233733</v>
      </c>
    </row>
    <row r="379" spans="1:12" s="172" customFormat="1" ht="12.75" outlineLevel="2">
      <c r="A379" s="110" t="s">
        <v>263</v>
      </c>
      <c r="B379" s="181" t="s">
        <v>17</v>
      </c>
      <c r="C379" s="181" t="s">
        <v>18</v>
      </c>
      <c r="D379" s="181" t="s">
        <v>41</v>
      </c>
      <c r="E379" s="182" t="s">
        <v>20</v>
      </c>
      <c r="F379" s="181" t="s">
        <v>21</v>
      </c>
      <c r="G379" s="15">
        <v>3211</v>
      </c>
      <c r="H379" s="15"/>
      <c r="I379" s="20">
        <f t="shared" si="24"/>
        <v>3211</v>
      </c>
      <c r="J379" s="32">
        <v>53742</v>
      </c>
      <c r="K379" s="15"/>
      <c r="L379" s="26">
        <f t="shared" si="25"/>
        <v>53742</v>
      </c>
    </row>
    <row r="380" spans="1:12" s="172" customFormat="1" ht="12.75" outlineLevel="2">
      <c r="A380" s="27" t="s">
        <v>266</v>
      </c>
      <c r="B380" s="53" t="s">
        <v>17</v>
      </c>
      <c r="C380" s="53" t="s">
        <v>36</v>
      </c>
      <c r="D380" s="53" t="s">
        <v>37</v>
      </c>
      <c r="E380" s="53" t="s">
        <v>20</v>
      </c>
      <c r="F380" s="53" t="s">
        <v>38</v>
      </c>
      <c r="G380" s="30">
        <v>5586</v>
      </c>
      <c r="H380" s="30">
        <v>0</v>
      </c>
      <c r="I380" s="20">
        <f t="shared" si="24"/>
        <v>5586</v>
      </c>
      <c r="J380" s="30">
        <v>133148</v>
      </c>
      <c r="K380" s="30">
        <v>0</v>
      </c>
      <c r="L380" s="26">
        <f t="shared" si="25"/>
        <v>133148</v>
      </c>
    </row>
    <row r="381" spans="1:12" s="172" customFormat="1" ht="12.75" outlineLevel="2">
      <c r="A381" s="17" t="s">
        <v>266</v>
      </c>
      <c r="B381" s="18" t="s">
        <v>17</v>
      </c>
      <c r="C381" s="18" t="s">
        <v>24</v>
      </c>
      <c r="D381" s="18" t="s">
        <v>37</v>
      </c>
      <c r="E381" s="18" t="s">
        <v>20</v>
      </c>
      <c r="F381" s="19" t="s">
        <v>27</v>
      </c>
      <c r="G381" s="194">
        <v>5402</v>
      </c>
      <c r="H381" s="20"/>
      <c r="I381" s="20">
        <f t="shared" si="24"/>
        <v>5402</v>
      </c>
      <c r="J381" s="189">
        <v>132935</v>
      </c>
      <c r="K381" s="21"/>
      <c r="L381" s="26">
        <f t="shared" si="25"/>
        <v>132935</v>
      </c>
    </row>
    <row r="382" spans="1:12" s="172" customFormat="1" ht="12.75" outlineLevel="2">
      <c r="A382" s="110" t="s">
        <v>267</v>
      </c>
      <c r="B382" s="181" t="s">
        <v>17</v>
      </c>
      <c r="C382" s="181" t="s">
        <v>18</v>
      </c>
      <c r="D382" s="181" t="s">
        <v>90</v>
      </c>
      <c r="E382" s="182" t="s">
        <v>20</v>
      </c>
      <c r="F382" s="181" t="s">
        <v>21</v>
      </c>
      <c r="G382" s="15">
        <v>2566</v>
      </c>
      <c r="H382" s="15"/>
      <c r="I382" s="20">
        <f t="shared" si="24"/>
        <v>2566</v>
      </c>
      <c r="J382" s="22">
        <v>44433</v>
      </c>
      <c r="K382" s="22"/>
      <c r="L382" s="26">
        <f t="shared" si="25"/>
        <v>44433</v>
      </c>
    </row>
    <row r="383" spans="1:12" s="172" customFormat="1" ht="12.75" outlineLevel="2">
      <c r="A383" s="110" t="s">
        <v>269</v>
      </c>
      <c r="B383" s="181" t="s">
        <v>17</v>
      </c>
      <c r="C383" s="181" t="s">
        <v>18</v>
      </c>
      <c r="D383" s="181" t="s">
        <v>19</v>
      </c>
      <c r="E383" s="182" t="s">
        <v>20</v>
      </c>
      <c r="F383" s="181" t="s">
        <v>21</v>
      </c>
      <c r="G383" s="14">
        <v>8370</v>
      </c>
      <c r="H383" s="14"/>
      <c r="I383" s="20">
        <f t="shared" si="24"/>
        <v>8370</v>
      </c>
      <c r="J383" s="16">
        <v>135847</v>
      </c>
      <c r="K383" s="16"/>
      <c r="L383" s="26">
        <f t="shared" si="25"/>
        <v>135847</v>
      </c>
    </row>
    <row r="384" spans="1:12" s="172" customFormat="1" ht="12.75" outlineLevel="2">
      <c r="A384" s="110" t="s">
        <v>273</v>
      </c>
      <c r="B384" s="181" t="s">
        <v>17</v>
      </c>
      <c r="C384" s="181" t="s">
        <v>18</v>
      </c>
      <c r="D384" s="181" t="s">
        <v>58</v>
      </c>
      <c r="E384" s="182" t="s">
        <v>20</v>
      </c>
      <c r="F384" s="181" t="s">
        <v>21</v>
      </c>
      <c r="G384" s="14">
        <v>415</v>
      </c>
      <c r="H384" s="14"/>
      <c r="I384" s="20">
        <f t="shared" si="24"/>
        <v>415</v>
      </c>
      <c r="J384" s="16">
        <v>7305</v>
      </c>
      <c r="K384" s="16"/>
      <c r="L384" s="26">
        <f t="shared" si="25"/>
        <v>7305</v>
      </c>
    </row>
    <row r="385" spans="1:12" s="172" customFormat="1" ht="12.75" outlineLevel="2">
      <c r="A385" s="110" t="s">
        <v>278</v>
      </c>
      <c r="B385" s="181" t="s">
        <v>17</v>
      </c>
      <c r="C385" s="181" t="s">
        <v>18</v>
      </c>
      <c r="D385" s="181" t="s">
        <v>29</v>
      </c>
      <c r="E385" s="182" t="s">
        <v>20</v>
      </c>
      <c r="F385" s="181" t="s">
        <v>21</v>
      </c>
      <c r="G385" s="15">
        <v>25126</v>
      </c>
      <c r="H385" s="15"/>
      <c r="I385" s="20">
        <f t="shared" si="24"/>
        <v>25126</v>
      </c>
      <c r="J385" s="22">
        <v>407020</v>
      </c>
      <c r="K385" s="22"/>
      <c r="L385" s="26">
        <f t="shared" si="25"/>
        <v>407020</v>
      </c>
    </row>
    <row r="386" spans="1:12" s="172" customFormat="1" ht="12.75" outlineLevel="2">
      <c r="A386" s="110" t="s">
        <v>281</v>
      </c>
      <c r="B386" s="181" t="s">
        <v>17</v>
      </c>
      <c r="C386" s="181" t="s">
        <v>18</v>
      </c>
      <c r="D386" s="181" t="s">
        <v>29</v>
      </c>
      <c r="E386" s="182" t="s">
        <v>20</v>
      </c>
      <c r="F386" s="181" t="s">
        <v>21</v>
      </c>
      <c r="G386" s="15">
        <v>3140</v>
      </c>
      <c r="H386" s="15"/>
      <c r="I386" s="20">
        <f t="shared" si="24"/>
        <v>3140</v>
      </c>
      <c r="J386" s="22">
        <v>53946</v>
      </c>
      <c r="K386" s="22"/>
      <c r="L386" s="26">
        <f t="shared" si="25"/>
        <v>53946</v>
      </c>
    </row>
    <row r="387" spans="1:12" s="172" customFormat="1" ht="12.75" outlineLevel="2">
      <c r="A387" s="27" t="s">
        <v>283</v>
      </c>
      <c r="B387" s="53" t="s">
        <v>17</v>
      </c>
      <c r="C387" s="53" t="s">
        <v>36</v>
      </c>
      <c r="D387" s="53" t="s">
        <v>180</v>
      </c>
      <c r="E387" s="53" t="s">
        <v>20</v>
      </c>
      <c r="F387" s="48" t="s">
        <v>38</v>
      </c>
      <c r="G387" s="30">
        <v>14911</v>
      </c>
      <c r="H387" s="30">
        <v>0</v>
      </c>
      <c r="I387" s="20">
        <f t="shared" si="24"/>
        <v>14911</v>
      </c>
      <c r="J387" s="30">
        <v>360052</v>
      </c>
      <c r="K387" s="30">
        <v>0</v>
      </c>
      <c r="L387" s="26">
        <f t="shared" si="25"/>
        <v>360052</v>
      </c>
    </row>
    <row r="388" spans="1:12" s="172" customFormat="1" ht="12.75" outlineLevel="2">
      <c r="A388" s="27" t="s">
        <v>286</v>
      </c>
      <c r="B388" s="53" t="s">
        <v>17</v>
      </c>
      <c r="C388" s="53" t="s">
        <v>36</v>
      </c>
      <c r="D388" s="53" t="s">
        <v>180</v>
      </c>
      <c r="E388" s="53" t="s">
        <v>20</v>
      </c>
      <c r="F388" s="53" t="s">
        <v>38</v>
      </c>
      <c r="G388" s="30">
        <v>85174</v>
      </c>
      <c r="H388" s="30">
        <v>0</v>
      </c>
      <c r="I388" s="20">
        <f t="shared" si="24"/>
        <v>85174</v>
      </c>
      <c r="J388" s="30">
        <v>1951371</v>
      </c>
      <c r="K388" s="30">
        <v>0</v>
      </c>
      <c r="L388" s="26">
        <f t="shared" si="25"/>
        <v>1951371</v>
      </c>
    </row>
    <row r="389" spans="1:12" s="172" customFormat="1" ht="12.75" outlineLevel="2">
      <c r="A389" s="110" t="s">
        <v>290</v>
      </c>
      <c r="B389" s="181" t="s">
        <v>17</v>
      </c>
      <c r="C389" s="181" t="s">
        <v>18</v>
      </c>
      <c r="D389" s="181" t="s">
        <v>41</v>
      </c>
      <c r="E389" s="182" t="s">
        <v>20</v>
      </c>
      <c r="F389" s="181" t="s">
        <v>21</v>
      </c>
      <c r="G389" s="15">
        <v>2203</v>
      </c>
      <c r="H389" s="15"/>
      <c r="I389" s="20">
        <f aca="true" t="shared" si="26" ref="I389:I452">SUM(G389:H389)</f>
        <v>2203</v>
      </c>
      <c r="J389" s="32">
        <v>36416</v>
      </c>
      <c r="K389" s="15"/>
      <c r="L389" s="26">
        <f aca="true" t="shared" si="27" ref="L389:L452">SUM(J389:K389)</f>
        <v>36416</v>
      </c>
    </row>
    <row r="390" spans="1:12" s="172" customFormat="1" ht="12.75" outlineLevel="2">
      <c r="A390" s="110" t="s">
        <v>294</v>
      </c>
      <c r="B390" s="181" t="s">
        <v>17</v>
      </c>
      <c r="C390" s="181" t="s">
        <v>18</v>
      </c>
      <c r="D390" s="181" t="s">
        <v>41</v>
      </c>
      <c r="E390" s="182" t="s">
        <v>20</v>
      </c>
      <c r="F390" s="181" t="s">
        <v>21</v>
      </c>
      <c r="G390" s="15">
        <v>7838</v>
      </c>
      <c r="H390" s="15"/>
      <c r="I390" s="20">
        <f t="shared" si="26"/>
        <v>7838</v>
      </c>
      <c r="J390" s="32">
        <v>127888</v>
      </c>
      <c r="K390" s="15"/>
      <c r="L390" s="26">
        <f t="shared" si="27"/>
        <v>127888</v>
      </c>
    </row>
    <row r="391" spans="1:12" s="172" customFormat="1" ht="12.75" outlineLevel="2">
      <c r="A391" s="110" t="s">
        <v>295</v>
      </c>
      <c r="B391" s="181" t="s">
        <v>17</v>
      </c>
      <c r="C391" s="181" t="s">
        <v>18</v>
      </c>
      <c r="D391" s="181" t="s">
        <v>29</v>
      </c>
      <c r="E391" s="182" t="s">
        <v>20</v>
      </c>
      <c r="F391" s="181" t="s">
        <v>21</v>
      </c>
      <c r="G391" s="15">
        <v>3607</v>
      </c>
      <c r="H391" s="15"/>
      <c r="I391" s="20">
        <f t="shared" si="26"/>
        <v>3607</v>
      </c>
      <c r="J391" s="22">
        <v>58194</v>
      </c>
      <c r="K391" s="22"/>
      <c r="L391" s="26">
        <f t="shared" si="27"/>
        <v>58194</v>
      </c>
    </row>
    <row r="392" spans="1:12" s="172" customFormat="1" ht="12.75" outlineLevel="2">
      <c r="A392" s="110" t="s">
        <v>297</v>
      </c>
      <c r="B392" s="181" t="s">
        <v>17</v>
      </c>
      <c r="C392" s="181" t="s">
        <v>18</v>
      </c>
      <c r="D392" s="181" t="s">
        <v>41</v>
      </c>
      <c r="E392" s="182" t="s">
        <v>20</v>
      </c>
      <c r="F392" s="181" t="s">
        <v>21</v>
      </c>
      <c r="G392" s="15">
        <v>16232</v>
      </c>
      <c r="H392" s="15"/>
      <c r="I392" s="20">
        <f t="shared" si="26"/>
        <v>16232</v>
      </c>
      <c r="J392" s="32">
        <v>262863</v>
      </c>
      <c r="K392" s="15"/>
      <c r="L392" s="26">
        <f t="shared" si="27"/>
        <v>262863</v>
      </c>
    </row>
    <row r="393" spans="1:12" s="172" customFormat="1" ht="12.75" outlineLevel="2">
      <c r="A393" s="110" t="s">
        <v>298</v>
      </c>
      <c r="B393" s="181" t="s">
        <v>17</v>
      </c>
      <c r="C393" s="181" t="s">
        <v>18</v>
      </c>
      <c r="D393" s="181" t="s">
        <v>29</v>
      </c>
      <c r="E393" s="182" t="s">
        <v>20</v>
      </c>
      <c r="F393" s="181" t="s">
        <v>21</v>
      </c>
      <c r="G393" s="15">
        <v>10946</v>
      </c>
      <c r="H393" s="15"/>
      <c r="I393" s="20">
        <f t="shared" si="26"/>
        <v>10946</v>
      </c>
      <c r="J393" s="22">
        <v>177462</v>
      </c>
      <c r="K393" s="22"/>
      <c r="L393" s="26">
        <f t="shared" si="27"/>
        <v>177462</v>
      </c>
    </row>
    <row r="394" spans="1:12" s="172" customFormat="1" ht="12.75" outlineLevel="2">
      <c r="A394" s="110" t="s">
        <v>299</v>
      </c>
      <c r="B394" s="181" t="s">
        <v>17</v>
      </c>
      <c r="C394" s="181" t="s">
        <v>18</v>
      </c>
      <c r="D394" s="181" t="s">
        <v>90</v>
      </c>
      <c r="E394" s="182" t="s">
        <v>20</v>
      </c>
      <c r="F394" s="181" t="s">
        <v>21</v>
      </c>
      <c r="G394" s="15">
        <v>10564</v>
      </c>
      <c r="H394" s="15"/>
      <c r="I394" s="20">
        <f t="shared" si="26"/>
        <v>10564</v>
      </c>
      <c r="J394" s="22">
        <v>187061</v>
      </c>
      <c r="K394" s="22"/>
      <c r="L394" s="26">
        <f t="shared" si="27"/>
        <v>187061</v>
      </c>
    </row>
    <row r="395" spans="1:12" s="172" customFormat="1" ht="12.75" outlineLevel="2">
      <c r="A395" s="110" t="s">
        <v>300</v>
      </c>
      <c r="B395" s="181" t="s">
        <v>17</v>
      </c>
      <c r="C395" s="181" t="s">
        <v>18</v>
      </c>
      <c r="D395" s="181" t="s">
        <v>19</v>
      </c>
      <c r="E395" s="182" t="s">
        <v>20</v>
      </c>
      <c r="F395" s="181" t="s">
        <v>21</v>
      </c>
      <c r="G395" s="14">
        <v>2322</v>
      </c>
      <c r="H395" s="14"/>
      <c r="I395" s="20">
        <f t="shared" si="26"/>
        <v>2322</v>
      </c>
      <c r="J395" s="16">
        <v>38020</v>
      </c>
      <c r="K395" s="16"/>
      <c r="L395" s="26">
        <f t="shared" si="27"/>
        <v>38020</v>
      </c>
    </row>
    <row r="396" spans="1:12" s="172" customFormat="1" ht="12.75" outlineLevel="2">
      <c r="A396" s="110" t="s">
        <v>303</v>
      </c>
      <c r="B396" s="181" t="s">
        <v>17</v>
      </c>
      <c r="C396" s="181" t="s">
        <v>18</v>
      </c>
      <c r="D396" s="181" t="s">
        <v>58</v>
      </c>
      <c r="E396" s="182" t="s">
        <v>20</v>
      </c>
      <c r="F396" s="181" t="s">
        <v>21</v>
      </c>
      <c r="G396" s="14">
        <v>2425</v>
      </c>
      <c r="H396" s="14"/>
      <c r="I396" s="20">
        <f t="shared" si="26"/>
        <v>2425</v>
      </c>
      <c r="J396" s="16">
        <v>39348</v>
      </c>
      <c r="K396" s="16"/>
      <c r="L396" s="26">
        <f t="shared" si="27"/>
        <v>39348</v>
      </c>
    </row>
    <row r="397" spans="1:12" s="172" customFormat="1" ht="12.75" outlineLevel="2">
      <c r="A397" s="110" t="s">
        <v>304</v>
      </c>
      <c r="B397" s="181" t="s">
        <v>17</v>
      </c>
      <c r="C397" s="181" t="s">
        <v>18</v>
      </c>
      <c r="D397" s="181" t="s">
        <v>41</v>
      </c>
      <c r="E397" s="182" t="s">
        <v>20</v>
      </c>
      <c r="F397" s="181" t="s">
        <v>21</v>
      </c>
      <c r="G397" s="15">
        <v>14199</v>
      </c>
      <c r="H397" s="15"/>
      <c r="I397" s="20">
        <f t="shared" si="26"/>
        <v>14199</v>
      </c>
      <c r="J397" s="32">
        <v>228502</v>
      </c>
      <c r="K397" s="15"/>
      <c r="L397" s="26">
        <f t="shared" si="27"/>
        <v>228502</v>
      </c>
    </row>
    <row r="398" spans="1:12" s="172" customFormat="1" ht="12.75" outlineLevel="2">
      <c r="A398" s="110" t="s">
        <v>306</v>
      </c>
      <c r="B398" s="181" t="s">
        <v>17</v>
      </c>
      <c r="C398" s="181" t="s">
        <v>18</v>
      </c>
      <c r="D398" s="181" t="s">
        <v>41</v>
      </c>
      <c r="E398" s="182" t="s">
        <v>20</v>
      </c>
      <c r="F398" s="181" t="s">
        <v>21</v>
      </c>
      <c r="G398" s="15">
        <v>10228</v>
      </c>
      <c r="H398" s="15"/>
      <c r="I398" s="20">
        <f t="shared" si="26"/>
        <v>10228</v>
      </c>
      <c r="J398" s="32">
        <v>164974</v>
      </c>
      <c r="K398" s="15"/>
      <c r="L398" s="26">
        <f t="shared" si="27"/>
        <v>164974</v>
      </c>
    </row>
    <row r="399" spans="1:12" s="172" customFormat="1" ht="12.75" outlineLevel="2">
      <c r="A399" s="110" t="s">
        <v>308</v>
      </c>
      <c r="B399" s="181" t="s">
        <v>17</v>
      </c>
      <c r="C399" s="181" t="s">
        <v>18</v>
      </c>
      <c r="D399" s="181" t="s">
        <v>58</v>
      </c>
      <c r="E399" s="182" t="s">
        <v>20</v>
      </c>
      <c r="F399" s="181" t="s">
        <v>21</v>
      </c>
      <c r="G399" s="14">
        <f>131183+282</f>
        <v>131465</v>
      </c>
      <c r="H399" s="14">
        <v>28263</v>
      </c>
      <c r="I399" s="20">
        <f t="shared" si="26"/>
        <v>159728</v>
      </c>
      <c r="J399" s="16">
        <f>2142030+2081151</f>
        <v>4223181</v>
      </c>
      <c r="K399" s="16">
        <v>1758516</v>
      </c>
      <c r="L399" s="26">
        <f t="shared" si="27"/>
        <v>5981697</v>
      </c>
    </row>
    <row r="400" spans="1:12" s="172" customFormat="1" ht="12.75" outlineLevel="2">
      <c r="A400" s="110" t="s">
        <v>309</v>
      </c>
      <c r="B400" s="181" t="s">
        <v>17</v>
      </c>
      <c r="C400" s="181" t="s">
        <v>18</v>
      </c>
      <c r="D400" s="181" t="s">
        <v>29</v>
      </c>
      <c r="E400" s="182" t="s">
        <v>20</v>
      </c>
      <c r="F400" s="181" t="s">
        <v>21</v>
      </c>
      <c r="G400" s="15">
        <v>70081</v>
      </c>
      <c r="H400" s="15"/>
      <c r="I400" s="20">
        <f t="shared" si="26"/>
        <v>70081</v>
      </c>
      <c r="J400" s="22">
        <v>1101939</v>
      </c>
      <c r="K400" s="22"/>
      <c r="L400" s="26">
        <f t="shared" si="27"/>
        <v>1101939</v>
      </c>
    </row>
    <row r="401" spans="1:12" s="172" customFormat="1" ht="12.75" outlineLevel="2">
      <c r="A401" s="27" t="s">
        <v>310</v>
      </c>
      <c r="B401" s="53" t="s">
        <v>17</v>
      </c>
      <c r="C401" s="53" t="s">
        <v>36</v>
      </c>
      <c r="D401" s="53" t="s">
        <v>58</v>
      </c>
      <c r="E401" s="53" t="s">
        <v>20</v>
      </c>
      <c r="F401" s="53" t="s">
        <v>38</v>
      </c>
      <c r="G401" s="30">
        <v>251</v>
      </c>
      <c r="H401" s="30">
        <v>0</v>
      </c>
      <c r="I401" s="20">
        <f t="shared" si="26"/>
        <v>251</v>
      </c>
      <c r="J401" s="30">
        <v>6009</v>
      </c>
      <c r="K401" s="30">
        <v>0</v>
      </c>
      <c r="L401" s="26">
        <f t="shared" si="27"/>
        <v>6009</v>
      </c>
    </row>
    <row r="402" spans="1:12" s="172" customFormat="1" ht="12.75" outlineLevel="2">
      <c r="A402" s="33" t="s">
        <v>728</v>
      </c>
      <c r="B402" s="94" t="s">
        <v>17</v>
      </c>
      <c r="C402" s="94" t="s">
        <v>42</v>
      </c>
      <c r="D402" s="94" t="s">
        <v>43</v>
      </c>
      <c r="E402" s="91" t="s">
        <v>20</v>
      </c>
      <c r="F402" s="94" t="s">
        <v>44</v>
      </c>
      <c r="G402" s="26">
        <v>17590</v>
      </c>
      <c r="H402" s="36"/>
      <c r="I402" s="20">
        <f t="shared" si="26"/>
        <v>17590</v>
      </c>
      <c r="J402" s="26">
        <v>531211</v>
      </c>
      <c r="K402" s="36"/>
      <c r="L402" s="26">
        <f t="shared" si="27"/>
        <v>531211</v>
      </c>
    </row>
    <row r="403" spans="1:12" s="172" customFormat="1" ht="12.75" outlineLevel="2">
      <c r="A403" s="33" t="s">
        <v>729</v>
      </c>
      <c r="B403" s="94" t="s">
        <v>17</v>
      </c>
      <c r="C403" s="94" t="s">
        <v>42</v>
      </c>
      <c r="D403" s="94" t="s">
        <v>43</v>
      </c>
      <c r="E403" s="91" t="s">
        <v>20</v>
      </c>
      <c r="F403" s="94" t="s">
        <v>44</v>
      </c>
      <c r="G403" s="26">
        <v>8160</v>
      </c>
      <c r="H403" s="36"/>
      <c r="I403" s="20">
        <f t="shared" si="26"/>
        <v>8160</v>
      </c>
      <c r="J403" s="26">
        <v>245943</v>
      </c>
      <c r="K403" s="36"/>
      <c r="L403" s="26">
        <f t="shared" si="27"/>
        <v>245943</v>
      </c>
    </row>
    <row r="404" spans="1:12" s="172" customFormat="1" ht="12.75" outlineLevel="2">
      <c r="A404" s="17" t="s">
        <v>311</v>
      </c>
      <c r="B404" s="18" t="s">
        <v>17</v>
      </c>
      <c r="C404" s="18" t="s">
        <v>24</v>
      </c>
      <c r="D404" s="18" t="s">
        <v>25</v>
      </c>
      <c r="E404" s="18" t="s">
        <v>20</v>
      </c>
      <c r="F404" s="19" t="s">
        <v>27</v>
      </c>
      <c r="G404" s="20">
        <v>4695</v>
      </c>
      <c r="H404" s="20">
        <v>36816</v>
      </c>
      <c r="I404" s="20">
        <f t="shared" si="26"/>
        <v>41511</v>
      </c>
      <c r="J404" s="21">
        <v>103771</v>
      </c>
      <c r="K404" s="21">
        <v>2079504</v>
      </c>
      <c r="L404" s="26">
        <f t="shared" si="27"/>
        <v>2183275</v>
      </c>
    </row>
    <row r="405" spans="1:12" s="172" customFormat="1" ht="12.75" outlineLevel="2">
      <c r="A405" s="17" t="s">
        <v>312</v>
      </c>
      <c r="B405" s="18" t="s">
        <v>17</v>
      </c>
      <c r="C405" s="18" t="s">
        <v>24</v>
      </c>
      <c r="D405" s="18" t="s">
        <v>43</v>
      </c>
      <c r="E405" s="18" t="s">
        <v>20</v>
      </c>
      <c r="F405" s="19" t="s">
        <v>27</v>
      </c>
      <c r="G405" s="78"/>
      <c r="H405" s="20">
        <v>10139</v>
      </c>
      <c r="I405" s="20">
        <f t="shared" si="26"/>
        <v>10139</v>
      </c>
      <c r="J405" s="21"/>
      <c r="K405" s="21">
        <v>342213</v>
      </c>
      <c r="L405" s="26">
        <f t="shared" si="27"/>
        <v>342213</v>
      </c>
    </row>
    <row r="406" spans="1:12" s="172" customFormat="1" ht="12.75" outlineLevel="2">
      <c r="A406" s="60" t="s">
        <v>312</v>
      </c>
      <c r="B406" s="42" t="s">
        <v>17</v>
      </c>
      <c r="C406" s="42" t="s">
        <v>54</v>
      </c>
      <c r="D406" s="42" t="s">
        <v>43</v>
      </c>
      <c r="E406" s="201" t="s">
        <v>20</v>
      </c>
      <c r="F406" s="42" t="s">
        <v>55</v>
      </c>
      <c r="G406" s="44">
        <v>492508</v>
      </c>
      <c r="H406" s="44"/>
      <c r="I406" s="20">
        <f t="shared" si="26"/>
        <v>492508</v>
      </c>
      <c r="J406" s="52">
        <v>11699029</v>
      </c>
      <c r="K406" s="44"/>
      <c r="L406" s="26">
        <f t="shared" si="27"/>
        <v>11699029</v>
      </c>
    </row>
    <row r="407" spans="1:12" s="172" customFormat="1" ht="12.75" outlineLevel="2">
      <c r="A407" s="110" t="s">
        <v>317</v>
      </c>
      <c r="B407" s="181" t="s">
        <v>17</v>
      </c>
      <c r="C407" s="181" t="s">
        <v>18</v>
      </c>
      <c r="D407" s="181" t="s">
        <v>29</v>
      </c>
      <c r="E407" s="182" t="s">
        <v>20</v>
      </c>
      <c r="F407" s="181" t="s">
        <v>21</v>
      </c>
      <c r="G407" s="15">
        <v>47882</v>
      </c>
      <c r="H407" s="15"/>
      <c r="I407" s="20">
        <f t="shared" si="26"/>
        <v>47882</v>
      </c>
      <c r="J407" s="22">
        <v>755716</v>
      </c>
      <c r="K407" s="22"/>
      <c r="L407" s="26">
        <f t="shared" si="27"/>
        <v>755716</v>
      </c>
    </row>
    <row r="408" spans="1:12" s="172" customFormat="1" ht="12.75" outlineLevel="2">
      <c r="A408" s="110" t="s">
        <v>318</v>
      </c>
      <c r="B408" s="181" t="s">
        <v>17</v>
      </c>
      <c r="C408" s="181" t="s">
        <v>18</v>
      </c>
      <c r="D408" s="181" t="s">
        <v>58</v>
      </c>
      <c r="E408" s="182" t="s">
        <v>20</v>
      </c>
      <c r="F408" s="181" t="s">
        <v>21</v>
      </c>
      <c r="G408" s="14">
        <v>2442</v>
      </c>
      <c r="H408" s="14"/>
      <c r="I408" s="20">
        <f t="shared" si="26"/>
        <v>2442</v>
      </c>
      <c r="J408" s="16">
        <v>41729</v>
      </c>
      <c r="K408" s="16"/>
      <c r="L408" s="26">
        <f t="shared" si="27"/>
        <v>41729</v>
      </c>
    </row>
    <row r="409" spans="1:12" s="172" customFormat="1" ht="12.75" outlineLevel="2">
      <c r="A409" s="110" t="s">
        <v>319</v>
      </c>
      <c r="B409" s="181" t="s">
        <v>17</v>
      </c>
      <c r="C409" s="181" t="s">
        <v>18</v>
      </c>
      <c r="D409" s="181" t="s">
        <v>90</v>
      </c>
      <c r="E409" s="182" t="s">
        <v>20</v>
      </c>
      <c r="F409" s="181" t="s">
        <v>21</v>
      </c>
      <c r="G409" s="15">
        <v>2483</v>
      </c>
      <c r="H409" s="15"/>
      <c r="I409" s="20">
        <f t="shared" si="26"/>
        <v>2483</v>
      </c>
      <c r="J409" s="22">
        <v>41537</v>
      </c>
      <c r="K409" s="22"/>
      <c r="L409" s="26">
        <f t="shared" si="27"/>
        <v>41537</v>
      </c>
    </row>
    <row r="410" spans="1:12" s="172" customFormat="1" ht="12.75" outlineLevel="2">
      <c r="A410" s="110" t="s">
        <v>320</v>
      </c>
      <c r="B410" s="181" t="s">
        <v>17</v>
      </c>
      <c r="C410" s="181" t="s">
        <v>18</v>
      </c>
      <c r="D410" s="181" t="s">
        <v>29</v>
      </c>
      <c r="E410" s="182" t="s">
        <v>20</v>
      </c>
      <c r="F410" s="181" t="s">
        <v>21</v>
      </c>
      <c r="G410" s="15">
        <v>14604</v>
      </c>
      <c r="H410" s="15"/>
      <c r="I410" s="20">
        <f t="shared" si="26"/>
        <v>14604</v>
      </c>
      <c r="J410" s="22">
        <v>238079</v>
      </c>
      <c r="K410" s="22"/>
      <c r="L410" s="26">
        <f t="shared" si="27"/>
        <v>238079</v>
      </c>
    </row>
    <row r="411" spans="1:12" s="172" customFormat="1" ht="12.75" outlineLevel="2">
      <c r="A411" s="110" t="s">
        <v>320</v>
      </c>
      <c r="B411" s="181" t="s">
        <v>17</v>
      </c>
      <c r="C411" s="181" t="s">
        <v>18</v>
      </c>
      <c r="D411" s="181" t="s">
        <v>58</v>
      </c>
      <c r="E411" s="182" t="s">
        <v>20</v>
      </c>
      <c r="F411" s="181" t="s">
        <v>21</v>
      </c>
      <c r="G411" s="14">
        <v>16151</v>
      </c>
      <c r="H411" s="14"/>
      <c r="I411" s="20">
        <f t="shared" si="26"/>
        <v>16151</v>
      </c>
      <c r="J411" s="16">
        <v>253694</v>
      </c>
      <c r="K411" s="16"/>
      <c r="L411" s="26">
        <f t="shared" si="27"/>
        <v>253694</v>
      </c>
    </row>
    <row r="412" spans="1:12" s="172" customFormat="1" ht="12.75" outlineLevel="2">
      <c r="A412" s="110" t="s">
        <v>321</v>
      </c>
      <c r="B412" s="181" t="s">
        <v>17</v>
      </c>
      <c r="C412" s="181" t="s">
        <v>18</v>
      </c>
      <c r="D412" s="181" t="s">
        <v>19</v>
      </c>
      <c r="E412" s="182" t="s">
        <v>20</v>
      </c>
      <c r="F412" s="181" t="s">
        <v>21</v>
      </c>
      <c r="G412" s="14">
        <v>55631</v>
      </c>
      <c r="H412" s="14"/>
      <c r="I412" s="20">
        <f t="shared" si="26"/>
        <v>55631</v>
      </c>
      <c r="J412" s="16">
        <v>880886</v>
      </c>
      <c r="K412" s="16"/>
      <c r="L412" s="26">
        <f t="shared" si="27"/>
        <v>880886</v>
      </c>
    </row>
    <row r="413" spans="1:12" s="172" customFormat="1" ht="12.75" outlineLevel="2">
      <c r="A413" s="110" t="s">
        <v>322</v>
      </c>
      <c r="B413" s="181" t="s">
        <v>17</v>
      </c>
      <c r="C413" s="181" t="s">
        <v>18</v>
      </c>
      <c r="D413" s="181" t="s">
        <v>41</v>
      </c>
      <c r="E413" s="182" t="s">
        <v>20</v>
      </c>
      <c r="F413" s="181" t="s">
        <v>21</v>
      </c>
      <c r="G413" s="15">
        <v>6617</v>
      </c>
      <c r="H413" s="15"/>
      <c r="I413" s="20">
        <f t="shared" si="26"/>
        <v>6617</v>
      </c>
      <c r="J413" s="32">
        <v>107085</v>
      </c>
      <c r="K413" s="15"/>
      <c r="L413" s="26">
        <f t="shared" si="27"/>
        <v>107085</v>
      </c>
    </row>
    <row r="414" spans="1:12" s="172" customFormat="1" ht="12.75" outlineLevel="2">
      <c r="A414" s="110" t="s">
        <v>324</v>
      </c>
      <c r="B414" s="181" t="s">
        <v>17</v>
      </c>
      <c r="C414" s="181" t="s">
        <v>18</v>
      </c>
      <c r="D414" s="181" t="s">
        <v>41</v>
      </c>
      <c r="E414" s="182" t="s">
        <v>20</v>
      </c>
      <c r="F414" s="181" t="s">
        <v>21</v>
      </c>
      <c r="G414" s="15">
        <v>14973</v>
      </c>
      <c r="H414" s="15"/>
      <c r="I414" s="20">
        <f t="shared" si="26"/>
        <v>14973</v>
      </c>
      <c r="J414" s="32">
        <v>231565</v>
      </c>
      <c r="K414" s="15"/>
      <c r="L414" s="26">
        <f t="shared" si="27"/>
        <v>231565</v>
      </c>
    </row>
    <row r="415" spans="1:12" s="172" customFormat="1" ht="12.75" outlineLevel="2">
      <c r="A415" s="110" t="s">
        <v>325</v>
      </c>
      <c r="B415" s="181" t="s">
        <v>17</v>
      </c>
      <c r="C415" s="181" t="s">
        <v>18</v>
      </c>
      <c r="D415" s="181" t="s">
        <v>41</v>
      </c>
      <c r="E415" s="182" t="s">
        <v>20</v>
      </c>
      <c r="F415" s="181" t="s">
        <v>21</v>
      </c>
      <c r="G415" s="15">
        <v>11071</v>
      </c>
      <c r="H415" s="15"/>
      <c r="I415" s="20">
        <f t="shared" si="26"/>
        <v>11071</v>
      </c>
      <c r="J415" s="32">
        <v>177614</v>
      </c>
      <c r="K415" s="15"/>
      <c r="L415" s="26">
        <f t="shared" si="27"/>
        <v>177614</v>
      </c>
    </row>
    <row r="416" spans="1:12" s="172" customFormat="1" ht="12.75" outlineLevel="2">
      <c r="A416" s="110" t="s">
        <v>326</v>
      </c>
      <c r="B416" s="181" t="s">
        <v>17</v>
      </c>
      <c r="C416" s="181" t="s">
        <v>18</v>
      </c>
      <c r="D416" s="181" t="s">
        <v>41</v>
      </c>
      <c r="E416" s="182" t="s">
        <v>20</v>
      </c>
      <c r="F416" s="181" t="s">
        <v>21</v>
      </c>
      <c r="G416" s="15">
        <v>672</v>
      </c>
      <c r="H416" s="15"/>
      <c r="I416" s="20">
        <f t="shared" si="26"/>
        <v>672</v>
      </c>
      <c r="J416" s="32">
        <v>12536</v>
      </c>
      <c r="K416" s="15"/>
      <c r="L416" s="26">
        <f t="shared" si="27"/>
        <v>12536</v>
      </c>
    </row>
    <row r="417" spans="1:12" s="172" customFormat="1" ht="12.75" outlineLevel="2">
      <c r="A417" s="110" t="s">
        <v>328</v>
      </c>
      <c r="B417" s="181" t="s">
        <v>17</v>
      </c>
      <c r="C417" s="181" t="s">
        <v>18</v>
      </c>
      <c r="D417" s="181" t="s">
        <v>29</v>
      </c>
      <c r="E417" s="182" t="s">
        <v>20</v>
      </c>
      <c r="F417" s="181" t="s">
        <v>21</v>
      </c>
      <c r="G417" s="15">
        <v>129503</v>
      </c>
      <c r="H417" s="15"/>
      <c r="I417" s="20">
        <f t="shared" si="26"/>
        <v>129503</v>
      </c>
      <c r="J417" s="22">
        <v>1986432</v>
      </c>
      <c r="K417" s="22"/>
      <c r="L417" s="26">
        <f t="shared" si="27"/>
        <v>1986432</v>
      </c>
    </row>
    <row r="418" spans="1:12" s="172" customFormat="1" ht="12.75" outlineLevel="2">
      <c r="A418" s="110" t="s">
        <v>329</v>
      </c>
      <c r="B418" s="181" t="s">
        <v>17</v>
      </c>
      <c r="C418" s="181" t="s">
        <v>18</v>
      </c>
      <c r="D418" s="181" t="s">
        <v>19</v>
      </c>
      <c r="E418" s="182" t="s">
        <v>20</v>
      </c>
      <c r="F418" s="181" t="s">
        <v>21</v>
      </c>
      <c r="G418" s="14">
        <v>7459</v>
      </c>
      <c r="H418" s="14"/>
      <c r="I418" s="20">
        <f t="shared" si="26"/>
        <v>7459</v>
      </c>
      <c r="J418" s="16">
        <v>127093</v>
      </c>
      <c r="K418" s="16"/>
      <c r="L418" s="26">
        <f t="shared" si="27"/>
        <v>127093</v>
      </c>
    </row>
    <row r="419" spans="1:12" s="172" customFormat="1" ht="12.75" outlineLevel="2">
      <c r="A419" s="110" t="s">
        <v>335</v>
      </c>
      <c r="B419" s="181" t="s">
        <v>17</v>
      </c>
      <c r="C419" s="181" t="s">
        <v>18</v>
      </c>
      <c r="D419" s="181" t="s">
        <v>29</v>
      </c>
      <c r="E419" s="182" t="s">
        <v>20</v>
      </c>
      <c r="F419" s="181" t="s">
        <v>21</v>
      </c>
      <c r="G419" s="15">
        <v>35036</v>
      </c>
      <c r="H419" s="15"/>
      <c r="I419" s="20">
        <f t="shared" si="26"/>
        <v>35036</v>
      </c>
      <c r="J419" s="22">
        <v>544977</v>
      </c>
      <c r="K419" s="22"/>
      <c r="L419" s="26">
        <f t="shared" si="27"/>
        <v>544977</v>
      </c>
    </row>
    <row r="420" spans="1:12" s="172" customFormat="1" ht="12.75" outlineLevel="2">
      <c r="A420" s="54" t="s">
        <v>337</v>
      </c>
      <c r="B420" s="185" t="s">
        <v>17</v>
      </c>
      <c r="C420" s="185" t="s">
        <v>67</v>
      </c>
      <c r="D420" s="185" t="s">
        <v>33</v>
      </c>
      <c r="E420" s="184" t="s">
        <v>20</v>
      </c>
      <c r="F420" s="185" t="s">
        <v>55</v>
      </c>
      <c r="G420" s="59">
        <v>49582</v>
      </c>
      <c r="H420" s="169"/>
      <c r="I420" s="20">
        <f t="shared" si="26"/>
        <v>49582</v>
      </c>
      <c r="J420" s="169">
        <v>275882</v>
      </c>
      <c r="K420" s="169"/>
      <c r="L420" s="26">
        <f t="shared" si="27"/>
        <v>275882</v>
      </c>
    </row>
    <row r="421" spans="1:12" s="172" customFormat="1" ht="12.75" outlineLevel="2">
      <c r="A421" s="17" t="s">
        <v>338</v>
      </c>
      <c r="B421" s="18" t="s">
        <v>17</v>
      </c>
      <c r="C421" s="18" t="s">
        <v>24</v>
      </c>
      <c r="D421" s="18" t="s">
        <v>33</v>
      </c>
      <c r="E421" s="18" t="s">
        <v>20</v>
      </c>
      <c r="F421" s="19" t="s">
        <v>27</v>
      </c>
      <c r="G421" s="20">
        <v>12981</v>
      </c>
      <c r="H421" s="20"/>
      <c r="I421" s="20">
        <f t="shared" si="26"/>
        <v>12981</v>
      </c>
      <c r="J421" s="79">
        <v>310425</v>
      </c>
      <c r="K421" s="21"/>
      <c r="L421" s="26">
        <f t="shared" si="27"/>
        <v>310425</v>
      </c>
    </row>
    <row r="422" spans="1:12" s="172" customFormat="1" ht="12.75" outlineLevel="2">
      <c r="A422" s="110" t="s">
        <v>345</v>
      </c>
      <c r="B422" s="181" t="s">
        <v>17</v>
      </c>
      <c r="C422" s="181" t="s">
        <v>18</v>
      </c>
      <c r="D422" s="181" t="s">
        <v>41</v>
      </c>
      <c r="E422" s="182" t="s">
        <v>20</v>
      </c>
      <c r="F422" s="181" t="s">
        <v>21</v>
      </c>
      <c r="G422" s="15">
        <v>11623</v>
      </c>
      <c r="H422" s="15"/>
      <c r="I422" s="20">
        <f t="shared" si="26"/>
        <v>11623</v>
      </c>
      <c r="J422" s="32">
        <v>191831</v>
      </c>
      <c r="K422" s="15"/>
      <c r="L422" s="26">
        <f t="shared" si="27"/>
        <v>191831</v>
      </c>
    </row>
    <row r="423" spans="1:12" s="172" customFormat="1" ht="12.75" outlineLevel="2">
      <c r="A423" s="110" t="s">
        <v>346</v>
      </c>
      <c r="B423" s="181" t="s">
        <v>17</v>
      </c>
      <c r="C423" s="181" t="s">
        <v>18</v>
      </c>
      <c r="D423" s="181" t="s">
        <v>19</v>
      </c>
      <c r="E423" s="182" t="s">
        <v>20</v>
      </c>
      <c r="F423" s="181" t="s">
        <v>21</v>
      </c>
      <c r="G423" s="14">
        <v>18859</v>
      </c>
      <c r="H423" s="14"/>
      <c r="I423" s="20">
        <f t="shared" si="26"/>
        <v>18859</v>
      </c>
      <c r="J423" s="16">
        <v>307062</v>
      </c>
      <c r="K423" s="16"/>
      <c r="L423" s="26">
        <f t="shared" si="27"/>
        <v>307062</v>
      </c>
    </row>
    <row r="424" spans="1:12" s="172" customFormat="1" ht="12.75" outlineLevel="2">
      <c r="A424" s="110" t="s">
        <v>359</v>
      </c>
      <c r="B424" s="181" t="s">
        <v>17</v>
      </c>
      <c r="C424" s="181" t="s">
        <v>18</v>
      </c>
      <c r="D424" s="181" t="s">
        <v>29</v>
      </c>
      <c r="E424" s="182" t="s">
        <v>20</v>
      </c>
      <c r="F424" s="181" t="s">
        <v>21</v>
      </c>
      <c r="G424" s="15">
        <v>227634</v>
      </c>
      <c r="H424" s="15"/>
      <c r="I424" s="20">
        <f t="shared" si="26"/>
        <v>227634</v>
      </c>
      <c r="J424" s="22">
        <v>3804253</v>
      </c>
      <c r="K424" s="22"/>
      <c r="L424" s="26">
        <f t="shared" si="27"/>
        <v>3804253</v>
      </c>
    </row>
    <row r="425" spans="1:12" s="172" customFormat="1" ht="12.75" outlineLevel="2">
      <c r="A425" s="110" t="s">
        <v>363</v>
      </c>
      <c r="B425" s="181" t="s">
        <v>17</v>
      </c>
      <c r="C425" s="181" t="s">
        <v>18</v>
      </c>
      <c r="D425" s="181" t="s">
        <v>29</v>
      </c>
      <c r="E425" s="182" t="s">
        <v>20</v>
      </c>
      <c r="F425" s="181" t="s">
        <v>21</v>
      </c>
      <c r="G425" s="15">
        <v>5773</v>
      </c>
      <c r="H425" s="15"/>
      <c r="I425" s="20">
        <f t="shared" si="26"/>
        <v>5773</v>
      </c>
      <c r="J425" s="22">
        <v>90622</v>
      </c>
      <c r="K425" s="22"/>
      <c r="L425" s="26">
        <f t="shared" si="27"/>
        <v>90622</v>
      </c>
    </row>
    <row r="426" spans="1:12" s="172" customFormat="1" ht="12.75" outlineLevel="2">
      <c r="A426" s="27" t="s">
        <v>364</v>
      </c>
      <c r="B426" s="53" t="s">
        <v>17</v>
      </c>
      <c r="C426" s="53" t="s">
        <v>36</v>
      </c>
      <c r="D426" s="53" t="s">
        <v>58</v>
      </c>
      <c r="E426" s="53" t="s">
        <v>20</v>
      </c>
      <c r="F426" s="53" t="s">
        <v>38</v>
      </c>
      <c r="G426" s="30">
        <v>618</v>
      </c>
      <c r="H426" s="30">
        <v>0</v>
      </c>
      <c r="I426" s="20">
        <f t="shared" si="26"/>
        <v>618</v>
      </c>
      <c r="J426" s="30">
        <v>11791</v>
      </c>
      <c r="K426" s="30">
        <v>0</v>
      </c>
      <c r="L426" s="26">
        <f t="shared" si="27"/>
        <v>11791</v>
      </c>
    </row>
    <row r="427" spans="1:12" s="172" customFormat="1" ht="12.75" outlineLevel="2">
      <c r="A427" s="27" t="s">
        <v>365</v>
      </c>
      <c r="B427" s="53" t="s">
        <v>17</v>
      </c>
      <c r="C427" s="53" t="s">
        <v>36</v>
      </c>
      <c r="D427" s="53" t="s">
        <v>58</v>
      </c>
      <c r="E427" s="53" t="s">
        <v>20</v>
      </c>
      <c r="F427" s="53" t="s">
        <v>38</v>
      </c>
      <c r="G427" s="30">
        <v>139767</v>
      </c>
      <c r="H427" s="30">
        <v>3540</v>
      </c>
      <c r="I427" s="20">
        <f t="shared" si="26"/>
        <v>143307</v>
      </c>
      <c r="J427" s="30">
        <v>3392683</v>
      </c>
      <c r="K427" s="30">
        <v>161953</v>
      </c>
      <c r="L427" s="26">
        <f t="shared" si="27"/>
        <v>3554636</v>
      </c>
    </row>
    <row r="428" spans="1:12" s="172" customFormat="1" ht="12.75" outlineLevel="2">
      <c r="A428" s="110" t="s">
        <v>365</v>
      </c>
      <c r="B428" s="181" t="s">
        <v>17</v>
      </c>
      <c r="C428" s="181" t="s">
        <v>18</v>
      </c>
      <c r="D428" s="181" t="s">
        <v>58</v>
      </c>
      <c r="E428" s="182" t="s">
        <v>20</v>
      </c>
      <c r="F428" s="181" t="s">
        <v>21</v>
      </c>
      <c r="G428" s="14">
        <f>14780</f>
        <v>14780</v>
      </c>
      <c r="H428" s="14">
        <f>9100+2792</f>
        <v>11892</v>
      </c>
      <c r="I428" s="20">
        <f t="shared" si="26"/>
        <v>26672</v>
      </c>
      <c r="J428" s="16">
        <f>255281</f>
        <v>255281</v>
      </c>
      <c r="K428" s="16">
        <f>609930+89955</f>
        <v>699885</v>
      </c>
      <c r="L428" s="26">
        <f t="shared" si="27"/>
        <v>955166</v>
      </c>
    </row>
    <row r="429" spans="1:12" s="172" customFormat="1" ht="12.75" outlineLevel="2">
      <c r="A429" s="17" t="s">
        <v>365</v>
      </c>
      <c r="B429" s="18" t="s">
        <v>17</v>
      </c>
      <c r="C429" s="18" t="s">
        <v>24</v>
      </c>
      <c r="D429" s="18" t="s">
        <v>58</v>
      </c>
      <c r="E429" s="18" t="s">
        <v>20</v>
      </c>
      <c r="F429" s="19" t="s">
        <v>27</v>
      </c>
      <c r="G429" s="20"/>
      <c r="H429" s="194">
        <v>3415</v>
      </c>
      <c r="I429" s="20">
        <f t="shared" si="26"/>
        <v>3415</v>
      </c>
      <c r="J429" s="21"/>
      <c r="K429" s="189">
        <v>228360</v>
      </c>
      <c r="L429" s="26">
        <f t="shared" si="27"/>
        <v>228360</v>
      </c>
    </row>
    <row r="430" spans="1:12" s="172" customFormat="1" ht="12.75" outlineLevel="2">
      <c r="A430" s="110" t="s">
        <v>366</v>
      </c>
      <c r="B430" s="181" t="s">
        <v>17</v>
      </c>
      <c r="C430" s="181" t="s">
        <v>18</v>
      </c>
      <c r="D430" s="181" t="s">
        <v>41</v>
      </c>
      <c r="E430" s="182" t="s">
        <v>20</v>
      </c>
      <c r="F430" s="181" t="s">
        <v>21</v>
      </c>
      <c r="G430" s="15"/>
      <c r="H430" s="15">
        <v>16</v>
      </c>
      <c r="I430" s="20">
        <f t="shared" si="26"/>
        <v>16</v>
      </c>
      <c r="J430" s="32"/>
      <c r="K430" s="15">
        <v>576</v>
      </c>
      <c r="L430" s="26">
        <f t="shared" si="27"/>
        <v>576</v>
      </c>
    </row>
    <row r="431" spans="1:12" s="172" customFormat="1" ht="12.75" outlineLevel="2">
      <c r="A431" s="110" t="s">
        <v>375</v>
      </c>
      <c r="B431" s="181" t="s">
        <v>17</v>
      </c>
      <c r="C431" s="181" t="s">
        <v>18</v>
      </c>
      <c r="D431" s="181" t="s">
        <v>58</v>
      </c>
      <c r="E431" s="182" t="s">
        <v>20</v>
      </c>
      <c r="F431" s="181" t="s">
        <v>21</v>
      </c>
      <c r="G431" s="14">
        <v>38280</v>
      </c>
      <c r="H431" s="14"/>
      <c r="I431" s="20">
        <f t="shared" si="26"/>
        <v>38280</v>
      </c>
      <c r="J431" s="16">
        <v>645992</v>
      </c>
      <c r="K431" s="16"/>
      <c r="L431" s="26">
        <f t="shared" si="27"/>
        <v>645992</v>
      </c>
    </row>
    <row r="432" spans="1:12" s="172" customFormat="1" ht="12.75" outlineLevel="2">
      <c r="A432" s="80" t="s">
        <v>379</v>
      </c>
      <c r="B432" s="183" t="s">
        <v>17</v>
      </c>
      <c r="C432" s="183" t="s">
        <v>67</v>
      </c>
      <c r="D432" s="183" t="s">
        <v>43</v>
      </c>
      <c r="E432" s="184" t="s">
        <v>20</v>
      </c>
      <c r="F432" s="185" t="s">
        <v>55</v>
      </c>
      <c r="G432" s="59">
        <v>24553</v>
      </c>
      <c r="H432" s="169"/>
      <c r="I432" s="20">
        <f t="shared" si="26"/>
        <v>24553</v>
      </c>
      <c r="J432" s="59">
        <v>136602</v>
      </c>
      <c r="K432" s="169"/>
      <c r="L432" s="26">
        <f t="shared" si="27"/>
        <v>136602</v>
      </c>
    </row>
    <row r="433" spans="1:12" s="172" customFormat="1" ht="12.75" outlineLevel="2">
      <c r="A433" s="110" t="s">
        <v>381</v>
      </c>
      <c r="B433" s="181" t="s">
        <v>17</v>
      </c>
      <c r="C433" s="181" t="s">
        <v>18</v>
      </c>
      <c r="D433" s="181" t="s">
        <v>58</v>
      </c>
      <c r="E433" s="182" t="s">
        <v>20</v>
      </c>
      <c r="F433" s="181" t="s">
        <v>21</v>
      </c>
      <c r="G433" s="14">
        <v>1308</v>
      </c>
      <c r="H433" s="14"/>
      <c r="I433" s="20">
        <f t="shared" si="26"/>
        <v>1308</v>
      </c>
      <c r="J433" s="16">
        <v>21177</v>
      </c>
      <c r="K433" s="16"/>
      <c r="L433" s="26">
        <f t="shared" si="27"/>
        <v>21177</v>
      </c>
    </row>
    <row r="434" spans="1:12" s="172" customFormat="1" ht="12.75" outlineLevel="2">
      <c r="A434" s="110" t="s">
        <v>383</v>
      </c>
      <c r="B434" s="181" t="s">
        <v>17</v>
      </c>
      <c r="C434" s="181" t="s">
        <v>18</v>
      </c>
      <c r="D434" s="181" t="s">
        <v>41</v>
      </c>
      <c r="E434" s="182" t="s">
        <v>20</v>
      </c>
      <c r="F434" s="181" t="s">
        <v>21</v>
      </c>
      <c r="G434" s="15">
        <v>1123</v>
      </c>
      <c r="H434" s="15"/>
      <c r="I434" s="20">
        <f t="shared" si="26"/>
        <v>1123</v>
      </c>
      <c r="J434" s="32">
        <v>18801</v>
      </c>
      <c r="K434" s="15"/>
      <c r="L434" s="26">
        <f t="shared" si="27"/>
        <v>18801</v>
      </c>
    </row>
    <row r="435" spans="1:12" s="172" customFormat="1" ht="12.75" outlineLevel="2">
      <c r="A435" s="110" t="s">
        <v>386</v>
      </c>
      <c r="B435" s="181" t="s">
        <v>17</v>
      </c>
      <c r="C435" s="181" t="s">
        <v>18</v>
      </c>
      <c r="D435" s="181" t="s">
        <v>29</v>
      </c>
      <c r="E435" s="182" t="s">
        <v>20</v>
      </c>
      <c r="F435" s="181" t="s">
        <v>21</v>
      </c>
      <c r="G435" s="15">
        <v>2836</v>
      </c>
      <c r="H435" s="15"/>
      <c r="I435" s="20">
        <f t="shared" si="26"/>
        <v>2836</v>
      </c>
      <c r="J435" s="22">
        <v>45578</v>
      </c>
      <c r="K435" s="22"/>
      <c r="L435" s="26">
        <f t="shared" si="27"/>
        <v>45578</v>
      </c>
    </row>
    <row r="436" spans="1:12" s="172" customFormat="1" ht="12.75" outlineLevel="2">
      <c r="A436" s="110" t="s">
        <v>387</v>
      </c>
      <c r="B436" s="181" t="s">
        <v>17</v>
      </c>
      <c r="C436" s="181" t="s">
        <v>18</v>
      </c>
      <c r="D436" s="181" t="s">
        <v>29</v>
      </c>
      <c r="E436" s="182" t="s">
        <v>20</v>
      </c>
      <c r="F436" s="181" t="s">
        <v>21</v>
      </c>
      <c r="G436" s="15">
        <v>687</v>
      </c>
      <c r="H436" s="15"/>
      <c r="I436" s="20">
        <f t="shared" si="26"/>
        <v>687</v>
      </c>
      <c r="J436" s="22">
        <v>11465</v>
      </c>
      <c r="K436" s="22"/>
      <c r="L436" s="26">
        <f t="shared" si="27"/>
        <v>11465</v>
      </c>
    </row>
    <row r="437" spans="1:12" s="172" customFormat="1" ht="12.75" outlineLevel="2">
      <c r="A437" s="110" t="s">
        <v>402</v>
      </c>
      <c r="B437" s="181" t="s">
        <v>17</v>
      </c>
      <c r="C437" s="181" t="s">
        <v>18</v>
      </c>
      <c r="D437" s="181" t="s">
        <v>90</v>
      </c>
      <c r="E437" s="182" t="s">
        <v>20</v>
      </c>
      <c r="F437" s="181" t="s">
        <v>21</v>
      </c>
      <c r="G437" s="15">
        <v>11164</v>
      </c>
      <c r="H437" s="15"/>
      <c r="I437" s="20">
        <f t="shared" si="26"/>
        <v>11164</v>
      </c>
      <c r="J437" s="22">
        <v>189078</v>
      </c>
      <c r="K437" s="22"/>
      <c r="L437" s="26">
        <f t="shared" si="27"/>
        <v>189078</v>
      </c>
    </row>
    <row r="438" spans="1:12" s="172" customFormat="1" ht="12.75" outlineLevel="2">
      <c r="A438" s="17" t="s">
        <v>403</v>
      </c>
      <c r="B438" s="18" t="s">
        <v>17</v>
      </c>
      <c r="C438" s="18" t="s">
        <v>24</v>
      </c>
      <c r="D438" s="18" t="s">
        <v>37</v>
      </c>
      <c r="E438" s="18" t="s">
        <v>20</v>
      </c>
      <c r="F438" s="19" t="s">
        <v>27</v>
      </c>
      <c r="G438" s="194">
        <v>1211</v>
      </c>
      <c r="H438" s="20"/>
      <c r="I438" s="20">
        <f t="shared" si="26"/>
        <v>1211</v>
      </c>
      <c r="J438" s="189">
        <v>29664</v>
      </c>
      <c r="K438" s="21"/>
      <c r="L438" s="26">
        <f t="shared" si="27"/>
        <v>29664</v>
      </c>
    </row>
    <row r="439" spans="1:12" s="172" customFormat="1" ht="12.75" outlineLevel="2">
      <c r="A439" s="90" t="s">
        <v>735</v>
      </c>
      <c r="B439" s="94" t="s">
        <v>17</v>
      </c>
      <c r="C439" s="94" t="s">
        <v>42</v>
      </c>
      <c r="D439" s="94" t="s">
        <v>43</v>
      </c>
      <c r="E439" s="91" t="s">
        <v>20</v>
      </c>
      <c r="F439" s="94" t="s">
        <v>44</v>
      </c>
      <c r="G439" s="26">
        <v>1446</v>
      </c>
      <c r="H439" s="36"/>
      <c r="I439" s="20">
        <f t="shared" si="26"/>
        <v>1446</v>
      </c>
      <c r="J439" s="26">
        <v>49742</v>
      </c>
      <c r="K439" s="26"/>
      <c r="L439" s="26">
        <f t="shared" si="27"/>
        <v>49742</v>
      </c>
    </row>
    <row r="440" spans="1:12" s="172" customFormat="1" ht="12.75" outlineLevel="2">
      <c r="A440" s="110" t="s">
        <v>406</v>
      </c>
      <c r="B440" s="181" t="s">
        <v>17</v>
      </c>
      <c r="C440" s="181" t="s">
        <v>18</v>
      </c>
      <c r="D440" s="181" t="s">
        <v>29</v>
      </c>
      <c r="E440" s="182" t="s">
        <v>20</v>
      </c>
      <c r="F440" s="181" t="s">
        <v>21</v>
      </c>
      <c r="G440" s="15">
        <v>22352</v>
      </c>
      <c r="H440" s="15"/>
      <c r="I440" s="20">
        <f t="shared" si="26"/>
        <v>22352</v>
      </c>
      <c r="J440" s="22">
        <v>357078</v>
      </c>
      <c r="K440" s="22"/>
      <c r="L440" s="26">
        <f t="shared" si="27"/>
        <v>357078</v>
      </c>
    </row>
    <row r="441" spans="1:12" s="172" customFormat="1" ht="12.75" outlineLevel="2">
      <c r="A441" s="110" t="s">
        <v>409</v>
      </c>
      <c r="B441" s="181" t="s">
        <v>17</v>
      </c>
      <c r="C441" s="181" t="s">
        <v>18</v>
      </c>
      <c r="D441" s="181" t="s">
        <v>41</v>
      </c>
      <c r="E441" s="182" t="s">
        <v>20</v>
      </c>
      <c r="F441" s="181" t="s">
        <v>21</v>
      </c>
      <c r="G441" s="15">
        <v>23992</v>
      </c>
      <c r="H441" s="15"/>
      <c r="I441" s="20">
        <f t="shared" si="26"/>
        <v>23992</v>
      </c>
      <c r="J441" s="32">
        <v>387747</v>
      </c>
      <c r="K441" s="15"/>
      <c r="L441" s="26">
        <f t="shared" si="27"/>
        <v>387747</v>
      </c>
    </row>
    <row r="442" spans="1:12" s="172" customFormat="1" ht="12.75" outlineLevel="2">
      <c r="A442" s="110" t="s">
        <v>411</v>
      </c>
      <c r="B442" s="181" t="s">
        <v>17</v>
      </c>
      <c r="C442" s="181" t="s">
        <v>18</v>
      </c>
      <c r="D442" s="181" t="s">
        <v>41</v>
      </c>
      <c r="E442" s="182" t="s">
        <v>20</v>
      </c>
      <c r="F442" s="181" t="s">
        <v>21</v>
      </c>
      <c r="G442" s="15">
        <v>31735</v>
      </c>
      <c r="H442" s="15"/>
      <c r="I442" s="20">
        <f t="shared" si="26"/>
        <v>31735</v>
      </c>
      <c r="J442" s="32">
        <v>512679</v>
      </c>
      <c r="K442" s="15"/>
      <c r="L442" s="26">
        <f t="shared" si="27"/>
        <v>512679</v>
      </c>
    </row>
    <row r="443" spans="1:12" s="172" customFormat="1" ht="12.75" outlineLevel="2">
      <c r="A443" s="110" t="s">
        <v>412</v>
      </c>
      <c r="B443" s="181" t="s">
        <v>17</v>
      </c>
      <c r="C443" s="181" t="s">
        <v>18</v>
      </c>
      <c r="D443" s="181" t="s">
        <v>58</v>
      </c>
      <c r="E443" s="182" t="s">
        <v>20</v>
      </c>
      <c r="F443" s="181" t="s">
        <v>21</v>
      </c>
      <c r="G443" s="14">
        <v>5863</v>
      </c>
      <c r="H443" s="14"/>
      <c r="I443" s="20">
        <f t="shared" si="26"/>
        <v>5863</v>
      </c>
      <c r="J443" s="16">
        <v>100720</v>
      </c>
      <c r="K443" s="16"/>
      <c r="L443" s="26">
        <f t="shared" si="27"/>
        <v>100720</v>
      </c>
    </row>
    <row r="444" spans="1:12" s="172" customFormat="1" ht="12.75" outlineLevel="2">
      <c r="A444" s="110" t="s">
        <v>413</v>
      </c>
      <c r="B444" s="181" t="s">
        <v>17</v>
      </c>
      <c r="C444" s="181" t="s">
        <v>18</v>
      </c>
      <c r="D444" s="181" t="s">
        <v>29</v>
      </c>
      <c r="E444" s="182" t="s">
        <v>20</v>
      </c>
      <c r="F444" s="181" t="s">
        <v>21</v>
      </c>
      <c r="G444" s="15">
        <v>23249</v>
      </c>
      <c r="H444" s="15"/>
      <c r="I444" s="20">
        <f t="shared" si="26"/>
        <v>23249</v>
      </c>
      <c r="J444" s="22">
        <v>372508</v>
      </c>
      <c r="K444" s="22"/>
      <c r="L444" s="26">
        <f t="shared" si="27"/>
        <v>372508</v>
      </c>
    </row>
    <row r="445" spans="1:12" s="172" customFormat="1" ht="12.75" outlineLevel="2">
      <c r="A445" s="110" t="s">
        <v>415</v>
      </c>
      <c r="B445" s="181" t="s">
        <v>17</v>
      </c>
      <c r="C445" s="181" t="s">
        <v>18</v>
      </c>
      <c r="D445" s="181" t="s">
        <v>58</v>
      </c>
      <c r="E445" s="182" t="s">
        <v>20</v>
      </c>
      <c r="F445" s="181" t="s">
        <v>21</v>
      </c>
      <c r="G445" s="14">
        <v>2408</v>
      </c>
      <c r="H445" s="14"/>
      <c r="I445" s="20">
        <f t="shared" si="26"/>
        <v>2408</v>
      </c>
      <c r="J445" s="16">
        <v>38228</v>
      </c>
      <c r="K445" s="16"/>
      <c r="L445" s="26">
        <f t="shared" si="27"/>
        <v>38228</v>
      </c>
    </row>
    <row r="446" spans="1:12" s="172" customFormat="1" ht="12.75" outlineLevel="2">
      <c r="A446" s="33" t="s">
        <v>738</v>
      </c>
      <c r="B446" s="94" t="s">
        <v>17</v>
      </c>
      <c r="C446" s="94" t="s">
        <v>42</v>
      </c>
      <c r="D446" s="94" t="s">
        <v>43</v>
      </c>
      <c r="E446" s="91" t="s">
        <v>20</v>
      </c>
      <c r="F446" s="94" t="s">
        <v>44</v>
      </c>
      <c r="G446" s="26">
        <v>246794</v>
      </c>
      <c r="H446" s="36"/>
      <c r="I446" s="20">
        <f t="shared" si="26"/>
        <v>246794</v>
      </c>
      <c r="J446" s="26">
        <v>7589223</v>
      </c>
      <c r="K446" s="36"/>
      <c r="L446" s="26">
        <f t="shared" si="27"/>
        <v>7589223</v>
      </c>
    </row>
    <row r="447" spans="1:12" s="172" customFormat="1" ht="12.75" outlineLevel="2">
      <c r="A447" s="110" t="s">
        <v>419</v>
      </c>
      <c r="B447" s="181" t="s">
        <v>17</v>
      </c>
      <c r="C447" s="181" t="s">
        <v>18</v>
      </c>
      <c r="D447" s="181" t="s">
        <v>90</v>
      </c>
      <c r="E447" s="182" t="s">
        <v>20</v>
      </c>
      <c r="F447" s="181" t="s">
        <v>21</v>
      </c>
      <c r="G447" s="15">
        <v>15095</v>
      </c>
      <c r="H447" s="15"/>
      <c r="I447" s="20">
        <f t="shared" si="26"/>
        <v>15095</v>
      </c>
      <c r="J447" s="22">
        <v>255148</v>
      </c>
      <c r="K447" s="22"/>
      <c r="L447" s="26">
        <f t="shared" si="27"/>
        <v>255148</v>
      </c>
    </row>
    <row r="448" spans="1:12" s="172" customFormat="1" ht="12.75" outlineLevel="2">
      <c r="A448" s="110" t="s">
        <v>420</v>
      </c>
      <c r="B448" s="181" t="s">
        <v>17</v>
      </c>
      <c r="C448" s="181" t="s">
        <v>18</v>
      </c>
      <c r="D448" s="181" t="s">
        <v>19</v>
      </c>
      <c r="E448" s="182" t="s">
        <v>20</v>
      </c>
      <c r="F448" s="181" t="s">
        <v>21</v>
      </c>
      <c r="G448" s="14">
        <v>8570</v>
      </c>
      <c r="H448" s="14"/>
      <c r="I448" s="20">
        <f t="shared" si="26"/>
        <v>8570</v>
      </c>
      <c r="J448" s="16">
        <v>139870</v>
      </c>
      <c r="K448" s="16"/>
      <c r="L448" s="26">
        <f t="shared" si="27"/>
        <v>139870</v>
      </c>
    </row>
    <row r="449" spans="1:12" s="172" customFormat="1" ht="12.75" outlineLevel="2">
      <c r="A449" s="60" t="s">
        <v>421</v>
      </c>
      <c r="B449" s="42" t="s">
        <v>17</v>
      </c>
      <c r="C449" s="42" t="s">
        <v>54</v>
      </c>
      <c r="D449" s="42" t="s">
        <v>43</v>
      </c>
      <c r="E449" s="201" t="s">
        <v>20</v>
      </c>
      <c r="F449" s="42" t="s">
        <v>55</v>
      </c>
      <c r="G449" s="44">
        <v>46568</v>
      </c>
      <c r="H449" s="44"/>
      <c r="I449" s="20">
        <f t="shared" si="26"/>
        <v>46568</v>
      </c>
      <c r="J449" s="52">
        <v>688397</v>
      </c>
      <c r="K449" s="44"/>
      <c r="L449" s="26">
        <f t="shared" si="27"/>
        <v>688397</v>
      </c>
    </row>
    <row r="450" spans="1:12" s="172" customFormat="1" ht="12.75" outlineLevel="2">
      <c r="A450" s="110" t="s">
        <v>423</v>
      </c>
      <c r="B450" s="181" t="s">
        <v>17</v>
      </c>
      <c r="C450" s="181" t="s">
        <v>18</v>
      </c>
      <c r="D450" s="181" t="s">
        <v>41</v>
      </c>
      <c r="E450" s="182" t="s">
        <v>20</v>
      </c>
      <c r="F450" s="181" t="s">
        <v>21</v>
      </c>
      <c r="G450" s="15">
        <v>7331</v>
      </c>
      <c r="H450" s="15"/>
      <c r="I450" s="20">
        <f t="shared" si="26"/>
        <v>7331</v>
      </c>
      <c r="J450" s="32">
        <v>120621</v>
      </c>
      <c r="K450" s="15"/>
      <c r="L450" s="26">
        <f t="shared" si="27"/>
        <v>120621</v>
      </c>
    </row>
    <row r="451" spans="1:12" s="172" customFormat="1" ht="12.75" outlineLevel="2">
      <c r="A451" s="110" t="s">
        <v>424</v>
      </c>
      <c r="B451" s="181" t="s">
        <v>17</v>
      </c>
      <c r="C451" s="181" t="s">
        <v>18</v>
      </c>
      <c r="D451" s="181" t="s">
        <v>58</v>
      </c>
      <c r="E451" s="182" t="s">
        <v>20</v>
      </c>
      <c r="F451" s="181" t="s">
        <v>21</v>
      </c>
      <c r="G451" s="14">
        <v>2698</v>
      </c>
      <c r="H451" s="14"/>
      <c r="I451" s="20">
        <f t="shared" si="26"/>
        <v>2698</v>
      </c>
      <c r="J451" s="16">
        <v>44956</v>
      </c>
      <c r="K451" s="16"/>
      <c r="L451" s="26">
        <f t="shared" si="27"/>
        <v>44956</v>
      </c>
    </row>
    <row r="452" spans="1:12" s="172" customFormat="1" ht="12.75" outlineLevel="2">
      <c r="A452" s="110" t="s">
        <v>428</v>
      </c>
      <c r="B452" s="181" t="s">
        <v>17</v>
      </c>
      <c r="C452" s="181" t="s">
        <v>18</v>
      </c>
      <c r="D452" s="181" t="s">
        <v>19</v>
      </c>
      <c r="E452" s="182" t="s">
        <v>20</v>
      </c>
      <c r="F452" s="181" t="s">
        <v>21</v>
      </c>
      <c r="G452" s="14">
        <v>1513</v>
      </c>
      <c r="H452" s="14"/>
      <c r="I452" s="20">
        <f t="shared" si="26"/>
        <v>1513</v>
      </c>
      <c r="J452" s="16">
        <v>24578</v>
      </c>
      <c r="K452" s="16"/>
      <c r="L452" s="26">
        <f t="shared" si="27"/>
        <v>24578</v>
      </c>
    </row>
    <row r="453" spans="1:12" s="172" customFormat="1" ht="12.75" outlineLevel="2">
      <c r="A453" s="110" t="s">
        <v>430</v>
      </c>
      <c r="B453" s="181" t="s">
        <v>17</v>
      </c>
      <c r="C453" s="181" t="s">
        <v>18</v>
      </c>
      <c r="D453" s="181" t="s">
        <v>58</v>
      </c>
      <c r="E453" s="182" t="s">
        <v>20</v>
      </c>
      <c r="F453" s="181" t="s">
        <v>21</v>
      </c>
      <c r="G453" s="14">
        <v>1134</v>
      </c>
      <c r="H453" s="14"/>
      <c r="I453" s="20">
        <f aca="true" t="shared" si="28" ref="I453:I516">SUM(G453:H453)</f>
        <v>1134</v>
      </c>
      <c r="J453" s="16">
        <v>18745</v>
      </c>
      <c r="K453" s="16"/>
      <c r="L453" s="26">
        <f aca="true" t="shared" si="29" ref="L453:L516">SUM(J453:K453)</f>
        <v>18745</v>
      </c>
    </row>
    <row r="454" spans="1:12" s="172" customFormat="1" ht="12.75" outlineLevel="2">
      <c r="A454" s="110" t="s">
        <v>431</v>
      </c>
      <c r="B454" s="181" t="s">
        <v>17</v>
      </c>
      <c r="C454" s="181" t="s">
        <v>18</v>
      </c>
      <c r="D454" s="181" t="s">
        <v>19</v>
      </c>
      <c r="E454" s="182" t="s">
        <v>20</v>
      </c>
      <c r="F454" s="181" t="s">
        <v>21</v>
      </c>
      <c r="G454" s="14">
        <v>114619</v>
      </c>
      <c r="H454" s="14"/>
      <c r="I454" s="20">
        <f t="shared" si="28"/>
        <v>114619</v>
      </c>
      <c r="J454" s="16">
        <v>2089178</v>
      </c>
      <c r="K454" s="16"/>
      <c r="L454" s="26">
        <f t="shared" si="29"/>
        <v>2089178</v>
      </c>
    </row>
    <row r="455" spans="1:12" s="172" customFormat="1" ht="12.75" outlineLevel="2">
      <c r="A455" s="90" t="s">
        <v>432</v>
      </c>
      <c r="B455" s="94" t="s">
        <v>17</v>
      </c>
      <c r="C455" s="94" t="s">
        <v>42</v>
      </c>
      <c r="D455" s="94" t="s">
        <v>43</v>
      </c>
      <c r="E455" s="91" t="s">
        <v>20</v>
      </c>
      <c r="F455" s="94" t="s">
        <v>44</v>
      </c>
      <c r="G455" s="26">
        <v>19286</v>
      </c>
      <c r="H455" s="36"/>
      <c r="I455" s="20">
        <f t="shared" si="28"/>
        <v>19286</v>
      </c>
      <c r="J455" s="26">
        <v>686301</v>
      </c>
      <c r="K455" s="36"/>
      <c r="L455" s="26">
        <f t="shared" si="29"/>
        <v>686301</v>
      </c>
    </row>
    <row r="456" spans="1:12" s="172" customFormat="1" ht="12.75" outlineLevel="2">
      <c r="A456" s="110" t="s">
        <v>433</v>
      </c>
      <c r="B456" s="181" t="s">
        <v>17</v>
      </c>
      <c r="C456" s="181" t="s">
        <v>18</v>
      </c>
      <c r="D456" s="181" t="s">
        <v>58</v>
      </c>
      <c r="E456" s="182" t="s">
        <v>20</v>
      </c>
      <c r="F456" s="181" t="s">
        <v>21</v>
      </c>
      <c r="G456" s="14">
        <v>2681</v>
      </c>
      <c r="H456" s="14"/>
      <c r="I456" s="20">
        <f t="shared" si="28"/>
        <v>2681</v>
      </c>
      <c r="J456" s="16">
        <v>44495</v>
      </c>
      <c r="K456" s="16"/>
      <c r="L456" s="26">
        <f t="shared" si="29"/>
        <v>44495</v>
      </c>
    </row>
    <row r="457" spans="1:12" s="172" customFormat="1" ht="12.75" outlineLevel="2">
      <c r="A457" s="110" t="s">
        <v>434</v>
      </c>
      <c r="B457" s="181" t="s">
        <v>17</v>
      </c>
      <c r="C457" s="181" t="s">
        <v>18</v>
      </c>
      <c r="D457" s="181" t="s">
        <v>19</v>
      </c>
      <c r="E457" s="182" t="s">
        <v>20</v>
      </c>
      <c r="F457" s="181" t="s">
        <v>21</v>
      </c>
      <c r="G457" s="14">
        <v>6583</v>
      </c>
      <c r="H457" s="14"/>
      <c r="I457" s="20">
        <f t="shared" si="28"/>
        <v>6583</v>
      </c>
      <c r="J457" s="16">
        <v>108092</v>
      </c>
      <c r="K457" s="16"/>
      <c r="L457" s="26">
        <f t="shared" si="29"/>
        <v>108092</v>
      </c>
    </row>
    <row r="458" spans="1:12" s="172" customFormat="1" ht="12.75" outlineLevel="2">
      <c r="A458" s="27" t="s">
        <v>435</v>
      </c>
      <c r="B458" s="53" t="s">
        <v>17</v>
      </c>
      <c r="C458" s="53" t="s">
        <v>36</v>
      </c>
      <c r="D458" s="53" t="s">
        <v>37</v>
      </c>
      <c r="E458" s="53" t="s">
        <v>20</v>
      </c>
      <c r="F458" s="53" t="s">
        <v>38</v>
      </c>
      <c r="G458" s="30">
        <v>110436</v>
      </c>
      <c r="H458" s="30">
        <v>2790</v>
      </c>
      <c r="I458" s="20">
        <f t="shared" si="28"/>
        <v>113226</v>
      </c>
      <c r="J458" s="30">
        <v>2499166</v>
      </c>
      <c r="K458" s="30">
        <v>134962</v>
      </c>
      <c r="L458" s="26">
        <f t="shared" si="29"/>
        <v>2634128</v>
      </c>
    </row>
    <row r="459" spans="1:12" s="172" customFormat="1" ht="12.75" outlineLevel="2">
      <c r="A459" s="17" t="s">
        <v>436</v>
      </c>
      <c r="B459" s="18" t="s">
        <v>17</v>
      </c>
      <c r="C459" s="18" t="s">
        <v>24</v>
      </c>
      <c r="D459" s="18" t="s">
        <v>37</v>
      </c>
      <c r="E459" s="18" t="s">
        <v>20</v>
      </c>
      <c r="F459" s="19" t="s">
        <v>27</v>
      </c>
      <c r="G459" s="20">
        <v>462738</v>
      </c>
      <c r="H459" s="194">
        <v>20102</v>
      </c>
      <c r="I459" s="20">
        <f t="shared" si="28"/>
        <v>482840</v>
      </c>
      <c r="J459" s="21">
        <v>10254020</v>
      </c>
      <c r="K459" s="189">
        <v>1423158</v>
      </c>
      <c r="L459" s="26">
        <f t="shared" si="29"/>
        <v>11677178</v>
      </c>
    </row>
    <row r="460" spans="1:12" s="172" customFormat="1" ht="12.75" outlineLevel="2">
      <c r="A460" s="33" t="s">
        <v>744</v>
      </c>
      <c r="B460" s="94" t="s">
        <v>17</v>
      </c>
      <c r="C460" s="94" t="s">
        <v>42</v>
      </c>
      <c r="D460" s="94" t="s">
        <v>43</v>
      </c>
      <c r="E460" s="91" t="s">
        <v>20</v>
      </c>
      <c r="F460" s="94" t="s">
        <v>44</v>
      </c>
      <c r="G460" s="26">
        <v>6547</v>
      </c>
      <c r="H460" s="36"/>
      <c r="I460" s="20">
        <f t="shared" si="28"/>
        <v>6547</v>
      </c>
      <c r="J460" s="26">
        <v>218802</v>
      </c>
      <c r="K460" s="36"/>
      <c r="L460" s="26">
        <f t="shared" si="29"/>
        <v>218802</v>
      </c>
    </row>
    <row r="461" spans="1:12" s="172" customFormat="1" ht="12.75" outlineLevel="2">
      <c r="A461" s="17" t="s">
        <v>448</v>
      </c>
      <c r="B461" s="18" t="s">
        <v>17</v>
      </c>
      <c r="C461" s="18" t="s">
        <v>24</v>
      </c>
      <c r="D461" s="18" t="s">
        <v>114</v>
      </c>
      <c r="E461" s="18" t="s">
        <v>20</v>
      </c>
      <c r="F461" s="19" t="s">
        <v>27</v>
      </c>
      <c r="G461" s="72">
        <v>5045</v>
      </c>
      <c r="H461" s="20"/>
      <c r="I461" s="20">
        <f t="shared" si="28"/>
        <v>5045</v>
      </c>
      <c r="J461" s="21">
        <v>111529</v>
      </c>
      <c r="K461" s="21"/>
      <c r="L461" s="26">
        <f t="shared" si="29"/>
        <v>111529</v>
      </c>
    </row>
    <row r="462" spans="1:12" s="172" customFormat="1" ht="12.75" outlineLevel="2">
      <c r="A462" s="110" t="s">
        <v>449</v>
      </c>
      <c r="B462" s="181" t="s">
        <v>17</v>
      </c>
      <c r="C462" s="181" t="s">
        <v>18</v>
      </c>
      <c r="D462" s="181" t="s">
        <v>41</v>
      </c>
      <c r="E462" s="182" t="s">
        <v>20</v>
      </c>
      <c r="F462" s="181" t="s">
        <v>21</v>
      </c>
      <c r="G462" s="15">
        <v>5830</v>
      </c>
      <c r="H462" s="15"/>
      <c r="I462" s="20">
        <f t="shared" si="28"/>
        <v>5830</v>
      </c>
      <c r="J462" s="32">
        <v>96227</v>
      </c>
      <c r="K462" s="15"/>
      <c r="L462" s="26">
        <f t="shared" si="29"/>
        <v>96227</v>
      </c>
    </row>
    <row r="463" spans="1:12" s="172" customFormat="1" ht="12.75" outlineLevel="2">
      <c r="A463" s="110" t="s">
        <v>455</v>
      </c>
      <c r="B463" s="181" t="s">
        <v>17</v>
      </c>
      <c r="C463" s="181" t="s">
        <v>18</v>
      </c>
      <c r="D463" s="181" t="s">
        <v>58</v>
      </c>
      <c r="E463" s="182" t="s">
        <v>20</v>
      </c>
      <c r="F463" s="181" t="s">
        <v>21</v>
      </c>
      <c r="G463" s="14">
        <v>2263</v>
      </c>
      <c r="H463" s="14"/>
      <c r="I463" s="20">
        <f t="shared" si="28"/>
        <v>2263</v>
      </c>
      <c r="J463" s="16">
        <v>36456</v>
      </c>
      <c r="K463" s="16"/>
      <c r="L463" s="26">
        <f t="shared" si="29"/>
        <v>36456</v>
      </c>
    </row>
    <row r="464" spans="1:12" s="172" customFormat="1" ht="12.75" outlineLevel="2">
      <c r="A464" s="110" t="s">
        <v>457</v>
      </c>
      <c r="B464" s="181" t="s">
        <v>17</v>
      </c>
      <c r="C464" s="181" t="s">
        <v>18</v>
      </c>
      <c r="D464" s="181" t="s">
        <v>58</v>
      </c>
      <c r="E464" s="182" t="s">
        <v>20</v>
      </c>
      <c r="F464" s="181" t="s">
        <v>21</v>
      </c>
      <c r="G464" s="14">
        <v>2688</v>
      </c>
      <c r="H464" s="14"/>
      <c r="I464" s="20">
        <f t="shared" si="28"/>
        <v>2688</v>
      </c>
      <c r="J464" s="16">
        <v>43414</v>
      </c>
      <c r="K464" s="16"/>
      <c r="L464" s="26">
        <f t="shared" si="29"/>
        <v>43414</v>
      </c>
    </row>
    <row r="465" spans="1:12" s="172" customFormat="1" ht="12.75" outlineLevel="2">
      <c r="A465" s="33" t="s">
        <v>458</v>
      </c>
      <c r="B465" s="94" t="s">
        <v>17</v>
      </c>
      <c r="C465" s="94" t="s">
        <v>42</v>
      </c>
      <c r="D465" s="94" t="s">
        <v>43</v>
      </c>
      <c r="E465" s="91" t="s">
        <v>20</v>
      </c>
      <c r="F465" s="94" t="s">
        <v>44</v>
      </c>
      <c r="G465" s="26">
        <v>499361</v>
      </c>
      <c r="H465" s="36">
        <v>984</v>
      </c>
      <c r="I465" s="20">
        <f t="shared" si="28"/>
        <v>500345</v>
      </c>
      <c r="J465" s="26">
        <v>13332789</v>
      </c>
      <c r="K465" s="36">
        <v>53453</v>
      </c>
      <c r="L465" s="26">
        <f t="shared" si="29"/>
        <v>13386242</v>
      </c>
    </row>
    <row r="466" spans="1:12" s="172" customFormat="1" ht="12.75" outlineLevel="2">
      <c r="A466" s="110" t="s">
        <v>460</v>
      </c>
      <c r="B466" s="181" t="s">
        <v>17</v>
      </c>
      <c r="C466" s="181" t="s">
        <v>18</v>
      </c>
      <c r="D466" s="181" t="s">
        <v>29</v>
      </c>
      <c r="E466" s="182" t="s">
        <v>20</v>
      </c>
      <c r="F466" s="181" t="s">
        <v>21</v>
      </c>
      <c r="G466" s="15">
        <v>44424</v>
      </c>
      <c r="H466" s="15"/>
      <c r="I466" s="20">
        <f t="shared" si="28"/>
        <v>44424</v>
      </c>
      <c r="J466" s="22">
        <v>711952</v>
      </c>
      <c r="K466" s="22"/>
      <c r="L466" s="26">
        <f t="shared" si="29"/>
        <v>711952</v>
      </c>
    </row>
    <row r="467" spans="1:12" s="172" customFormat="1" ht="12.75" outlineLevel="2">
      <c r="A467" s="110" t="s">
        <v>461</v>
      </c>
      <c r="B467" s="181" t="s">
        <v>17</v>
      </c>
      <c r="C467" s="181" t="s">
        <v>18</v>
      </c>
      <c r="D467" s="181" t="s">
        <v>41</v>
      </c>
      <c r="E467" s="182" t="s">
        <v>20</v>
      </c>
      <c r="F467" s="181" t="s">
        <v>21</v>
      </c>
      <c r="G467" s="15">
        <v>10489</v>
      </c>
      <c r="H467" s="15"/>
      <c r="I467" s="20">
        <f t="shared" si="28"/>
        <v>10489</v>
      </c>
      <c r="J467" s="32">
        <v>171003</v>
      </c>
      <c r="K467" s="15"/>
      <c r="L467" s="26">
        <f t="shared" si="29"/>
        <v>171003</v>
      </c>
    </row>
    <row r="468" spans="1:12" s="172" customFormat="1" ht="12.75" outlineLevel="2">
      <c r="A468" s="110" t="s">
        <v>463</v>
      </c>
      <c r="B468" s="181" t="s">
        <v>17</v>
      </c>
      <c r="C468" s="181" t="s">
        <v>18</v>
      </c>
      <c r="D468" s="181" t="s">
        <v>90</v>
      </c>
      <c r="E468" s="182" t="s">
        <v>20</v>
      </c>
      <c r="F468" s="181" t="s">
        <v>21</v>
      </c>
      <c r="G468" s="15">
        <v>1911</v>
      </c>
      <c r="H468" s="15"/>
      <c r="I468" s="20">
        <f t="shared" si="28"/>
        <v>1911</v>
      </c>
      <c r="J468" s="22">
        <v>33965</v>
      </c>
      <c r="K468" s="22"/>
      <c r="L468" s="26">
        <f t="shared" si="29"/>
        <v>33965</v>
      </c>
    </row>
    <row r="469" spans="1:12" s="172" customFormat="1" ht="12.75" outlineLevel="2">
      <c r="A469" s="60" t="s">
        <v>464</v>
      </c>
      <c r="B469" s="42" t="s">
        <v>17</v>
      </c>
      <c r="C469" s="42" t="s">
        <v>54</v>
      </c>
      <c r="D469" s="42" t="s">
        <v>43</v>
      </c>
      <c r="E469" s="201" t="s">
        <v>20</v>
      </c>
      <c r="F469" s="42" t="s">
        <v>55</v>
      </c>
      <c r="G469" s="44">
        <v>29334</v>
      </c>
      <c r="H469" s="44"/>
      <c r="I469" s="20">
        <f t="shared" si="28"/>
        <v>29334</v>
      </c>
      <c r="J469" s="52">
        <v>691626</v>
      </c>
      <c r="K469" s="44"/>
      <c r="L469" s="26">
        <f t="shared" si="29"/>
        <v>691626</v>
      </c>
    </row>
    <row r="470" spans="1:12" s="172" customFormat="1" ht="12.75" outlineLevel="2">
      <c r="A470" s="110" t="s">
        <v>465</v>
      </c>
      <c r="B470" s="181" t="s">
        <v>17</v>
      </c>
      <c r="C470" s="181" t="s">
        <v>18</v>
      </c>
      <c r="D470" s="181" t="s">
        <v>41</v>
      </c>
      <c r="E470" s="182" t="s">
        <v>20</v>
      </c>
      <c r="F470" s="181" t="s">
        <v>21</v>
      </c>
      <c r="G470" s="15">
        <v>20914</v>
      </c>
      <c r="H470" s="15"/>
      <c r="I470" s="20">
        <f t="shared" si="28"/>
        <v>20914</v>
      </c>
      <c r="J470" s="32">
        <v>338402</v>
      </c>
      <c r="K470" s="15"/>
      <c r="L470" s="26">
        <f t="shared" si="29"/>
        <v>338402</v>
      </c>
    </row>
    <row r="471" spans="1:12" s="172" customFormat="1" ht="12.75" outlineLevel="2">
      <c r="A471" s="33" t="s">
        <v>471</v>
      </c>
      <c r="B471" s="94" t="s">
        <v>17</v>
      </c>
      <c r="C471" s="94" t="s">
        <v>42</v>
      </c>
      <c r="D471" s="94" t="s">
        <v>43</v>
      </c>
      <c r="E471" s="91" t="s">
        <v>20</v>
      </c>
      <c r="F471" s="94" t="s">
        <v>44</v>
      </c>
      <c r="G471" s="26">
        <v>225578</v>
      </c>
      <c r="H471" s="36"/>
      <c r="I471" s="20">
        <f t="shared" si="28"/>
        <v>225578</v>
      </c>
      <c r="J471" s="119">
        <v>5066966</v>
      </c>
      <c r="K471" s="36"/>
      <c r="L471" s="26">
        <f t="shared" si="29"/>
        <v>5066966</v>
      </c>
    </row>
    <row r="472" spans="1:12" s="172" customFormat="1" ht="12.75" outlineLevel="2">
      <c r="A472" s="17" t="s">
        <v>749</v>
      </c>
      <c r="B472" s="18" t="s">
        <v>17</v>
      </c>
      <c r="C472" s="18" t="s">
        <v>24</v>
      </c>
      <c r="D472" s="18" t="s">
        <v>33</v>
      </c>
      <c r="E472" s="18" t="s">
        <v>20</v>
      </c>
      <c r="F472" s="19" t="s">
        <v>27</v>
      </c>
      <c r="G472" s="20">
        <v>18523</v>
      </c>
      <c r="H472" s="20"/>
      <c r="I472" s="20">
        <f t="shared" si="28"/>
        <v>18523</v>
      </c>
      <c r="J472" s="21">
        <v>475490</v>
      </c>
      <c r="K472" s="21"/>
      <c r="L472" s="26">
        <f t="shared" si="29"/>
        <v>475490</v>
      </c>
    </row>
    <row r="473" spans="1:12" s="172" customFormat="1" ht="12.75" outlineLevel="2">
      <c r="A473" s="33" t="s">
        <v>482</v>
      </c>
      <c r="B473" s="94" t="s">
        <v>17</v>
      </c>
      <c r="C473" s="94" t="s">
        <v>42</v>
      </c>
      <c r="D473" s="94" t="s">
        <v>43</v>
      </c>
      <c r="E473" s="91" t="s">
        <v>20</v>
      </c>
      <c r="F473" s="94" t="s">
        <v>44</v>
      </c>
      <c r="G473" s="26">
        <v>16335</v>
      </c>
      <c r="H473" s="36"/>
      <c r="I473" s="20">
        <f t="shared" si="28"/>
        <v>16335</v>
      </c>
      <c r="J473" s="26">
        <v>575424</v>
      </c>
      <c r="K473" s="36"/>
      <c r="L473" s="26">
        <f t="shared" si="29"/>
        <v>575424</v>
      </c>
    </row>
    <row r="474" spans="1:12" s="172" customFormat="1" ht="12.75" outlineLevel="2">
      <c r="A474" s="110" t="s">
        <v>486</v>
      </c>
      <c r="B474" s="181" t="s">
        <v>17</v>
      </c>
      <c r="C474" s="181" t="s">
        <v>18</v>
      </c>
      <c r="D474" s="181" t="s">
        <v>41</v>
      </c>
      <c r="E474" s="182" t="s">
        <v>20</v>
      </c>
      <c r="F474" s="181" t="s">
        <v>21</v>
      </c>
      <c r="G474" s="15">
        <v>11179</v>
      </c>
      <c r="H474" s="15"/>
      <c r="I474" s="20">
        <f t="shared" si="28"/>
        <v>11179</v>
      </c>
      <c r="J474" s="32">
        <v>176902</v>
      </c>
      <c r="K474" s="15"/>
      <c r="L474" s="26">
        <f t="shared" si="29"/>
        <v>176902</v>
      </c>
    </row>
    <row r="475" spans="1:12" s="172" customFormat="1" ht="12.75" outlineLevel="2">
      <c r="A475" s="110" t="s">
        <v>492</v>
      </c>
      <c r="B475" s="181" t="s">
        <v>17</v>
      </c>
      <c r="C475" s="181" t="s">
        <v>18</v>
      </c>
      <c r="D475" s="181" t="s">
        <v>58</v>
      </c>
      <c r="E475" s="182" t="s">
        <v>20</v>
      </c>
      <c r="F475" s="181" t="s">
        <v>21</v>
      </c>
      <c r="G475" s="14">
        <v>1867</v>
      </c>
      <c r="H475" s="14"/>
      <c r="I475" s="20">
        <f t="shared" si="28"/>
        <v>1867</v>
      </c>
      <c r="J475" s="16">
        <v>31465</v>
      </c>
      <c r="K475" s="16"/>
      <c r="L475" s="26">
        <f t="shared" si="29"/>
        <v>31465</v>
      </c>
    </row>
    <row r="476" spans="1:12" s="172" customFormat="1" ht="12.75" outlineLevel="2">
      <c r="A476" s="110" t="s">
        <v>493</v>
      </c>
      <c r="B476" s="181" t="s">
        <v>17</v>
      </c>
      <c r="C476" s="181" t="s">
        <v>18</v>
      </c>
      <c r="D476" s="181" t="s">
        <v>29</v>
      </c>
      <c r="E476" s="182" t="s">
        <v>20</v>
      </c>
      <c r="F476" s="181" t="s">
        <v>21</v>
      </c>
      <c r="G476" s="15">
        <v>24768</v>
      </c>
      <c r="H476" s="15"/>
      <c r="I476" s="20">
        <f t="shared" si="28"/>
        <v>24768</v>
      </c>
      <c r="J476" s="22">
        <v>390833</v>
      </c>
      <c r="K476" s="22"/>
      <c r="L476" s="26">
        <f t="shared" si="29"/>
        <v>390833</v>
      </c>
    </row>
    <row r="477" spans="1:12" s="172" customFormat="1" ht="12.75" outlineLevel="2">
      <c r="A477" s="110" t="s">
        <v>494</v>
      </c>
      <c r="B477" s="181" t="s">
        <v>17</v>
      </c>
      <c r="C477" s="181" t="s">
        <v>18</v>
      </c>
      <c r="D477" s="181" t="s">
        <v>58</v>
      </c>
      <c r="E477" s="182" t="s">
        <v>20</v>
      </c>
      <c r="F477" s="181" t="s">
        <v>21</v>
      </c>
      <c r="G477" s="14">
        <v>22913</v>
      </c>
      <c r="H477" s="14"/>
      <c r="I477" s="20">
        <f t="shared" si="28"/>
        <v>22913</v>
      </c>
      <c r="J477" s="16">
        <v>359421</v>
      </c>
      <c r="K477" s="16"/>
      <c r="L477" s="26">
        <f t="shared" si="29"/>
        <v>359421</v>
      </c>
    </row>
    <row r="478" spans="1:12" s="172" customFormat="1" ht="12.75" outlineLevel="2">
      <c r="A478" s="110" t="s">
        <v>503</v>
      </c>
      <c r="B478" s="181" t="s">
        <v>17</v>
      </c>
      <c r="C478" s="181" t="s">
        <v>18</v>
      </c>
      <c r="D478" s="181" t="s">
        <v>41</v>
      </c>
      <c r="E478" s="182" t="s">
        <v>20</v>
      </c>
      <c r="F478" s="181" t="s">
        <v>21</v>
      </c>
      <c r="G478" s="15">
        <v>7602</v>
      </c>
      <c r="H478" s="15"/>
      <c r="I478" s="20">
        <f t="shared" si="28"/>
        <v>7602</v>
      </c>
      <c r="J478" s="32">
        <v>121415</v>
      </c>
      <c r="K478" s="15"/>
      <c r="L478" s="26">
        <f t="shared" si="29"/>
        <v>121415</v>
      </c>
    </row>
    <row r="479" spans="1:12" s="172" customFormat="1" ht="12.75" outlineLevel="2">
      <c r="A479" s="110" t="s">
        <v>504</v>
      </c>
      <c r="B479" s="181" t="s">
        <v>17</v>
      </c>
      <c r="C479" s="181" t="s">
        <v>18</v>
      </c>
      <c r="D479" s="181" t="s">
        <v>90</v>
      </c>
      <c r="E479" s="182" t="s">
        <v>20</v>
      </c>
      <c r="F479" s="181" t="s">
        <v>21</v>
      </c>
      <c r="G479" s="15">
        <v>1223</v>
      </c>
      <c r="H479" s="15"/>
      <c r="I479" s="20">
        <f t="shared" si="28"/>
        <v>1223</v>
      </c>
      <c r="J479" s="22">
        <v>21284</v>
      </c>
      <c r="K479" s="22"/>
      <c r="L479" s="26">
        <f t="shared" si="29"/>
        <v>21284</v>
      </c>
    </row>
    <row r="480" spans="1:12" s="172" customFormat="1" ht="12.75" outlineLevel="2">
      <c r="A480" s="33" t="s">
        <v>758</v>
      </c>
      <c r="B480" s="94" t="s">
        <v>17</v>
      </c>
      <c r="C480" s="94" t="s">
        <v>42</v>
      </c>
      <c r="D480" s="94" t="s">
        <v>43</v>
      </c>
      <c r="E480" s="91" t="s">
        <v>20</v>
      </c>
      <c r="F480" s="94" t="s">
        <v>44</v>
      </c>
      <c r="G480" s="26">
        <v>16183</v>
      </c>
      <c r="H480" s="36"/>
      <c r="I480" s="20">
        <f t="shared" si="28"/>
        <v>16183</v>
      </c>
      <c r="J480" s="26">
        <v>534047</v>
      </c>
      <c r="K480" s="36"/>
      <c r="L480" s="26">
        <f t="shared" si="29"/>
        <v>534047</v>
      </c>
    </row>
    <row r="481" spans="1:12" s="172" customFormat="1" ht="12.75" outlineLevel="2">
      <c r="A481" s="110" t="s">
        <v>505</v>
      </c>
      <c r="B481" s="181" t="s">
        <v>17</v>
      </c>
      <c r="C481" s="181" t="s">
        <v>18</v>
      </c>
      <c r="D481" s="181" t="s">
        <v>41</v>
      </c>
      <c r="E481" s="182" t="s">
        <v>20</v>
      </c>
      <c r="F481" s="181" t="s">
        <v>21</v>
      </c>
      <c r="G481" s="15">
        <v>4176</v>
      </c>
      <c r="H481" s="15"/>
      <c r="I481" s="20">
        <f t="shared" si="28"/>
        <v>4176</v>
      </c>
      <c r="J481" s="32">
        <v>68778</v>
      </c>
      <c r="K481" s="15"/>
      <c r="L481" s="26">
        <f t="shared" si="29"/>
        <v>68778</v>
      </c>
    </row>
    <row r="482" spans="1:12" s="172" customFormat="1" ht="12.75" outlineLevel="2">
      <c r="A482" s="110" t="s">
        <v>506</v>
      </c>
      <c r="B482" s="181" t="s">
        <v>17</v>
      </c>
      <c r="C482" s="181" t="s">
        <v>18</v>
      </c>
      <c r="D482" s="181" t="s">
        <v>29</v>
      </c>
      <c r="E482" s="182" t="s">
        <v>20</v>
      </c>
      <c r="F482" s="181" t="s">
        <v>21</v>
      </c>
      <c r="G482" s="15">
        <v>1624</v>
      </c>
      <c r="H482" s="15"/>
      <c r="I482" s="20">
        <f t="shared" si="28"/>
        <v>1624</v>
      </c>
      <c r="J482" s="22">
        <v>26713</v>
      </c>
      <c r="K482" s="22"/>
      <c r="L482" s="26">
        <f t="shared" si="29"/>
        <v>26713</v>
      </c>
    </row>
    <row r="483" spans="1:12" s="172" customFormat="1" ht="12.75" outlineLevel="2">
      <c r="A483" s="110" t="s">
        <v>507</v>
      </c>
      <c r="B483" s="181" t="s">
        <v>17</v>
      </c>
      <c r="C483" s="181" t="s">
        <v>18</v>
      </c>
      <c r="D483" s="181" t="s">
        <v>58</v>
      </c>
      <c r="E483" s="182" t="s">
        <v>20</v>
      </c>
      <c r="F483" s="181" t="s">
        <v>21</v>
      </c>
      <c r="G483" s="14">
        <v>254</v>
      </c>
      <c r="H483" s="14"/>
      <c r="I483" s="20">
        <f t="shared" si="28"/>
        <v>254</v>
      </c>
      <c r="J483" s="16">
        <v>4241</v>
      </c>
      <c r="K483" s="16"/>
      <c r="L483" s="26">
        <f t="shared" si="29"/>
        <v>4241</v>
      </c>
    </row>
    <row r="484" spans="1:12" s="172" customFormat="1" ht="12.75" outlineLevel="2">
      <c r="A484" s="110" t="s">
        <v>508</v>
      </c>
      <c r="B484" s="181" t="s">
        <v>17</v>
      </c>
      <c r="C484" s="181" t="s">
        <v>18</v>
      </c>
      <c r="D484" s="181" t="s">
        <v>41</v>
      </c>
      <c r="E484" s="182" t="s">
        <v>20</v>
      </c>
      <c r="F484" s="181" t="s">
        <v>21</v>
      </c>
      <c r="G484" s="15">
        <v>16623</v>
      </c>
      <c r="H484" s="15"/>
      <c r="I484" s="20">
        <f t="shared" si="28"/>
        <v>16623</v>
      </c>
      <c r="J484" s="32">
        <v>266143</v>
      </c>
      <c r="K484" s="15"/>
      <c r="L484" s="26">
        <f t="shared" si="29"/>
        <v>266143</v>
      </c>
    </row>
    <row r="485" spans="1:12" s="172" customFormat="1" ht="12.75" outlineLevel="2">
      <c r="A485" s="27" t="s">
        <v>509</v>
      </c>
      <c r="B485" s="53" t="s">
        <v>17</v>
      </c>
      <c r="C485" s="53" t="s">
        <v>36</v>
      </c>
      <c r="D485" s="53" t="s">
        <v>58</v>
      </c>
      <c r="E485" s="53" t="s">
        <v>20</v>
      </c>
      <c r="F485" s="53" t="s">
        <v>38</v>
      </c>
      <c r="G485" s="30">
        <v>5090</v>
      </c>
      <c r="H485" s="30">
        <v>0</v>
      </c>
      <c r="I485" s="20">
        <f t="shared" si="28"/>
        <v>5090</v>
      </c>
      <c r="J485" s="30">
        <v>156811</v>
      </c>
      <c r="K485" s="30">
        <v>0</v>
      </c>
      <c r="L485" s="26">
        <f t="shared" si="29"/>
        <v>156811</v>
      </c>
    </row>
    <row r="486" spans="1:12" s="172" customFormat="1" ht="12.75" outlineLevel="2">
      <c r="A486" s="33" t="s">
        <v>513</v>
      </c>
      <c r="B486" s="94" t="s">
        <v>17</v>
      </c>
      <c r="C486" s="94" t="s">
        <v>42</v>
      </c>
      <c r="D486" s="94" t="s">
        <v>43</v>
      </c>
      <c r="E486" s="91" t="s">
        <v>20</v>
      </c>
      <c r="F486" s="94" t="s">
        <v>44</v>
      </c>
      <c r="G486" s="26">
        <v>445070</v>
      </c>
      <c r="H486" s="36"/>
      <c r="I486" s="20">
        <f t="shared" si="28"/>
        <v>445070</v>
      </c>
      <c r="J486" s="26">
        <v>10898441</v>
      </c>
      <c r="K486" s="36"/>
      <c r="L486" s="26">
        <f t="shared" si="29"/>
        <v>10898441</v>
      </c>
    </row>
    <row r="487" spans="1:12" s="172" customFormat="1" ht="12.75" outlineLevel="2">
      <c r="A487" s="110" t="s">
        <v>514</v>
      </c>
      <c r="B487" s="181" t="s">
        <v>17</v>
      </c>
      <c r="C487" s="181" t="s">
        <v>18</v>
      </c>
      <c r="D487" s="181" t="s">
        <v>41</v>
      </c>
      <c r="E487" s="182" t="s">
        <v>20</v>
      </c>
      <c r="F487" s="181" t="s">
        <v>21</v>
      </c>
      <c r="G487" s="15">
        <v>31997</v>
      </c>
      <c r="H487" s="15"/>
      <c r="I487" s="20">
        <f t="shared" si="28"/>
        <v>31997</v>
      </c>
      <c r="J487" s="32">
        <v>511422</v>
      </c>
      <c r="K487" s="15"/>
      <c r="L487" s="26">
        <f t="shared" si="29"/>
        <v>511422</v>
      </c>
    </row>
    <row r="488" spans="1:12" s="172" customFormat="1" ht="12.75" outlineLevel="2">
      <c r="A488" s="110" t="s">
        <v>515</v>
      </c>
      <c r="B488" s="181" t="s">
        <v>17</v>
      </c>
      <c r="C488" s="181" t="s">
        <v>18</v>
      </c>
      <c r="D488" s="181" t="s">
        <v>19</v>
      </c>
      <c r="E488" s="182" t="s">
        <v>20</v>
      </c>
      <c r="F488" s="181" t="s">
        <v>21</v>
      </c>
      <c r="G488" s="14">
        <v>43682</v>
      </c>
      <c r="H488" s="14"/>
      <c r="I488" s="20">
        <f t="shared" si="28"/>
        <v>43682</v>
      </c>
      <c r="J488" s="16">
        <v>727633</v>
      </c>
      <c r="K488" s="16"/>
      <c r="L488" s="26">
        <f t="shared" si="29"/>
        <v>727633</v>
      </c>
    </row>
    <row r="489" spans="1:12" s="172" customFormat="1" ht="12.75" outlineLevel="2">
      <c r="A489" s="110" t="s">
        <v>517</v>
      </c>
      <c r="B489" s="181" t="s">
        <v>17</v>
      </c>
      <c r="C489" s="181" t="s">
        <v>18</v>
      </c>
      <c r="D489" s="181" t="s">
        <v>29</v>
      </c>
      <c r="E489" s="182" t="s">
        <v>20</v>
      </c>
      <c r="F489" s="181" t="s">
        <v>21</v>
      </c>
      <c r="G489" s="15">
        <v>8325</v>
      </c>
      <c r="H489" s="15"/>
      <c r="I489" s="20">
        <f t="shared" si="28"/>
        <v>8325</v>
      </c>
      <c r="J489" s="22">
        <v>133294</v>
      </c>
      <c r="K489" s="22"/>
      <c r="L489" s="26">
        <f t="shared" si="29"/>
        <v>133294</v>
      </c>
    </row>
    <row r="490" spans="1:12" s="172" customFormat="1" ht="12.75" outlineLevel="2">
      <c r="A490" s="110" t="s">
        <v>522</v>
      </c>
      <c r="B490" s="181" t="s">
        <v>17</v>
      </c>
      <c r="C490" s="181" t="s">
        <v>18</v>
      </c>
      <c r="D490" s="181" t="s">
        <v>58</v>
      </c>
      <c r="E490" s="182" t="s">
        <v>20</v>
      </c>
      <c r="F490" s="181" t="s">
        <v>21</v>
      </c>
      <c r="G490" s="14">
        <v>27820</v>
      </c>
      <c r="H490" s="14"/>
      <c r="I490" s="20">
        <f t="shared" si="28"/>
        <v>27820</v>
      </c>
      <c r="J490" s="16">
        <v>438291</v>
      </c>
      <c r="K490" s="16"/>
      <c r="L490" s="26">
        <f t="shared" si="29"/>
        <v>438291</v>
      </c>
    </row>
    <row r="491" spans="1:12" s="172" customFormat="1" ht="12.75" outlineLevel="2">
      <c r="A491" s="110" t="s">
        <v>531</v>
      </c>
      <c r="B491" s="181" t="s">
        <v>17</v>
      </c>
      <c r="C491" s="181" t="s">
        <v>18</v>
      </c>
      <c r="D491" s="181" t="s">
        <v>58</v>
      </c>
      <c r="E491" s="182" t="s">
        <v>20</v>
      </c>
      <c r="F491" s="181" t="s">
        <v>21</v>
      </c>
      <c r="G491" s="14">
        <v>3965</v>
      </c>
      <c r="H491" s="14"/>
      <c r="I491" s="20">
        <f t="shared" si="28"/>
        <v>3965</v>
      </c>
      <c r="J491" s="16">
        <v>69894</v>
      </c>
      <c r="K491" s="16"/>
      <c r="L491" s="26">
        <f t="shared" si="29"/>
        <v>69894</v>
      </c>
    </row>
    <row r="492" spans="1:12" s="172" customFormat="1" ht="12.75" outlineLevel="2">
      <c r="A492" s="110" t="s">
        <v>532</v>
      </c>
      <c r="B492" s="181" t="s">
        <v>17</v>
      </c>
      <c r="C492" s="181" t="s">
        <v>18</v>
      </c>
      <c r="D492" s="181" t="s">
        <v>58</v>
      </c>
      <c r="E492" s="182" t="s">
        <v>20</v>
      </c>
      <c r="F492" s="181" t="s">
        <v>21</v>
      </c>
      <c r="G492" s="14">
        <v>368</v>
      </c>
      <c r="H492" s="14"/>
      <c r="I492" s="20">
        <f t="shared" si="28"/>
        <v>368</v>
      </c>
      <c r="J492" s="16">
        <v>6204</v>
      </c>
      <c r="K492" s="16"/>
      <c r="L492" s="26">
        <f t="shared" si="29"/>
        <v>6204</v>
      </c>
    </row>
    <row r="493" spans="1:12" s="172" customFormat="1" ht="12.75" outlineLevel="2">
      <c r="A493" s="110" t="s">
        <v>533</v>
      </c>
      <c r="B493" s="181" t="s">
        <v>17</v>
      </c>
      <c r="C493" s="181" t="s">
        <v>18</v>
      </c>
      <c r="D493" s="181" t="s">
        <v>41</v>
      </c>
      <c r="E493" s="182" t="s">
        <v>20</v>
      </c>
      <c r="F493" s="181" t="s">
        <v>21</v>
      </c>
      <c r="G493" s="15">
        <v>90540</v>
      </c>
      <c r="H493" s="15"/>
      <c r="I493" s="20">
        <f t="shared" si="28"/>
        <v>90540</v>
      </c>
      <c r="J493" s="32">
        <v>1640689</v>
      </c>
      <c r="K493" s="15"/>
      <c r="L493" s="26">
        <f t="shared" si="29"/>
        <v>1640689</v>
      </c>
    </row>
    <row r="494" spans="1:12" s="172" customFormat="1" ht="12.75" outlineLevel="2">
      <c r="A494" s="110" t="s">
        <v>536</v>
      </c>
      <c r="B494" s="181" t="s">
        <v>17</v>
      </c>
      <c r="C494" s="181" t="s">
        <v>18</v>
      </c>
      <c r="D494" s="181" t="s">
        <v>29</v>
      </c>
      <c r="E494" s="182" t="s">
        <v>20</v>
      </c>
      <c r="F494" s="181" t="s">
        <v>21</v>
      </c>
      <c r="G494" s="15">
        <v>5294</v>
      </c>
      <c r="H494" s="15"/>
      <c r="I494" s="20">
        <f t="shared" si="28"/>
        <v>5294</v>
      </c>
      <c r="J494" s="22">
        <v>87067</v>
      </c>
      <c r="K494" s="22"/>
      <c r="L494" s="26">
        <f t="shared" si="29"/>
        <v>87067</v>
      </c>
    </row>
    <row r="495" spans="1:12" s="172" customFormat="1" ht="12.75" outlineLevel="2">
      <c r="A495" s="17" t="s">
        <v>537</v>
      </c>
      <c r="B495" s="18" t="s">
        <v>17</v>
      </c>
      <c r="C495" s="18" t="s">
        <v>24</v>
      </c>
      <c r="D495" s="18" t="s">
        <v>114</v>
      </c>
      <c r="E495" s="18" t="s">
        <v>20</v>
      </c>
      <c r="F495" s="19" t="s">
        <v>27</v>
      </c>
      <c r="G495" s="72">
        <v>76297</v>
      </c>
      <c r="H495" s="20">
        <v>15232</v>
      </c>
      <c r="I495" s="20">
        <f t="shared" si="28"/>
        <v>91529</v>
      </c>
      <c r="J495" s="21">
        <v>1887780</v>
      </c>
      <c r="K495" s="21">
        <v>763200</v>
      </c>
      <c r="L495" s="26">
        <f t="shared" si="29"/>
        <v>2650980</v>
      </c>
    </row>
    <row r="496" spans="1:12" s="172" customFormat="1" ht="12.75" outlineLevel="2">
      <c r="A496" s="110" t="s">
        <v>538</v>
      </c>
      <c r="B496" s="181" t="s">
        <v>17</v>
      </c>
      <c r="C496" s="181" t="s">
        <v>18</v>
      </c>
      <c r="D496" s="181" t="s">
        <v>29</v>
      </c>
      <c r="E496" s="182" t="s">
        <v>20</v>
      </c>
      <c r="F496" s="181" t="s">
        <v>21</v>
      </c>
      <c r="G496" s="15">
        <v>35917</v>
      </c>
      <c r="H496" s="15"/>
      <c r="I496" s="20">
        <f t="shared" si="28"/>
        <v>35917</v>
      </c>
      <c r="J496" s="22">
        <v>562744</v>
      </c>
      <c r="K496" s="22"/>
      <c r="L496" s="26">
        <f t="shared" si="29"/>
        <v>562744</v>
      </c>
    </row>
    <row r="497" spans="1:12" s="172" customFormat="1" ht="12.75" outlineLevel="2">
      <c r="A497" s="110" t="s">
        <v>540</v>
      </c>
      <c r="B497" s="181" t="s">
        <v>17</v>
      </c>
      <c r="C497" s="181" t="s">
        <v>18</v>
      </c>
      <c r="D497" s="181" t="s">
        <v>41</v>
      </c>
      <c r="E497" s="182" t="s">
        <v>20</v>
      </c>
      <c r="F497" s="181" t="s">
        <v>21</v>
      </c>
      <c r="G497" s="15">
        <v>4936</v>
      </c>
      <c r="H497" s="15"/>
      <c r="I497" s="20">
        <f t="shared" si="28"/>
        <v>4936</v>
      </c>
      <c r="J497" s="32">
        <v>86031</v>
      </c>
      <c r="K497" s="15"/>
      <c r="L497" s="26">
        <f t="shared" si="29"/>
        <v>86031</v>
      </c>
    </row>
    <row r="498" spans="1:12" s="172" customFormat="1" ht="12.75" outlineLevel="2">
      <c r="A498" s="110" t="s">
        <v>540</v>
      </c>
      <c r="B498" s="181" t="s">
        <v>17</v>
      </c>
      <c r="C498" s="181" t="s">
        <v>18</v>
      </c>
      <c r="D498" s="181" t="s">
        <v>90</v>
      </c>
      <c r="E498" s="182" t="s">
        <v>20</v>
      </c>
      <c r="F498" s="181" t="s">
        <v>21</v>
      </c>
      <c r="G498" s="15">
        <v>1141</v>
      </c>
      <c r="H498" s="15"/>
      <c r="I498" s="20">
        <f t="shared" si="28"/>
        <v>1141</v>
      </c>
      <c r="J498" s="22">
        <v>18264</v>
      </c>
      <c r="K498" s="22"/>
      <c r="L498" s="26">
        <f t="shared" si="29"/>
        <v>18264</v>
      </c>
    </row>
    <row r="499" spans="1:12" s="172" customFormat="1" ht="12.75" outlineLevel="2">
      <c r="A499" s="110" t="s">
        <v>541</v>
      </c>
      <c r="B499" s="181" t="s">
        <v>17</v>
      </c>
      <c r="C499" s="181" t="s">
        <v>18</v>
      </c>
      <c r="D499" s="181" t="s">
        <v>29</v>
      </c>
      <c r="E499" s="182" t="s">
        <v>20</v>
      </c>
      <c r="F499" s="181" t="s">
        <v>21</v>
      </c>
      <c r="G499" s="15">
        <v>6583</v>
      </c>
      <c r="H499" s="15"/>
      <c r="I499" s="20">
        <f t="shared" si="28"/>
        <v>6583</v>
      </c>
      <c r="J499" s="22">
        <v>103458</v>
      </c>
      <c r="K499" s="22"/>
      <c r="L499" s="26">
        <f t="shared" si="29"/>
        <v>103458</v>
      </c>
    </row>
    <row r="500" spans="1:12" s="172" customFormat="1" ht="12.75" outlineLevel="2">
      <c r="A500" s="110" t="s">
        <v>543</v>
      </c>
      <c r="B500" s="181" t="s">
        <v>17</v>
      </c>
      <c r="C500" s="181" t="s">
        <v>18</v>
      </c>
      <c r="D500" s="181" t="s">
        <v>29</v>
      </c>
      <c r="E500" s="182" t="s">
        <v>20</v>
      </c>
      <c r="F500" s="181" t="s">
        <v>21</v>
      </c>
      <c r="G500" s="15">
        <v>5928</v>
      </c>
      <c r="H500" s="15"/>
      <c r="I500" s="20">
        <f t="shared" si="28"/>
        <v>5928</v>
      </c>
      <c r="J500" s="22">
        <v>101521</v>
      </c>
      <c r="K500" s="22"/>
      <c r="L500" s="26">
        <f t="shared" si="29"/>
        <v>101521</v>
      </c>
    </row>
    <row r="501" spans="1:12" s="172" customFormat="1" ht="12.75" outlineLevel="2">
      <c r="A501" s="110" t="s">
        <v>544</v>
      </c>
      <c r="B501" s="181" t="s">
        <v>17</v>
      </c>
      <c r="C501" s="181" t="s">
        <v>18</v>
      </c>
      <c r="D501" s="181" t="s">
        <v>58</v>
      </c>
      <c r="E501" s="182" t="s">
        <v>20</v>
      </c>
      <c r="F501" s="181" t="s">
        <v>21</v>
      </c>
      <c r="G501" s="14">
        <v>1245</v>
      </c>
      <c r="H501" s="14"/>
      <c r="I501" s="20">
        <f t="shared" si="28"/>
        <v>1245</v>
      </c>
      <c r="J501" s="16">
        <v>20132</v>
      </c>
      <c r="K501" s="16"/>
      <c r="L501" s="26">
        <f t="shared" si="29"/>
        <v>20132</v>
      </c>
    </row>
    <row r="502" spans="1:12" s="172" customFormat="1" ht="12.75" outlineLevel="2">
      <c r="A502" s="110" t="s">
        <v>547</v>
      </c>
      <c r="B502" s="181" t="s">
        <v>17</v>
      </c>
      <c r="C502" s="181" t="s">
        <v>18</v>
      </c>
      <c r="D502" s="181" t="s">
        <v>58</v>
      </c>
      <c r="E502" s="182" t="s">
        <v>20</v>
      </c>
      <c r="F502" s="181" t="s">
        <v>21</v>
      </c>
      <c r="G502" s="14">
        <v>1214</v>
      </c>
      <c r="H502" s="14"/>
      <c r="I502" s="20">
        <f t="shared" si="28"/>
        <v>1214</v>
      </c>
      <c r="J502" s="16">
        <v>21015</v>
      </c>
      <c r="K502" s="16"/>
      <c r="L502" s="26">
        <f t="shared" si="29"/>
        <v>21015</v>
      </c>
    </row>
    <row r="503" spans="1:12" s="172" customFormat="1" ht="12.75" outlineLevel="2">
      <c r="A503" s="110" t="s">
        <v>550</v>
      </c>
      <c r="B503" s="181" t="s">
        <v>17</v>
      </c>
      <c r="C503" s="181" t="s">
        <v>18</v>
      </c>
      <c r="D503" s="181" t="s">
        <v>58</v>
      </c>
      <c r="E503" s="182" t="s">
        <v>20</v>
      </c>
      <c r="F503" s="181" t="s">
        <v>21</v>
      </c>
      <c r="G503" s="14">
        <v>4003</v>
      </c>
      <c r="H503" s="14"/>
      <c r="I503" s="20">
        <f t="shared" si="28"/>
        <v>4003</v>
      </c>
      <c r="J503" s="16">
        <v>68273</v>
      </c>
      <c r="K503" s="16"/>
      <c r="L503" s="26">
        <f t="shared" si="29"/>
        <v>68273</v>
      </c>
    </row>
    <row r="504" spans="1:12" s="172" customFormat="1" ht="12.75" outlineLevel="2">
      <c r="A504" s="54" t="s">
        <v>553</v>
      </c>
      <c r="B504" s="185" t="s">
        <v>17</v>
      </c>
      <c r="C504" s="185" t="s">
        <v>67</v>
      </c>
      <c r="D504" s="185" t="s">
        <v>33</v>
      </c>
      <c r="E504" s="184" t="s">
        <v>20</v>
      </c>
      <c r="F504" s="185" t="s">
        <v>55</v>
      </c>
      <c r="G504" s="59">
        <v>1630</v>
      </c>
      <c r="H504" s="59"/>
      <c r="I504" s="20">
        <f t="shared" si="28"/>
        <v>1630</v>
      </c>
      <c r="J504" s="59">
        <v>9046</v>
      </c>
      <c r="K504" s="169"/>
      <c r="L504" s="26">
        <f t="shared" si="29"/>
        <v>9046</v>
      </c>
    </row>
    <row r="505" spans="1:12" s="172" customFormat="1" ht="12.75" outlineLevel="2">
      <c r="A505" s="17" t="s">
        <v>763</v>
      </c>
      <c r="B505" s="18" t="s">
        <v>17</v>
      </c>
      <c r="C505" s="18" t="s">
        <v>24</v>
      </c>
      <c r="D505" s="18" t="s">
        <v>33</v>
      </c>
      <c r="E505" s="18" t="s">
        <v>20</v>
      </c>
      <c r="F505" s="19" t="s">
        <v>27</v>
      </c>
      <c r="G505" s="20">
        <v>8360</v>
      </c>
      <c r="H505" s="20"/>
      <c r="I505" s="20">
        <f t="shared" si="28"/>
        <v>8360</v>
      </c>
      <c r="J505" s="21">
        <v>207695</v>
      </c>
      <c r="K505" s="21"/>
      <c r="L505" s="26">
        <f t="shared" si="29"/>
        <v>207695</v>
      </c>
    </row>
    <row r="506" spans="1:12" s="172" customFormat="1" ht="12.75" outlineLevel="2">
      <c r="A506" s="110" t="s">
        <v>555</v>
      </c>
      <c r="B506" s="181" t="s">
        <v>17</v>
      </c>
      <c r="C506" s="181" t="s">
        <v>18</v>
      </c>
      <c r="D506" s="181" t="s">
        <v>29</v>
      </c>
      <c r="E506" s="182" t="s">
        <v>20</v>
      </c>
      <c r="F506" s="181" t="s">
        <v>21</v>
      </c>
      <c r="G506" s="15">
        <v>66868</v>
      </c>
      <c r="H506" s="15"/>
      <c r="I506" s="20">
        <f t="shared" si="28"/>
        <v>66868</v>
      </c>
      <c r="J506" s="22">
        <v>1133089</v>
      </c>
      <c r="K506" s="22"/>
      <c r="L506" s="26">
        <f t="shared" si="29"/>
        <v>1133089</v>
      </c>
    </row>
    <row r="507" spans="1:12" s="172" customFormat="1" ht="12.75" outlineLevel="2">
      <c r="A507" s="27" t="s">
        <v>561</v>
      </c>
      <c r="B507" s="53" t="s">
        <v>17</v>
      </c>
      <c r="C507" s="53" t="s">
        <v>36</v>
      </c>
      <c r="D507" s="53" t="s">
        <v>236</v>
      </c>
      <c r="E507" s="53" t="s">
        <v>20</v>
      </c>
      <c r="F507" s="53" t="s">
        <v>38</v>
      </c>
      <c r="G507" s="30">
        <v>12214</v>
      </c>
      <c r="H507" s="30">
        <v>0</v>
      </c>
      <c r="I507" s="20">
        <f t="shared" si="28"/>
        <v>12214</v>
      </c>
      <c r="J507" s="30">
        <v>270284</v>
      </c>
      <c r="K507" s="30">
        <v>0</v>
      </c>
      <c r="L507" s="26">
        <f t="shared" si="29"/>
        <v>270284</v>
      </c>
    </row>
    <row r="508" spans="1:12" s="172" customFormat="1" ht="12.75" outlineLevel="2">
      <c r="A508" s="17" t="s">
        <v>561</v>
      </c>
      <c r="B508" s="18" t="s">
        <v>17</v>
      </c>
      <c r="C508" s="18" t="s">
        <v>24</v>
      </c>
      <c r="D508" s="18" t="s">
        <v>236</v>
      </c>
      <c r="E508" s="18" t="s">
        <v>20</v>
      </c>
      <c r="F508" s="19" t="s">
        <v>27</v>
      </c>
      <c r="G508" s="20">
        <v>4799</v>
      </c>
      <c r="H508" s="20"/>
      <c r="I508" s="20">
        <f t="shared" si="28"/>
        <v>4799</v>
      </c>
      <c r="J508" s="21">
        <v>118263</v>
      </c>
      <c r="K508" s="21"/>
      <c r="L508" s="26">
        <f t="shared" si="29"/>
        <v>118263</v>
      </c>
    </row>
    <row r="509" spans="1:12" s="172" customFormat="1" ht="12.75" outlineLevel="2">
      <c r="A509" s="17" t="s">
        <v>565</v>
      </c>
      <c r="B509" s="18" t="s">
        <v>17</v>
      </c>
      <c r="C509" s="18" t="s">
        <v>24</v>
      </c>
      <c r="D509" s="18" t="s">
        <v>25</v>
      </c>
      <c r="E509" s="18" t="s">
        <v>20</v>
      </c>
      <c r="F509" s="19" t="s">
        <v>27</v>
      </c>
      <c r="G509" s="20">
        <v>19419</v>
      </c>
      <c r="H509" s="20"/>
      <c r="I509" s="20">
        <f t="shared" si="28"/>
        <v>19419</v>
      </c>
      <c r="J509" s="21">
        <v>466975</v>
      </c>
      <c r="K509" s="21"/>
      <c r="L509" s="26">
        <f t="shared" si="29"/>
        <v>466975</v>
      </c>
    </row>
    <row r="510" spans="1:12" s="172" customFormat="1" ht="12.75" outlineLevel="2">
      <c r="A510" s="110" t="s">
        <v>570</v>
      </c>
      <c r="B510" s="181" t="s">
        <v>17</v>
      </c>
      <c r="C510" s="181" t="s">
        <v>18</v>
      </c>
      <c r="D510" s="181" t="s">
        <v>29</v>
      </c>
      <c r="E510" s="182" t="s">
        <v>20</v>
      </c>
      <c r="F510" s="181" t="s">
        <v>21</v>
      </c>
      <c r="G510" s="15">
        <v>8570</v>
      </c>
      <c r="H510" s="15"/>
      <c r="I510" s="20">
        <f t="shared" si="28"/>
        <v>8570</v>
      </c>
      <c r="J510" s="22">
        <v>139870</v>
      </c>
      <c r="K510" s="22"/>
      <c r="L510" s="26">
        <f t="shared" si="29"/>
        <v>139870</v>
      </c>
    </row>
    <row r="511" spans="1:12" s="172" customFormat="1" ht="12.75" outlineLevel="2">
      <c r="A511" s="110" t="s">
        <v>571</v>
      </c>
      <c r="B511" s="181" t="s">
        <v>17</v>
      </c>
      <c r="C511" s="181" t="s">
        <v>18</v>
      </c>
      <c r="D511" s="181" t="s">
        <v>19</v>
      </c>
      <c r="E511" s="182" t="s">
        <v>20</v>
      </c>
      <c r="F511" s="181" t="s">
        <v>21</v>
      </c>
      <c r="G511" s="14">
        <v>8090</v>
      </c>
      <c r="H511" s="14"/>
      <c r="I511" s="20">
        <f t="shared" si="28"/>
        <v>8090</v>
      </c>
      <c r="J511" s="16">
        <v>150444</v>
      </c>
      <c r="K511" s="16"/>
      <c r="L511" s="26">
        <f t="shared" si="29"/>
        <v>150444</v>
      </c>
    </row>
    <row r="512" spans="1:12" s="172" customFormat="1" ht="12.75" outlineLevel="2">
      <c r="A512" s="33" t="s">
        <v>770</v>
      </c>
      <c r="B512" s="94" t="s">
        <v>17</v>
      </c>
      <c r="C512" s="94" t="s">
        <v>42</v>
      </c>
      <c r="D512" s="94" t="s">
        <v>43</v>
      </c>
      <c r="E512" s="91" t="s">
        <v>20</v>
      </c>
      <c r="F512" s="94" t="s">
        <v>44</v>
      </c>
      <c r="G512" s="26">
        <v>12940</v>
      </c>
      <c r="H512" s="36"/>
      <c r="I512" s="20">
        <f t="shared" si="28"/>
        <v>12940</v>
      </c>
      <c r="J512" s="26">
        <v>390871</v>
      </c>
      <c r="K512" s="200"/>
      <c r="L512" s="26">
        <f t="shared" si="29"/>
        <v>390871</v>
      </c>
    </row>
    <row r="513" spans="1:12" s="172" customFormat="1" ht="12.75" outlineLevel="2">
      <c r="A513" s="17" t="s">
        <v>789</v>
      </c>
      <c r="B513" s="18" t="s">
        <v>17</v>
      </c>
      <c r="C513" s="18" t="s">
        <v>24</v>
      </c>
      <c r="D513" s="18" t="s">
        <v>114</v>
      </c>
      <c r="E513" s="18" t="s">
        <v>20</v>
      </c>
      <c r="F513" s="19" t="s">
        <v>27</v>
      </c>
      <c r="G513" s="20">
        <v>439989</v>
      </c>
      <c r="H513" s="20">
        <v>556</v>
      </c>
      <c r="I513" s="20">
        <f t="shared" si="28"/>
        <v>440545</v>
      </c>
      <c r="J513" s="20">
        <v>10637961</v>
      </c>
      <c r="K513" s="21">
        <v>38563</v>
      </c>
      <c r="L513" s="26">
        <f t="shared" si="29"/>
        <v>10676524</v>
      </c>
    </row>
    <row r="514" spans="1:12" s="172" customFormat="1" ht="12.75" outlineLevel="2">
      <c r="A514" s="195" t="s">
        <v>789</v>
      </c>
      <c r="B514" s="196" t="s">
        <v>17</v>
      </c>
      <c r="C514" s="196" t="s">
        <v>580</v>
      </c>
      <c r="D514" s="196" t="s">
        <v>114</v>
      </c>
      <c r="E514" s="196" t="s">
        <v>20</v>
      </c>
      <c r="F514" s="210" t="s">
        <v>27</v>
      </c>
      <c r="G514" s="195"/>
      <c r="H514" s="211">
        <v>3330</v>
      </c>
      <c r="I514" s="20">
        <f t="shared" si="28"/>
        <v>3330</v>
      </c>
      <c r="J514" s="212"/>
      <c r="K514" s="212">
        <f>7651+84161</f>
        <v>91812</v>
      </c>
      <c r="L514" s="26">
        <f t="shared" si="29"/>
        <v>91812</v>
      </c>
    </row>
    <row r="515" spans="1:12" s="172" customFormat="1" ht="12.75" outlineLevel="2">
      <c r="A515" s="195" t="s">
        <v>581</v>
      </c>
      <c r="B515" s="196" t="s">
        <v>17</v>
      </c>
      <c r="C515" s="196" t="s">
        <v>580</v>
      </c>
      <c r="D515" s="196" t="s">
        <v>114</v>
      </c>
      <c r="E515" s="196" t="s">
        <v>20</v>
      </c>
      <c r="F515" s="210" t="s">
        <v>27</v>
      </c>
      <c r="G515" s="213"/>
      <c r="H515" s="212">
        <v>7898</v>
      </c>
      <c r="I515" s="20">
        <f t="shared" si="28"/>
        <v>7898</v>
      </c>
      <c r="J515" s="212"/>
      <c r="K515" s="212">
        <v>214237</v>
      </c>
      <c r="L515" s="26">
        <f t="shared" si="29"/>
        <v>214237</v>
      </c>
    </row>
    <row r="516" spans="1:12" s="172" customFormat="1" ht="12.75" outlineLevel="2">
      <c r="A516" s="17" t="s">
        <v>581</v>
      </c>
      <c r="B516" s="18" t="s">
        <v>17</v>
      </c>
      <c r="C516" s="18" t="s">
        <v>24</v>
      </c>
      <c r="D516" s="18" t="s">
        <v>114</v>
      </c>
      <c r="E516" s="18" t="s">
        <v>20</v>
      </c>
      <c r="F516" s="19" t="s">
        <v>27</v>
      </c>
      <c r="G516" s="20">
        <v>267626</v>
      </c>
      <c r="H516" s="20">
        <v>132</v>
      </c>
      <c r="I516" s="20">
        <f t="shared" si="28"/>
        <v>267758</v>
      </c>
      <c r="J516" s="21">
        <v>6435466</v>
      </c>
      <c r="K516" s="21">
        <v>6636</v>
      </c>
      <c r="L516" s="26">
        <f t="shared" si="29"/>
        <v>6442102</v>
      </c>
    </row>
    <row r="517" spans="1:12" s="172" customFormat="1" ht="12.75" outlineLevel="2">
      <c r="A517" s="110" t="s">
        <v>585</v>
      </c>
      <c r="B517" s="181" t="s">
        <v>17</v>
      </c>
      <c r="C517" s="181" t="s">
        <v>18</v>
      </c>
      <c r="D517" s="181" t="s">
        <v>90</v>
      </c>
      <c r="E517" s="182" t="s">
        <v>20</v>
      </c>
      <c r="F517" s="181" t="s">
        <v>21</v>
      </c>
      <c r="G517" s="15">
        <v>72132</v>
      </c>
      <c r="H517" s="15"/>
      <c r="I517" s="20">
        <f aca="true" t="shared" si="30" ref="I517:I548">SUM(G517:H517)</f>
        <v>72132</v>
      </c>
      <c r="J517" s="22">
        <v>1280966</v>
      </c>
      <c r="K517" s="22"/>
      <c r="L517" s="26">
        <f aca="true" t="shared" si="31" ref="L517:L548">SUM(J517:K517)</f>
        <v>1280966</v>
      </c>
    </row>
    <row r="518" spans="1:12" s="172" customFormat="1" ht="12.75" outlineLevel="2">
      <c r="A518" s="110" t="s">
        <v>586</v>
      </c>
      <c r="B518" s="181" t="s">
        <v>17</v>
      </c>
      <c r="C518" s="181" t="s">
        <v>18</v>
      </c>
      <c r="D518" s="181" t="s">
        <v>19</v>
      </c>
      <c r="E518" s="182" t="s">
        <v>20</v>
      </c>
      <c r="F518" s="181" t="s">
        <v>21</v>
      </c>
      <c r="G518" s="14">
        <v>42026</v>
      </c>
      <c r="H518" s="14"/>
      <c r="I518" s="20">
        <f t="shared" si="30"/>
        <v>42026</v>
      </c>
      <c r="J518" s="16">
        <v>693524</v>
      </c>
      <c r="K518" s="16"/>
      <c r="L518" s="26">
        <f t="shared" si="31"/>
        <v>693524</v>
      </c>
    </row>
    <row r="519" spans="1:12" s="172" customFormat="1" ht="12.75" outlineLevel="2">
      <c r="A519" s="60" t="s">
        <v>587</v>
      </c>
      <c r="B519" s="42" t="s">
        <v>17</v>
      </c>
      <c r="C519" s="42" t="s">
        <v>54</v>
      </c>
      <c r="D519" s="42" t="s">
        <v>43</v>
      </c>
      <c r="E519" s="201" t="s">
        <v>20</v>
      </c>
      <c r="F519" s="42" t="s">
        <v>55</v>
      </c>
      <c r="G519" s="44">
        <v>21528</v>
      </c>
      <c r="H519" s="44"/>
      <c r="I519" s="20">
        <f t="shared" si="30"/>
        <v>21528</v>
      </c>
      <c r="J519" s="52">
        <v>503354</v>
      </c>
      <c r="K519" s="44"/>
      <c r="L519" s="26">
        <f t="shared" si="31"/>
        <v>503354</v>
      </c>
    </row>
    <row r="520" spans="1:12" s="172" customFormat="1" ht="12.75" outlineLevel="2">
      <c r="A520" s="110" t="s">
        <v>588</v>
      </c>
      <c r="B520" s="181" t="s">
        <v>17</v>
      </c>
      <c r="C520" s="181" t="s">
        <v>18</v>
      </c>
      <c r="D520" s="181" t="s">
        <v>41</v>
      </c>
      <c r="E520" s="182" t="s">
        <v>20</v>
      </c>
      <c r="F520" s="181" t="s">
        <v>21</v>
      </c>
      <c r="G520" s="15">
        <v>9575</v>
      </c>
      <c r="H520" s="15"/>
      <c r="I520" s="20">
        <f t="shared" si="30"/>
        <v>9575</v>
      </c>
      <c r="J520" s="32">
        <v>155805</v>
      </c>
      <c r="K520" s="15"/>
      <c r="L520" s="26">
        <f t="shared" si="31"/>
        <v>155805</v>
      </c>
    </row>
    <row r="521" spans="1:12" s="172" customFormat="1" ht="12.75" outlineLevel="2">
      <c r="A521" s="110" t="s">
        <v>589</v>
      </c>
      <c r="B521" s="181" t="s">
        <v>17</v>
      </c>
      <c r="C521" s="181" t="s">
        <v>18</v>
      </c>
      <c r="D521" s="181" t="s">
        <v>19</v>
      </c>
      <c r="E521" s="182" t="s">
        <v>20</v>
      </c>
      <c r="F521" s="181" t="s">
        <v>21</v>
      </c>
      <c r="G521" s="14">
        <v>10614</v>
      </c>
      <c r="H521" s="14"/>
      <c r="I521" s="20">
        <f t="shared" si="30"/>
        <v>10614</v>
      </c>
      <c r="J521" s="16">
        <v>163460</v>
      </c>
      <c r="K521" s="16"/>
      <c r="L521" s="26">
        <f t="shared" si="31"/>
        <v>163460</v>
      </c>
    </row>
    <row r="522" spans="1:12" s="172" customFormat="1" ht="12.75" outlineLevel="2">
      <c r="A522" s="110" t="s">
        <v>590</v>
      </c>
      <c r="B522" s="181" t="s">
        <v>17</v>
      </c>
      <c r="C522" s="181" t="s">
        <v>18</v>
      </c>
      <c r="D522" s="181" t="s">
        <v>29</v>
      </c>
      <c r="E522" s="182" t="s">
        <v>20</v>
      </c>
      <c r="F522" s="181" t="s">
        <v>21</v>
      </c>
      <c r="G522" s="15">
        <v>42887</v>
      </c>
      <c r="H522" s="15"/>
      <c r="I522" s="20">
        <f t="shared" si="30"/>
        <v>42887</v>
      </c>
      <c r="J522" s="22">
        <v>677467</v>
      </c>
      <c r="K522" s="22"/>
      <c r="L522" s="26">
        <f t="shared" si="31"/>
        <v>677467</v>
      </c>
    </row>
    <row r="523" spans="1:12" s="172" customFormat="1" ht="12.75" outlineLevel="2">
      <c r="A523" s="110" t="s">
        <v>591</v>
      </c>
      <c r="B523" s="181" t="s">
        <v>17</v>
      </c>
      <c r="C523" s="181" t="s">
        <v>18</v>
      </c>
      <c r="D523" s="181" t="s">
        <v>58</v>
      </c>
      <c r="E523" s="182" t="s">
        <v>20</v>
      </c>
      <c r="F523" s="181" t="s">
        <v>21</v>
      </c>
      <c r="G523" s="14">
        <v>9989</v>
      </c>
      <c r="H523" s="14"/>
      <c r="I523" s="20">
        <f t="shared" si="30"/>
        <v>9989</v>
      </c>
      <c r="J523" s="16">
        <v>158957</v>
      </c>
      <c r="K523" s="16"/>
      <c r="L523" s="26">
        <f t="shared" si="31"/>
        <v>158957</v>
      </c>
    </row>
    <row r="524" spans="1:12" s="172" customFormat="1" ht="12.75" outlineLevel="2">
      <c r="A524" s="110" t="s">
        <v>592</v>
      </c>
      <c r="B524" s="181" t="s">
        <v>17</v>
      </c>
      <c r="C524" s="181" t="s">
        <v>18</v>
      </c>
      <c r="D524" s="181" t="s">
        <v>58</v>
      </c>
      <c r="E524" s="182" t="s">
        <v>20</v>
      </c>
      <c r="F524" s="181" t="s">
        <v>21</v>
      </c>
      <c r="G524" s="14">
        <v>8306</v>
      </c>
      <c r="H524" s="14"/>
      <c r="I524" s="20">
        <f t="shared" si="30"/>
        <v>8306</v>
      </c>
      <c r="J524" s="16">
        <v>128423</v>
      </c>
      <c r="K524" s="16"/>
      <c r="L524" s="26">
        <f t="shared" si="31"/>
        <v>128423</v>
      </c>
    </row>
    <row r="525" spans="1:12" s="172" customFormat="1" ht="12.75" outlineLevel="2">
      <c r="A525" s="110" t="s">
        <v>593</v>
      </c>
      <c r="B525" s="181" t="s">
        <v>17</v>
      </c>
      <c r="C525" s="181" t="s">
        <v>18</v>
      </c>
      <c r="D525" s="181" t="s">
        <v>41</v>
      </c>
      <c r="E525" s="182" t="s">
        <v>20</v>
      </c>
      <c r="F525" s="181" t="s">
        <v>21</v>
      </c>
      <c r="G525" s="15">
        <v>6677</v>
      </c>
      <c r="H525" s="15"/>
      <c r="I525" s="20">
        <f t="shared" si="30"/>
        <v>6677</v>
      </c>
      <c r="J525" s="32">
        <v>108851</v>
      </c>
      <c r="K525" s="15"/>
      <c r="L525" s="26">
        <f t="shared" si="31"/>
        <v>108851</v>
      </c>
    </row>
    <row r="526" spans="1:12" s="172" customFormat="1" ht="12.75" outlineLevel="2">
      <c r="A526" s="110" t="s">
        <v>594</v>
      </c>
      <c r="B526" s="181" t="s">
        <v>17</v>
      </c>
      <c r="C526" s="181" t="s">
        <v>18</v>
      </c>
      <c r="D526" s="181" t="s">
        <v>29</v>
      </c>
      <c r="E526" s="182" t="s">
        <v>20</v>
      </c>
      <c r="F526" s="181" t="s">
        <v>21</v>
      </c>
      <c r="G526" s="15">
        <v>12685</v>
      </c>
      <c r="H526" s="15"/>
      <c r="I526" s="20">
        <f t="shared" si="30"/>
        <v>12685</v>
      </c>
      <c r="J526" s="22">
        <v>216180</v>
      </c>
      <c r="K526" s="22"/>
      <c r="L526" s="26">
        <f t="shared" si="31"/>
        <v>216180</v>
      </c>
    </row>
    <row r="527" spans="1:12" s="172" customFormat="1" ht="12.75" outlineLevel="2">
      <c r="A527" s="110" t="s">
        <v>595</v>
      </c>
      <c r="B527" s="181" t="s">
        <v>17</v>
      </c>
      <c r="C527" s="181" t="s">
        <v>18</v>
      </c>
      <c r="D527" s="181" t="s">
        <v>19</v>
      </c>
      <c r="E527" s="182" t="s">
        <v>20</v>
      </c>
      <c r="F527" s="181" t="s">
        <v>21</v>
      </c>
      <c r="G527" s="14">
        <v>124180</v>
      </c>
      <c r="H527" s="14"/>
      <c r="I527" s="20">
        <f t="shared" si="30"/>
        <v>124180</v>
      </c>
      <c r="J527" s="16">
        <v>2097422</v>
      </c>
      <c r="K527" s="16"/>
      <c r="L527" s="26">
        <f t="shared" si="31"/>
        <v>2097422</v>
      </c>
    </row>
    <row r="528" spans="1:12" s="172" customFormat="1" ht="12.75" outlineLevel="2">
      <c r="A528" s="27" t="s">
        <v>596</v>
      </c>
      <c r="B528" s="53" t="s">
        <v>17</v>
      </c>
      <c r="C528" s="53" t="s">
        <v>36</v>
      </c>
      <c r="D528" s="53" t="s">
        <v>58</v>
      </c>
      <c r="E528" s="53" t="s">
        <v>20</v>
      </c>
      <c r="F528" s="53" t="s">
        <v>38</v>
      </c>
      <c r="G528" s="30">
        <v>3063</v>
      </c>
      <c r="H528" s="30">
        <v>0</v>
      </c>
      <c r="I528" s="20">
        <f t="shared" si="30"/>
        <v>3063</v>
      </c>
      <c r="J528" s="30">
        <v>73339</v>
      </c>
      <c r="K528" s="30">
        <v>0</v>
      </c>
      <c r="L528" s="26">
        <f t="shared" si="31"/>
        <v>73339</v>
      </c>
    </row>
    <row r="529" spans="1:12" s="172" customFormat="1" ht="12.75" outlineLevel="2">
      <c r="A529" s="110" t="s">
        <v>597</v>
      </c>
      <c r="B529" s="181" t="s">
        <v>17</v>
      </c>
      <c r="C529" s="181" t="s">
        <v>18</v>
      </c>
      <c r="D529" s="181" t="s">
        <v>58</v>
      </c>
      <c r="E529" s="182" t="s">
        <v>20</v>
      </c>
      <c r="F529" s="181" t="s">
        <v>21</v>
      </c>
      <c r="G529" s="14">
        <v>9741</v>
      </c>
      <c r="H529" s="14"/>
      <c r="I529" s="20">
        <f t="shared" si="30"/>
        <v>9741</v>
      </c>
      <c r="J529" s="16">
        <v>164212</v>
      </c>
      <c r="K529" s="16"/>
      <c r="L529" s="26">
        <f t="shared" si="31"/>
        <v>164212</v>
      </c>
    </row>
    <row r="530" spans="1:12" s="172" customFormat="1" ht="12.75" outlineLevel="2">
      <c r="A530" s="110" t="s">
        <v>599</v>
      </c>
      <c r="B530" s="181" t="s">
        <v>17</v>
      </c>
      <c r="C530" s="181" t="s">
        <v>18</v>
      </c>
      <c r="D530" s="181" t="s">
        <v>19</v>
      </c>
      <c r="E530" s="182" t="s">
        <v>20</v>
      </c>
      <c r="F530" s="181" t="s">
        <v>21</v>
      </c>
      <c r="G530" s="14">
        <v>8019</v>
      </c>
      <c r="H530" s="14"/>
      <c r="I530" s="20">
        <f t="shared" si="30"/>
        <v>8019</v>
      </c>
      <c r="J530" s="16">
        <v>132464</v>
      </c>
      <c r="K530" s="16"/>
      <c r="L530" s="26">
        <f t="shared" si="31"/>
        <v>132464</v>
      </c>
    </row>
    <row r="531" spans="1:12" s="172" customFormat="1" ht="12.75" outlineLevel="2">
      <c r="A531" s="110" t="s">
        <v>600</v>
      </c>
      <c r="B531" s="181" t="s">
        <v>17</v>
      </c>
      <c r="C531" s="181" t="s">
        <v>18</v>
      </c>
      <c r="D531" s="181" t="s">
        <v>58</v>
      </c>
      <c r="E531" s="182" t="s">
        <v>20</v>
      </c>
      <c r="F531" s="181" t="s">
        <v>21</v>
      </c>
      <c r="G531" s="14">
        <v>4885</v>
      </c>
      <c r="H531" s="14"/>
      <c r="I531" s="20">
        <f t="shared" si="30"/>
        <v>4885</v>
      </c>
      <c r="J531" s="16">
        <v>78651</v>
      </c>
      <c r="K531" s="16"/>
      <c r="L531" s="26">
        <f t="shared" si="31"/>
        <v>78651</v>
      </c>
    </row>
    <row r="532" spans="1:12" s="172" customFormat="1" ht="12.75" outlineLevel="2">
      <c r="A532" s="110" t="s">
        <v>604</v>
      </c>
      <c r="B532" s="181" t="s">
        <v>17</v>
      </c>
      <c r="C532" s="181" t="s">
        <v>18</v>
      </c>
      <c r="D532" s="181" t="s">
        <v>29</v>
      </c>
      <c r="E532" s="182" t="s">
        <v>20</v>
      </c>
      <c r="F532" s="181" t="s">
        <v>21</v>
      </c>
      <c r="G532" s="15">
        <v>7232</v>
      </c>
      <c r="H532" s="15"/>
      <c r="I532" s="20">
        <f t="shared" si="30"/>
        <v>7232</v>
      </c>
      <c r="J532" s="22">
        <v>116741</v>
      </c>
      <c r="K532" s="22"/>
      <c r="L532" s="26">
        <f t="shared" si="31"/>
        <v>116741</v>
      </c>
    </row>
    <row r="533" spans="1:12" s="172" customFormat="1" ht="12.75" outlineLevel="2">
      <c r="A533" s="110" t="s">
        <v>605</v>
      </c>
      <c r="B533" s="181" t="s">
        <v>17</v>
      </c>
      <c r="C533" s="181" t="s">
        <v>18</v>
      </c>
      <c r="D533" s="181" t="s">
        <v>19</v>
      </c>
      <c r="E533" s="182" t="s">
        <v>20</v>
      </c>
      <c r="F533" s="181" t="s">
        <v>21</v>
      </c>
      <c r="G533" s="14">
        <v>915</v>
      </c>
      <c r="H533" s="14"/>
      <c r="I533" s="20">
        <f t="shared" si="30"/>
        <v>915</v>
      </c>
      <c r="J533" s="16">
        <v>14774</v>
      </c>
      <c r="K533" s="16"/>
      <c r="L533" s="26">
        <f t="shared" si="31"/>
        <v>14774</v>
      </c>
    </row>
    <row r="534" spans="1:12" s="172" customFormat="1" ht="12.75" outlineLevel="2">
      <c r="A534" s="54" t="s">
        <v>607</v>
      </c>
      <c r="B534" s="185" t="s">
        <v>17</v>
      </c>
      <c r="C534" s="185" t="s">
        <v>67</v>
      </c>
      <c r="D534" s="185" t="s">
        <v>33</v>
      </c>
      <c r="E534" s="184" t="s">
        <v>20</v>
      </c>
      <c r="F534" s="185" t="s">
        <v>55</v>
      </c>
      <c r="G534" s="59">
        <v>8927</v>
      </c>
      <c r="H534" s="169"/>
      <c r="I534" s="20">
        <f t="shared" si="30"/>
        <v>8927</v>
      </c>
      <c r="J534" s="59">
        <v>49837</v>
      </c>
      <c r="K534" s="169"/>
      <c r="L534" s="26">
        <f t="shared" si="31"/>
        <v>49837</v>
      </c>
    </row>
    <row r="535" spans="1:12" s="172" customFormat="1" ht="12.75" outlineLevel="2">
      <c r="A535" s="110" t="s">
        <v>608</v>
      </c>
      <c r="B535" s="181" t="s">
        <v>17</v>
      </c>
      <c r="C535" s="181" t="s">
        <v>18</v>
      </c>
      <c r="D535" s="181" t="s">
        <v>58</v>
      </c>
      <c r="E535" s="182" t="s">
        <v>20</v>
      </c>
      <c r="F535" s="181" t="s">
        <v>21</v>
      </c>
      <c r="G535" s="14">
        <v>8626</v>
      </c>
      <c r="H535" s="14"/>
      <c r="I535" s="20">
        <f t="shared" si="30"/>
        <v>8626</v>
      </c>
      <c r="J535" s="16">
        <v>140058</v>
      </c>
      <c r="K535" s="16"/>
      <c r="L535" s="26">
        <f t="shared" si="31"/>
        <v>140058</v>
      </c>
    </row>
    <row r="536" spans="1:12" s="172" customFormat="1" ht="12.75" outlineLevel="2">
      <c r="A536" s="110" t="s">
        <v>609</v>
      </c>
      <c r="B536" s="181" t="s">
        <v>17</v>
      </c>
      <c r="C536" s="181" t="s">
        <v>18</v>
      </c>
      <c r="D536" s="181" t="s">
        <v>29</v>
      </c>
      <c r="E536" s="182" t="s">
        <v>20</v>
      </c>
      <c r="F536" s="181" t="s">
        <v>21</v>
      </c>
      <c r="G536" s="15">
        <v>30679</v>
      </c>
      <c r="H536" s="15"/>
      <c r="I536" s="20">
        <f t="shared" si="30"/>
        <v>30679</v>
      </c>
      <c r="J536" s="22">
        <v>487104</v>
      </c>
      <c r="K536" s="22"/>
      <c r="L536" s="26">
        <f t="shared" si="31"/>
        <v>487104</v>
      </c>
    </row>
    <row r="537" spans="1:12" s="172" customFormat="1" ht="12.75" outlineLevel="2">
      <c r="A537" s="110" t="s">
        <v>613</v>
      </c>
      <c r="B537" s="181" t="s">
        <v>17</v>
      </c>
      <c r="C537" s="181" t="s">
        <v>18</v>
      </c>
      <c r="D537" s="181" t="s">
        <v>29</v>
      </c>
      <c r="E537" s="182" t="s">
        <v>20</v>
      </c>
      <c r="F537" s="181" t="s">
        <v>21</v>
      </c>
      <c r="G537" s="15">
        <v>36562</v>
      </c>
      <c r="H537" s="15"/>
      <c r="I537" s="20">
        <f t="shared" si="30"/>
        <v>36562</v>
      </c>
      <c r="J537" s="22">
        <v>584861</v>
      </c>
      <c r="K537" s="22"/>
      <c r="L537" s="26">
        <f t="shared" si="31"/>
        <v>584861</v>
      </c>
    </row>
    <row r="538" spans="1:12" s="172" customFormat="1" ht="12.75" outlineLevel="2">
      <c r="A538" s="110" t="s">
        <v>615</v>
      </c>
      <c r="B538" s="181" t="s">
        <v>17</v>
      </c>
      <c r="C538" s="181" t="s">
        <v>18</v>
      </c>
      <c r="D538" s="181" t="s">
        <v>19</v>
      </c>
      <c r="E538" s="182" t="s">
        <v>20</v>
      </c>
      <c r="F538" s="181" t="s">
        <v>21</v>
      </c>
      <c r="G538" s="14">
        <v>32457</v>
      </c>
      <c r="H538" s="14"/>
      <c r="I538" s="20">
        <f t="shared" si="30"/>
        <v>32457</v>
      </c>
      <c r="J538" s="16">
        <v>576290</v>
      </c>
      <c r="K538" s="16"/>
      <c r="L538" s="26">
        <f t="shared" si="31"/>
        <v>576290</v>
      </c>
    </row>
    <row r="539" spans="1:12" s="172" customFormat="1" ht="12.75" outlineLevel="2">
      <c r="A539" s="110" t="s">
        <v>616</v>
      </c>
      <c r="B539" s="181" t="s">
        <v>17</v>
      </c>
      <c r="C539" s="181" t="s">
        <v>18</v>
      </c>
      <c r="D539" s="181" t="s">
        <v>58</v>
      </c>
      <c r="E539" s="182" t="s">
        <v>20</v>
      </c>
      <c r="F539" s="181" t="s">
        <v>21</v>
      </c>
      <c r="G539" s="14">
        <v>2425</v>
      </c>
      <c r="H539" s="14"/>
      <c r="I539" s="20">
        <f t="shared" si="30"/>
        <v>2425</v>
      </c>
      <c r="J539" s="16">
        <v>41925</v>
      </c>
      <c r="K539" s="16"/>
      <c r="L539" s="26">
        <f t="shared" si="31"/>
        <v>41925</v>
      </c>
    </row>
    <row r="540" spans="1:12" s="172" customFormat="1" ht="12.75" outlineLevel="2">
      <c r="A540" s="110" t="s">
        <v>618</v>
      </c>
      <c r="B540" s="181" t="s">
        <v>17</v>
      </c>
      <c r="C540" s="181" t="s">
        <v>18</v>
      </c>
      <c r="D540" s="181" t="s">
        <v>58</v>
      </c>
      <c r="E540" s="182" t="s">
        <v>20</v>
      </c>
      <c r="F540" s="181" t="s">
        <v>21</v>
      </c>
      <c r="G540" s="14">
        <v>11155</v>
      </c>
      <c r="H540" s="14"/>
      <c r="I540" s="20">
        <f t="shared" si="30"/>
        <v>11155</v>
      </c>
      <c r="J540" s="16">
        <v>182217</v>
      </c>
      <c r="K540" s="16"/>
      <c r="L540" s="26">
        <f t="shared" si="31"/>
        <v>182217</v>
      </c>
    </row>
    <row r="541" spans="1:12" s="172" customFormat="1" ht="12.75" outlineLevel="2">
      <c r="A541" s="110" t="s">
        <v>619</v>
      </c>
      <c r="B541" s="181" t="s">
        <v>17</v>
      </c>
      <c r="C541" s="181" t="s">
        <v>18</v>
      </c>
      <c r="D541" s="181" t="s">
        <v>58</v>
      </c>
      <c r="E541" s="182" t="s">
        <v>20</v>
      </c>
      <c r="F541" s="181" t="s">
        <v>21</v>
      </c>
      <c r="G541" s="14">
        <v>711</v>
      </c>
      <c r="H541" s="14"/>
      <c r="I541" s="20">
        <f t="shared" si="30"/>
        <v>711</v>
      </c>
      <c r="J541" s="16">
        <v>11893</v>
      </c>
      <c r="K541" s="16"/>
      <c r="L541" s="26">
        <f t="shared" si="31"/>
        <v>11893</v>
      </c>
    </row>
    <row r="542" spans="1:12" s="172" customFormat="1" ht="12.75" outlineLevel="2">
      <c r="A542" s="110" t="s">
        <v>620</v>
      </c>
      <c r="B542" s="181" t="s">
        <v>17</v>
      </c>
      <c r="C542" s="181" t="s">
        <v>18</v>
      </c>
      <c r="D542" s="181" t="s">
        <v>41</v>
      </c>
      <c r="E542" s="182" t="s">
        <v>20</v>
      </c>
      <c r="F542" s="181" t="s">
        <v>21</v>
      </c>
      <c r="G542" s="15">
        <v>10265</v>
      </c>
      <c r="H542" s="15"/>
      <c r="I542" s="20">
        <f t="shared" si="30"/>
        <v>10265</v>
      </c>
      <c r="J542" s="32">
        <v>167638</v>
      </c>
      <c r="K542" s="15"/>
      <c r="L542" s="26">
        <f t="shared" si="31"/>
        <v>167638</v>
      </c>
    </row>
    <row r="543" spans="1:12" s="172" customFormat="1" ht="12.75" outlineLevel="2">
      <c r="A543" s="110" t="s">
        <v>621</v>
      </c>
      <c r="B543" s="181" t="s">
        <v>17</v>
      </c>
      <c r="C543" s="181" t="s">
        <v>18</v>
      </c>
      <c r="D543" s="181" t="s">
        <v>29</v>
      </c>
      <c r="E543" s="182" t="s">
        <v>20</v>
      </c>
      <c r="F543" s="181" t="s">
        <v>21</v>
      </c>
      <c r="G543" s="15">
        <v>58489</v>
      </c>
      <c r="H543" s="15"/>
      <c r="I543" s="20">
        <f t="shared" si="30"/>
        <v>58489</v>
      </c>
      <c r="J543" s="22">
        <v>920790</v>
      </c>
      <c r="K543" s="22"/>
      <c r="L543" s="26">
        <f t="shared" si="31"/>
        <v>920790</v>
      </c>
    </row>
    <row r="544" spans="1:12" s="172" customFormat="1" ht="12.75" outlineLevel="2">
      <c r="A544" s="27" t="s">
        <v>622</v>
      </c>
      <c r="B544" s="53" t="s">
        <v>17</v>
      </c>
      <c r="C544" s="53" t="s">
        <v>36</v>
      </c>
      <c r="D544" s="53" t="s">
        <v>37</v>
      </c>
      <c r="E544" s="53" t="s">
        <v>20</v>
      </c>
      <c r="F544" s="53" t="s">
        <v>38</v>
      </c>
      <c r="G544" s="30">
        <v>8237</v>
      </c>
      <c r="H544" s="30">
        <v>0</v>
      </c>
      <c r="I544" s="20">
        <f t="shared" si="30"/>
        <v>8237</v>
      </c>
      <c r="J544" s="30">
        <v>206381</v>
      </c>
      <c r="K544" s="30">
        <v>0</v>
      </c>
      <c r="L544" s="26">
        <f t="shared" si="31"/>
        <v>206381</v>
      </c>
    </row>
    <row r="545" spans="1:12" s="172" customFormat="1" ht="12.75" outlineLevel="2">
      <c r="A545" s="17" t="s">
        <v>622</v>
      </c>
      <c r="B545" s="18" t="s">
        <v>17</v>
      </c>
      <c r="C545" s="18" t="s">
        <v>24</v>
      </c>
      <c r="D545" s="18" t="s">
        <v>37</v>
      </c>
      <c r="E545" s="18" t="s">
        <v>20</v>
      </c>
      <c r="F545" s="19" t="s">
        <v>27</v>
      </c>
      <c r="G545" s="20">
        <v>2416</v>
      </c>
      <c r="H545" s="20"/>
      <c r="I545" s="20">
        <f t="shared" si="30"/>
        <v>2416</v>
      </c>
      <c r="J545" s="21">
        <v>58121</v>
      </c>
      <c r="K545" s="21"/>
      <c r="L545" s="26">
        <f t="shared" si="31"/>
        <v>58121</v>
      </c>
    </row>
    <row r="546" spans="1:12" s="172" customFormat="1" ht="12.75" outlineLevel="2">
      <c r="A546" s="27" t="s">
        <v>623</v>
      </c>
      <c r="B546" s="53" t="s">
        <v>17</v>
      </c>
      <c r="C546" s="53" t="s">
        <v>36</v>
      </c>
      <c r="D546" s="53" t="s">
        <v>236</v>
      </c>
      <c r="E546" s="53" t="s">
        <v>20</v>
      </c>
      <c r="F546" s="53" t="s">
        <v>38</v>
      </c>
      <c r="G546" s="30">
        <v>38478</v>
      </c>
      <c r="H546" s="30">
        <v>0</v>
      </c>
      <c r="I546" s="20">
        <f t="shared" si="30"/>
        <v>38478</v>
      </c>
      <c r="J546" s="30">
        <v>1039860</v>
      </c>
      <c r="K546" s="30">
        <v>0</v>
      </c>
      <c r="L546" s="26">
        <f t="shared" si="31"/>
        <v>1039860</v>
      </c>
    </row>
    <row r="547" spans="1:12" s="172" customFormat="1" ht="12.75" outlineLevel="2">
      <c r="A547" s="17" t="s">
        <v>624</v>
      </c>
      <c r="B547" s="18" t="s">
        <v>17</v>
      </c>
      <c r="C547" s="18" t="s">
        <v>24</v>
      </c>
      <c r="D547" s="18" t="s">
        <v>236</v>
      </c>
      <c r="E547" s="18" t="s">
        <v>20</v>
      </c>
      <c r="F547" s="19" t="s">
        <v>27</v>
      </c>
      <c r="G547" s="20">
        <v>17996</v>
      </c>
      <c r="H547" s="20"/>
      <c r="I547" s="20">
        <f t="shared" si="30"/>
        <v>17996</v>
      </c>
      <c r="J547" s="21">
        <v>436224</v>
      </c>
      <c r="K547" s="21"/>
      <c r="L547" s="26">
        <f t="shared" si="31"/>
        <v>436224</v>
      </c>
    </row>
    <row r="548" spans="1:12" s="172" customFormat="1" ht="12.75" outlineLevel="2">
      <c r="A548" s="17" t="s">
        <v>631</v>
      </c>
      <c r="B548" s="18" t="s">
        <v>17</v>
      </c>
      <c r="C548" s="18" t="s">
        <v>24</v>
      </c>
      <c r="D548" s="18" t="s">
        <v>37</v>
      </c>
      <c r="E548" s="18" t="s">
        <v>20</v>
      </c>
      <c r="F548" s="19" t="s">
        <v>27</v>
      </c>
      <c r="G548" s="194">
        <v>3941</v>
      </c>
      <c r="H548" s="20"/>
      <c r="I548" s="20">
        <f t="shared" si="30"/>
        <v>3941</v>
      </c>
      <c r="J548" s="189">
        <v>96804</v>
      </c>
      <c r="K548" s="21"/>
      <c r="L548" s="26">
        <f t="shared" si="31"/>
        <v>96804</v>
      </c>
    </row>
    <row r="549" spans="1:12" s="233" customFormat="1" ht="12.75" outlineLevel="1">
      <c r="A549" s="256"/>
      <c r="B549" s="264" t="s">
        <v>694</v>
      </c>
      <c r="C549" s="264"/>
      <c r="D549" s="264"/>
      <c r="E549" s="264"/>
      <c r="F549" s="249"/>
      <c r="G549" s="287">
        <f aca="true" t="shared" si="32" ref="G549:L549">SUBTOTAL(9,G261:G548)</f>
        <v>8407429</v>
      </c>
      <c r="H549" s="230">
        <f t="shared" si="32"/>
        <v>337492</v>
      </c>
      <c r="I549" s="230">
        <f t="shared" si="32"/>
        <v>8744921</v>
      </c>
      <c r="J549" s="288">
        <f t="shared" si="32"/>
        <v>177024948</v>
      </c>
      <c r="K549" s="250">
        <f t="shared" si="32"/>
        <v>19176120</v>
      </c>
      <c r="L549" s="232">
        <f t="shared" si="32"/>
        <v>196201068</v>
      </c>
    </row>
    <row r="550" spans="1:12" s="172" customFormat="1" ht="12.75" outlineLevel="2">
      <c r="A550" s="17" t="s">
        <v>22</v>
      </c>
      <c r="B550" s="18" t="s">
        <v>23</v>
      </c>
      <c r="C550" s="18" t="s">
        <v>24</v>
      </c>
      <c r="D550" s="18" t="s">
        <v>25</v>
      </c>
      <c r="E550" s="18" t="s">
        <v>26</v>
      </c>
      <c r="F550" s="19" t="s">
        <v>27</v>
      </c>
      <c r="G550" s="20">
        <v>1413</v>
      </c>
      <c r="H550" s="20"/>
      <c r="I550" s="20">
        <f aca="true" t="shared" si="33" ref="I550:I581">SUM(G550:H550)</f>
        <v>1413</v>
      </c>
      <c r="J550" s="20">
        <v>33540</v>
      </c>
      <c r="K550" s="21"/>
      <c r="L550" s="26">
        <f aca="true" t="shared" si="34" ref="L550:L581">SUM(J550:K550)</f>
        <v>33540</v>
      </c>
    </row>
    <row r="551" spans="1:12" s="172" customFormat="1" ht="12.75" outlineLevel="2">
      <c r="A551" s="17" t="s">
        <v>39</v>
      </c>
      <c r="B551" s="18" t="s">
        <v>23</v>
      </c>
      <c r="C551" s="18" t="s">
        <v>24</v>
      </c>
      <c r="D551" s="18" t="s">
        <v>33</v>
      </c>
      <c r="E551" s="18" t="s">
        <v>20</v>
      </c>
      <c r="F551" s="19" t="s">
        <v>27</v>
      </c>
      <c r="G551" s="20">
        <v>29200</v>
      </c>
      <c r="H551" s="20"/>
      <c r="I551" s="20">
        <f t="shared" si="33"/>
        <v>29200</v>
      </c>
      <c r="J551" s="20">
        <v>483082</v>
      </c>
      <c r="K551" s="21"/>
      <c r="L551" s="26">
        <f t="shared" si="34"/>
        <v>483082</v>
      </c>
    </row>
    <row r="552" spans="1:12" s="172" customFormat="1" ht="12.75" outlineLevel="2">
      <c r="A552" s="17" t="s">
        <v>45</v>
      </c>
      <c r="B552" s="18" t="s">
        <v>23</v>
      </c>
      <c r="C552" s="18" t="s">
        <v>24</v>
      </c>
      <c r="D552" s="18" t="s">
        <v>25</v>
      </c>
      <c r="E552" s="18" t="s">
        <v>26</v>
      </c>
      <c r="F552" s="19" t="s">
        <v>27</v>
      </c>
      <c r="G552" s="20">
        <v>647</v>
      </c>
      <c r="H552" s="20"/>
      <c r="I552" s="20">
        <f t="shared" si="33"/>
        <v>647</v>
      </c>
      <c r="J552" s="21">
        <v>15362</v>
      </c>
      <c r="K552" s="21"/>
      <c r="L552" s="26">
        <f t="shared" si="34"/>
        <v>15362</v>
      </c>
    </row>
    <row r="553" spans="1:12" s="172" customFormat="1" ht="12.75" outlineLevel="2">
      <c r="A553" s="17" t="s">
        <v>133</v>
      </c>
      <c r="B553" s="18" t="s">
        <v>23</v>
      </c>
      <c r="C553" s="18" t="s">
        <v>24</v>
      </c>
      <c r="D553" s="18" t="s">
        <v>25</v>
      </c>
      <c r="E553" s="18" t="s">
        <v>26</v>
      </c>
      <c r="F553" s="19" t="s">
        <v>27</v>
      </c>
      <c r="G553" s="20">
        <v>477</v>
      </c>
      <c r="H553" s="20"/>
      <c r="I553" s="20">
        <f t="shared" si="33"/>
        <v>477</v>
      </c>
      <c r="J553" s="21">
        <v>11315</v>
      </c>
      <c r="K553" s="21"/>
      <c r="L553" s="26">
        <f t="shared" si="34"/>
        <v>11315</v>
      </c>
    </row>
    <row r="554" spans="1:12" s="172" customFormat="1" ht="12.75" outlineLevel="2">
      <c r="A554" s="17" t="s">
        <v>148</v>
      </c>
      <c r="B554" s="18" t="s">
        <v>23</v>
      </c>
      <c r="C554" s="18" t="s">
        <v>24</v>
      </c>
      <c r="D554" s="18" t="s">
        <v>33</v>
      </c>
      <c r="E554" s="18" t="s">
        <v>26</v>
      </c>
      <c r="F554" s="19" t="s">
        <v>27</v>
      </c>
      <c r="G554" s="20">
        <v>3681</v>
      </c>
      <c r="H554" s="20"/>
      <c r="I554" s="20">
        <f t="shared" si="33"/>
        <v>3681</v>
      </c>
      <c r="J554" s="21">
        <v>87393</v>
      </c>
      <c r="K554" s="21"/>
      <c r="L554" s="26">
        <f t="shared" si="34"/>
        <v>87393</v>
      </c>
    </row>
    <row r="555" spans="1:12" s="172" customFormat="1" ht="12.75" outlineLevel="2">
      <c r="A555" s="80" t="s">
        <v>150</v>
      </c>
      <c r="B555" s="183" t="s">
        <v>23</v>
      </c>
      <c r="C555" s="183" t="s">
        <v>67</v>
      </c>
      <c r="D555" s="183" t="s">
        <v>33</v>
      </c>
      <c r="E555" s="184" t="s">
        <v>26</v>
      </c>
      <c r="F555" s="185" t="s">
        <v>55</v>
      </c>
      <c r="G555" s="169">
        <v>40741</v>
      </c>
      <c r="H555" s="187"/>
      <c r="I555" s="20">
        <f t="shared" si="33"/>
        <v>40741</v>
      </c>
      <c r="J555" s="59">
        <v>225499</v>
      </c>
      <c r="K555" s="187"/>
      <c r="L555" s="26">
        <f t="shared" si="34"/>
        <v>225499</v>
      </c>
    </row>
    <row r="556" spans="1:12" s="172" customFormat="1" ht="12.75" outlineLevel="2">
      <c r="A556" s="17" t="s">
        <v>150</v>
      </c>
      <c r="B556" s="18" t="s">
        <v>23</v>
      </c>
      <c r="C556" s="18" t="s">
        <v>24</v>
      </c>
      <c r="D556" s="18" t="s">
        <v>33</v>
      </c>
      <c r="E556" s="18" t="s">
        <v>26</v>
      </c>
      <c r="F556" s="19" t="s">
        <v>27</v>
      </c>
      <c r="G556" s="20"/>
      <c r="H556" s="20">
        <v>1735</v>
      </c>
      <c r="I556" s="20">
        <f t="shared" si="33"/>
        <v>1735</v>
      </c>
      <c r="J556" s="21"/>
      <c r="K556" s="21">
        <v>80241</v>
      </c>
      <c r="L556" s="26">
        <f t="shared" si="34"/>
        <v>80241</v>
      </c>
    </row>
    <row r="557" spans="1:12" s="172" customFormat="1" ht="12.75" outlineLevel="2">
      <c r="A557" s="17" t="s">
        <v>152</v>
      </c>
      <c r="B557" s="18" t="s">
        <v>23</v>
      </c>
      <c r="C557" s="18" t="s">
        <v>24</v>
      </c>
      <c r="D557" s="18" t="s">
        <v>33</v>
      </c>
      <c r="E557" s="18" t="s">
        <v>26</v>
      </c>
      <c r="F557" s="19" t="s">
        <v>27</v>
      </c>
      <c r="G557" s="20">
        <v>1560</v>
      </c>
      <c r="H557" s="20"/>
      <c r="I557" s="20">
        <f t="shared" si="33"/>
        <v>1560</v>
      </c>
      <c r="J557" s="21">
        <v>38972</v>
      </c>
      <c r="K557" s="21"/>
      <c r="L557" s="26">
        <f t="shared" si="34"/>
        <v>38972</v>
      </c>
    </row>
    <row r="558" spans="1:12" s="172" customFormat="1" ht="12.75" outlineLevel="2">
      <c r="A558" s="17" t="s">
        <v>155</v>
      </c>
      <c r="B558" s="18" t="s">
        <v>23</v>
      </c>
      <c r="C558" s="18" t="s">
        <v>24</v>
      </c>
      <c r="D558" s="18" t="s">
        <v>114</v>
      </c>
      <c r="E558" s="18" t="s">
        <v>26</v>
      </c>
      <c r="F558" s="19" t="s">
        <v>27</v>
      </c>
      <c r="G558" s="20">
        <v>139</v>
      </c>
      <c r="H558" s="20"/>
      <c r="I558" s="20">
        <f t="shared" si="33"/>
        <v>139</v>
      </c>
      <c r="J558" s="20">
        <v>3271</v>
      </c>
      <c r="K558" s="21"/>
      <c r="L558" s="26">
        <f t="shared" si="34"/>
        <v>3271</v>
      </c>
    </row>
    <row r="559" spans="1:12" s="172" customFormat="1" ht="12.75" outlineLevel="2">
      <c r="A559" s="90" t="s">
        <v>714</v>
      </c>
      <c r="B559" s="91" t="s">
        <v>23</v>
      </c>
      <c r="C559" s="94" t="s">
        <v>42</v>
      </c>
      <c r="D559" s="94" t="s">
        <v>43</v>
      </c>
      <c r="E559" s="91" t="s">
        <v>26</v>
      </c>
      <c r="F559" s="91" t="s">
        <v>44</v>
      </c>
      <c r="G559" s="26">
        <v>1157</v>
      </c>
      <c r="H559" s="36"/>
      <c r="I559" s="20">
        <f t="shared" si="33"/>
        <v>1157</v>
      </c>
      <c r="J559" s="26">
        <v>13759</v>
      </c>
      <c r="K559" s="26"/>
      <c r="L559" s="26">
        <f t="shared" si="34"/>
        <v>13759</v>
      </c>
    </row>
    <row r="560" spans="1:12" s="172" customFormat="1" ht="12.75" outlineLevel="2">
      <c r="A560" s="17" t="s">
        <v>169</v>
      </c>
      <c r="B560" s="18" t="s">
        <v>23</v>
      </c>
      <c r="C560" s="18" t="s">
        <v>24</v>
      </c>
      <c r="D560" s="18" t="s">
        <v>25</v>
      </c>
      <c r="E560" s="18" t="s">
        <v>26</v>
      </c>
      <c r="F560" s="19" t="s">
        <v>27</v>
      </c>
      <c r="G560" s="20">
        <v>700</v>
      </c>
      <c r="H560" s="20"/>
      <c r="I560" s="20">
        <f t="shared" si="33"/>
        <v>700</v>
      </c>
      <c r="J560" s="21">
        <v>16560</v>
      </c>
      <c r="K560" s="21"/>
      <c r="L560" s="26">
        <f t="shared" si="34"/>
        <v>16560</v>
      </c>
    </row>
    <row r="561" spans="1:12" s="172" customFormat="1" ht="12.75" outlineLevel="2">
      <c r="A561" s="17" t="s">
        <v>182</v>
      </c>
      <c r="B561" s="18" t="s">
        <v>23</v>
      </c>
      <c r="C561" s="18" t="s">
        <v>24</v>
      </c>
      <c r="D561" s="18" t="s">
        <v>110</v>
      </c>
      <c r="E561" s="18" t="s">
        <v>26</v>
      </c>
      <c r="F561" s="19" t="s">
        <v>27</v>
      </c>
      <c r="G561" s="20">
        <v>194</v>
      </c>
      <c r="H561" s="20"/>
      <c r="I561" s="20">
        <f t="shared" si="33"/>
        <v>194</v>
      </c>
      <c r="J561" s="20">
        <v>4601</v>
      </c>
      <c r="K561" s="21"/>
      <c r="L561" s="26">
        <f t="shared" si="34"/>
        <v>4601</v>
      </c>
    </row>
    <row r="562" spans="1:12" s="172" customFormat="1" ht="12.75" outlineLevel="2">
      <c r="A562" s="17" t="s">
        <v>195</v>
      </c>
      <c r="B562" s="18" t="s">
        <v>23</v>
      </c>
      <c r="C562" s="18" t="s">
        <v>24</v>
      </c>
      <c r="D562" s="18" t="s">
        <v>110</v>
      </c>
      <c r="E562" s="18" t="s">
        <v>26</v>
      </c>
      <c r="F562" s="19" t="s">
        <v>27</v>
      </c>
      <c r="G562" s="20">
        <v>355</v>
      </c>
      <c r="H562" s="20"/>
      <c r="I562" s="20">
        <f t="shared" si="33"/>
        <v>355</v>
      </c>
      <c r="J562" s="21">
        <v>8389</v>
      </c>
      <c r="K562" s="21"/>
      <c r="L562" s="26">
        <f t="shared" si="34"/>
        <v>8389</v>
      </c>
    </row>
    <row r="563" spans="1:12" s="172" customFormat="1" ht="12.75" outlineLevel="2">
      <c r="A563" s="17" t="s">
        <v>213</v>
      </c>
      <c r="B563" s="18" t="s">
        <v>23</v>
      </c>
      <c r="C563" s="18" t="s">
        <v>24</v>
      </c>
      <c r="D563" s="18" t="s">
        <v>33</v>
      </c>
      <c r="E563" s="18" t="s">
        <v>26</v>
      </c>
      <c r="F563" s="19" t="s">
        <v>27</v>
      </c>
      <c r="G563" s="20">
        <v>944</v>
      </c>
      <c r="H563" s="20"/>
      <c r="I563" s="20">
        <f t="shared" si="33"/>
        <v>944</v>
      </c>
      <c r="J563" s="21">
        <v>22401</v>
      </c>
      <c r="K563" s="21"/>
      <c r="L563" s="26">
        <f t="shared" si="34"/>
        <v>22401</v>
      </c>
    </row>
    <row r="564" spans="1:12" s="172" customFormat="1" ht="12.75" outlineLevel="2">
      <c r="A564" s="17" t="s">
        <v>224</v>
      </c>
      <c r="B564" s="18" t="s">
        <v>23</v>
      </c>
      <c r="C564" s="18" t="s">
        <v>24</v>
      </c>
      <c r="D564" s="18" t="s">
        <v>33</v>
      </c>
      <c r="E564" s="18" t="s">
        <v>26</v>
      </c>
      <c r="F564" s="19" t="s">
        <v>27</v>
      </c>
      <c r="G564" s="20">
        <v>7855</v>
      </c>
      <c r="H564" s="20"/>
      <c r="I564" s="20">
        <f t="shared" si="33"/>
        <v>7855</v>
      </c>
      <c r="J564" s="21">
        <v>186519</v>
      </c>
      <c r="K564" s="21"/>
      <c r="L564" s="26">
        <f t="shared" si="34"/>
        <v>186519</v>
      </c>
    </row>
    <row r="565" spans="1:12" s="172" customFormat="1" ht="12.75" outlineLevel="2">
      <c r="A565" s="80" t="s">
        <v>225</v>
      </c>
      <c r="B565" s="183" t="s">
        <v>23</v>
      </c>
      <c r="C565" s="183" t="s">
        <v>67</v>
      </c>
      <c r="D565" s="183" t="s">
        <v>43</v>
      </c>
      <c r="E565" s="184" t="s">
        <v>26</v>
      </c>
      <c r="F565" s="185" t="s">
        <v>55</v>
      </c>
      <c r="G565" s="59">
        <v>9222</v>
      </c>
      <c r="H565" s="59"/>
      <c r="I565" s="20">
        <f t="shared" si="33"/>
        <v>9222</v>
      </c>
      <c r="J565" s="59">
        <v>48670</v>
      </c>
      <c r="K565" s="169"/>
      <c r="L565" s="26">
        <f t="shared" si="34"/>
        <v>48670</v>
      </c>
    </row>
    <row r="566" spans="1:12" s="172" customFormat="1" ht="12.75" outlineLevel="2">
      <c r="A566" s="17" t="s">
        <v>231</v>
      </c>
      <c r="B566" s="18" t="s">
        <v>23</v>
      </c>
      <c r="C566" s="18" t="s">
        <v>24</v>
      </c>
      <c r="D566" s="18" t="s">
        <v>33</v>
      </c>
      <c r="E566" s="18" t="s">
        <v>26</v>
      </c>
      <c r="F566" s="19" t="s">
        <v>27</v>
      </c>
      <c r="G566" s="20">
        <v>46376</v>
      </c>
      <c r="H566" s="20"/>
      <c r="I566" s="20">
        <f t="shared" si="33"/>
        <v>46376</v>
      </c>
      <c r="J566" s="21">
        <v>1101111</v>
      </c>
      <c r="K566" s="21"/>
      <c r="L566" s="26">
        <f t="shared" si="34"/>
        <v>1101111</v>
      </c>
    </row>
    <row r="567" spans="1:12" s="172" customFormat="1" ht="12.75" outlineLevel="2">
      <c r="A567" s="17" t="s">
        <v>253</v>
      </c>
      <c r="B567" s="18" t="s">
        <v>23</v>
      </c>
      <c r="C567" s="18" t="s">
        <v>24</v>
      </c>
      <c r="D567" s="18" t="s">
        <v>33</v>
      </c>
      <c r="E567" s="18" t="s">
        <v>26</v>
      </c>
      <c r="F567" s="19" t="s">
        <v>27</v>
      </c>
      <c r="G567" s="20">
        <v>680</v>
      </c>
      <c r="H567" s="20"/>
      <c r="I567" s="20">
        <f t="shared" si="33"/>
        <v>680</v>
      </c>
      <c r="J567" s="21">
        <v>16068</v>
      </c>
      <c r="K567" s="21"/>
      <c r="L567" s="26">
        <f t="shared" si="34"/>
        <v>16068</v>
      </c>
    </row>
    <row r="568" spans="1:12" s="172" customFormat="1" ht="12.75" outlineLevel="2">
      <c r="A568" s="17" t="s">
        <v>268</v>
      </c>
      <c r="B568" s="18" t="s">
        <v>23</v>
      </c>
      <c r="C568" s="18" t="s">
        <v>24</v>
      </c>
      <c r="D568" s="18" t="s">
        <v>33</v>
      </c>
      <c r="E568" s="18" t="s">
        <v>26</v>
      </c>
      <c r="F568" s="19" t="s">
        <v>27</v>
      </c>
      <c r="G568" s="20">
        <v>7856</v>
      </c>
      <c r="H568" s="20"/>
      <c r="I568" s="20">
        <f t="shared" si="33"/>
        <v>7856</v>
      </c>
      <c r="J568" s="21">
        <v>185873</v>
      </c>
      <c r="K568" s="21"/>
      <c r="L568" s="26">
        <f t="shared" si="34"/>
        <v>185873</v>
      </c>
    </row>
    <row r="569" spans="1:12" s="172" customFormat="1" ht="12.75" outlineLevel="2">
      <c r="A569" s="17" t="s">
        <v>270</v>
      </c>
      <c r="B569" s="18" t="s">
        <v>23</v>
      </c>
      <c r="C569" s="18" t="s">
        <v>24</v>
      </c>
      <c r="D569" s="18" t="s">
        <v>33</v>
      </c>
      <c r="E569" s="18" t="s">
        <v>26</v>
      </c>
      <c r="F569" s="19" t="s">
        <v>27</v>
      </c>
      <c r="G569" s="20">
        <v>2101</v>
      </c>
      <c r="H569" s="20"/>
      <c r="I569" s="20">
        <f t="shared" si="33"/>
        <v>2101</v>
      </c>
      <c r="J569" s="21">
        <v>49871</v>
      </c>
      <c r="K569" s="21"/>
      <c r="L569" s="26">
        <f t="shared" si="34"/>
        <v>49871</v>
      </c>
    </row>
    <row r="570" spans="1:12" s="172" customFormat="1" ht="12.75" outlineLevel="2">
      <c r="A570" s="27" t="s">
        <v>275</v>
      </c>
      <c r="B570" s="53" t="s">
        <v>23</v>
      </c>
      <c r="C570" s="53" t="s">
        <v>36</v>
      </c>
      <c r="D570" s="53" t="s">
        <v>180</v>
      </c>
      <c r="E570" s="53" t="s">
        <v>26</v>
      </c>
      <c r="F570" s="48" t="s">
        <v>38</v>
      </c>
      <c r="G570" s="30">
        <v>3709</v>
      </c>
      <c r="H570" s="30">
        <v>0</v>
      </c>
      <c r="I570" s="20">
        <f t="shared" si="33"/>
        <v>3709</v>
      </c>
      <c r="J570" s="30">
        <v>89761</v>
      </c>
      <c r="K570" s="30">
        <v>0</v>
      </c>
      <c r="L570" s="26">
        <f t="shared" si="34"/>
        <v>89761</v>
      </c>
    </row>
    <row r="571" spans="1:12" s="172" customFormat="1" ht="12.75" outlineLevel="2">
      <c r="A571" s="17" t="s">
        <v>276</v>
      </c>
      <c r="B571" s="18" t="s">
        <v>23</v>
      </c>
      <c r="C571" s="18" t="s">
        <v>24</v>
      </c>
      <c r="D571" s="18" t="s">
        <v>25</v>
      </c>
      <c r="E571" s="18" t="s">
        <v>26</v>
      </c>
      <c r="F571" s="19" t="s">
        <v>27</v>
      </c>
      <c r="G571" s="20">
        <v>3759</v>
      </c>
      <c r="H571" s="20"/>
      <c r="I571" s="20">
        <f t="shared" si="33"/>
        <v>3759</v>
      </c>
      <c r="J571" s="21">
        <v>89209</v>
      </c>
      <c r="K571" s="21"/>
      <c r="L571" s="26">
        <f t="shared" si="34"/>
        <v>89209</v>
      </c>
    </row>
    <row r="572" spans="1:12" s="172" customFormat="1" ht="12.75" outlineLevel="2">
      <c r="A572" s="17" t="s">
        <v>279</v>
      </c>
      <c r="B572" s="18" t="s">
        <v>23</v>
      </c>
      <c r="C572" s="18" t="s">
        <v>24</v>
      </c>
      <c r="D572" s="18" t="s">
        <v>25</v>
      </c>
      <c r="E572" s="18" t="s">
        <v>26</v>
      </c>
      <c r="F572" s="19" t="s">
        <v>27</v>
      </c>
      <c r="G572" s="20">
        <v>818</v>
      </c>
      <c r="H572" s="20"/>
      <c r="I572" s="20">
        <f t="shared" si="33"/>
        <v>818</v>
      </c>
      <c r="J572" s="21">
        <v>19379</v>
      </c>
      <c r="K572" s="21"/>
      <c r="L572" s="26">
        <f t="shared" si="34"/>
        <v>19379</v>
      </c>
    </row>
    <row r="573" spans="1:12" s="172" customFormat="1" ht="12.75" outlineLevel="2">
      <c r="A573" s="17" t="s">
        <v>280</v>
      </c>
      <c r="B573" s="18" t="s">
        <v>23</v>
      </c>
      <c r="C573" s="18" t="s">
        <v>24</v>
      </c>
      <c r="D573" s="18" t="s">
        <v>25</v>
      </c>
      <c r="E573" s="18" t="s">
        <v>26</v>
      </c>
      <c r="F573" s="19" t="s">
        <v>27</v>
      </c>
      <c r="G573" s="20">
        <v>2247</v>
      </c>
      <c r="H573" s="20"/>
      <c r="I573" s="20">
        <f t="shared" si="33"/>
        <v>2247</v>
      </c>
      <c r="J573" s="21">
        <v>53223</v>
      </c>
      <c r="K573" s="21"/>
      <c r="L573" s="26">
        <f t="shared" si="34"/>
        <v>53223</v>
      </c>
    </row>
    <row r="574" spans="1:12" s="172" customFormat="1" ht="12.75" outlineLevel="2">
      <c r="A574" s="27" t="s">
        <v>289</v>
      </c>
      <c r="B574" s="53" t="s">
        <v>23</v>
      </c>
      <c r="C574" s="53" t="s">
        <v>36</v>
      </c>
      <c r="D574" s="53" t="s">
        <v>180</v>
      </c>
      <c r="E574" s="53" t="s">
        <v>26</v>
      </c>
      <c r="F574" s="48" t="s">
        <v>38</v>
      </c>
      <c r="G574" s="30">
        <v>5084</v>
      </c>
      <c r="H574" s="30">
        <v>0</v>
      </c>
      <c r="I574" s="20">
        <f t="shared" si="33"/>
        <v>5084</v>
      </c>
      <c r="J574" s="30">
        <v>123020</v>
      </c>
      <c r="K574" s="30">
        <v>0</v>
      </c>
      <c r="L574" s="26">
        <f t="shared" si="34"/>
        <v>123020</v>
      </c>
    </row>
    <row r="575" spans="1:12" s="172" customFormat="1" ht="12.75" outlineLevel="2">
      <c r="A575" s="17" t="s">
        <v>293</v>
      </c>
      <c r="B575" s="18" t="s">
        <v>23</v>
      </c>
      <c r="C575" s="18" t="s">
        <v>24</v>
      </c>
      <c r="D575" s="18" t="s">
        <v>25</v>
      </c>
      <c r="E575" s="18" t="s">
        <v>26</v>
      </c>
      <c r="F575" s="19" t="s">
        <v>27</v>
      </c>
      <c r="G575" s="20">
        <v>2546</v>
      </c>
      <c r="H575" s="20"/>
      <c r="I575" s="20">
        <f t="shared" si="33"/>
        <v>2546</v>
      </c>
      <c r="J575" s="21">
        <v>60429</v>
      </c>
      <c r="K575" s="21"/>
      <c r="L575" s="26">
        <f t="shared" si="34"/>
        <v>60429</v>
      </c>
    </row>
    <row r="576" spans="1:12" s="172" customFormat="1" ht="12.75" outlineLevel="2">
      <c r="A576" s="17" t="s">
        <v>301</v>
      </c>
      <c r="B576" s="18" t="s">
        <v>23</v>
      </c>
      <c r="C576" s="18" t="s">
        <v>24</v>
      </c>
      <c r="D576" s="18" t="s">
        <v>110</v>
      </c>
      <c r="E576" s="18" t="s">
        <v>26</v>
      </c>
      <c r="F576" s="19" t="s">
        <v>27</v>
      </c>
      <c r="G576" s="20">
        <v>1816</v>
      </c>
      <c r="H576" s="20"/>
      <c r="I576" s="20">
        <f t="shared" si="33"/>
        <v>1816</v>
      </c>
      <c r="J576" s="21">
        <v>43182</v>
      </c>
      <c r="K576" s="21"/>
      <c r="L576" s="26">
        <f t="shared" si="34"/>
        <v>43182</v>
      </c>
    </row>
    <row r="577" spans="1:12" s="172" customFormat="1" ht="12.75" outlineLevel="2">
      <c r="A577" s="17" t="s">
        <v>339</v>
      </c>
      <c r="B577" s="18" t="s">
        <v>23</v>
      </c>
      <c r="C577" s="18" t="s">
        <v>24</v>
      </c>
      <c r="D577" s="18" t="s">
        <v>25</v>
      </c>
      <c r="E577" s="18" t="s">
        <v>26</v>
      </c>
      <c r="F577" s="19" t="s">
        <v>27</v>
      </c>
      <c r="G577" s="20">
        <v>3347</v>
      </c>
      <c r="H577" s="20"/>
      <c r="I577" s="20">
        <f t="shared" si="33"/>
        <v>3347</v>
      </c>
      <c r="J577" s="21">
        <v>79456</v>
      </c>
      <c r="K577" s="21"/>
      <c r="L577" s="26">
        <f t="shared" si="34"/>
        <v>79456</v>
      </c>
    </row>
    <row r="578" spans="1:12" s="172" customFormat="1" ht="12.75" outlineLevel="2">
      <c r="A578" s="17" t="s">
        <v>367</v>
      </c>
      <c r="B578" s="18" t="s">
        <v>23</v>
      </c>
      <c r="C578" s="18" t="s">
        <v>24</v>
      </c>
      <c r="D578" s="18" t="s">
        <v>25</v>
      </c>
      <c r="E578" s="18" t="s">
        <v>26</v>
      </c>
      <c r="F578" s="19" t="s">
        <v>27</v>
      </c>
      <c r="G578" s="20">
        <v>211</v>
      </c>
      <c r="H578" s="20"/>
      <c r="I578" s="20">
        <f t="shared" si="33"/>
        <v>211</v>
      </c>
      <c r="J578" s="21">
        <v>5013</v>
      </c>
      <c r="K578" s="21"/>
      <c r="L578" s="26">
        <f t="shared" si="34"/>
        <v>5013</v>
      </c>
    </row>
    <row r="579" spans="1:12" s="172" customFormat="1" ht="12.75" outlineLevel="2">
      <c r="A579" s="17" t="s">
        <v>370</v>
      </c>
      <c r="B579" s="18" t="s">
        <v>23</v>
      </c>
      <c r="C579" s="18" t="s">
        <v>24</v>
      </c>
      <c r="D579" s="18" t="s">
        <v>33</v>
      </c>
      <c r="E579" s="18" t="s">
        <v>26</v>
      </c>
      <c r="F579" s="19" t="s">
        <v>27</v>
      </c>
      <c r="G579" s="20">
        <v>167405</v>
      </c>
      <c r="H579" s="20"/>
      <c r="I579" s="20">
        <f t="shared" si="33"/>
        <v>167405</v>
      </c>
      <c r="J579" s="21">
        <v>3788091</v>
      </c>
      <c r="K579" s="21"/>
      <c r="L579" s="26">
        <f t="shared" si="34"/>
        <v>3788091</v>
      </c>
    </row>
    <row r="580" spans="1:12" s="172" customFormat="1" ht="12.75" outlineLevel="2">
      <c r="A580" s="17" t="s">
        <v>371</v>
      </c>
      <c r="B580" s="18" t="s">
        <v>23</v>
      </c>
      <c r="C580" s="18" t="s">
        <v>24</v>
      </c>
      <c r="D580" s="18" t="s">
        <v>33</v>
      </c>
      <c r="E580" s="18" t="s">
        <v>26</v>
      </c>
      <c r="F580" s="19" t="s">
        <v>27</v>
      </c>
      <c r="G580" s="20">
        <v>70560</v>
      </c>
      <c r="H580" s="20"/>
      <c r="I580" s="20">
        <f t="shared" si="33"/>
        <v>70560</v>
      </c>
      <c r="J580" s="21">
        <v>1058160</v>
      </c>
      <c r="K580" s="21"/>
      <c r="L580" s="26">
        <f t="shared" si="34"/>
        <v>1058160</v>
      </c>
    </row>
    <row r="581" spans="1:12" s="172" customFormat="1" ht="12.75" outlineLevel="2">
      <c r="A581" s="17" t="s">
        <v>374</v>
      </c>
      <c r="B581" s="18" t="s">
        <v>23</v>
      </c>
      <c r="C581" s="18" t="s">
        <v>24</v>
      </c>
      <c r="D581" s="18" t="s">
        <v>33</v>
      </c>
      <c r="E581" s="18" t="s">
        <v>26</v>
      </c>
      <c r="F581" s="19" t="s">
        <v>27</v>
      </c>
      <c r="G581" s="20">
        <v>22772</v>
      </c>
      <c r="H581" s="20"/>
      <c r="I581" s="20">
        <f t="shared" si="33"/>
        <v>22772</v>
      </c>
      <c r="J581" s="21">
        <v>555691</v>
      </c>
      <c r="K581" s="21"/>
      <c r="L581" s="26">
        <f t="shared" si="34"/>
        <v>555691</v>
      </c>
    </row>
    <row r="582" spans="1:12" s="172" customFormat="1" ht="12.75" outlineLevel="2">
      <c r="A582" s="17" t="s">
        <v>422</v>
      </c>
      <c r="B582" s="18" t="s">
        <v>23</v>
      </c>
      <c r="C582" s="18" t="s">
        <v>24</v>
      </c>
      <c r="D582" s="18" t="s">
        <v>33</v>
      </c>
      <c r="E582" s="18" t="s">
        <v>26</v>
      </c>
      <c r="F582" s="19" t="s">
        <v>27</v>
      </c>
      <c r="G582" s="20">
        <v>3707</v>
      </c>
      <c r="H582" s="20"/>
      <c r="I582" s="20">
        <f aca="true" t="shared" si="35" ref="I582:I613">SUM(G582:H582)</f>
        <v>3707</v>
      </c>
      <c r="J582" s="21">
        <v>88057</v>
      </c>
      <c r="K582" s="21"/>
      <c r="L582" s="26">
        <f aca="true" t="shared" si="36" ref="L582:L613">SUM(J582:K582)</f>
        <v>88057</v>
      </c>
    </row>
    <row r="583" spans="1:12" s="172" customFormat="1" ht="12.75" outlineLevel="2">
      <c r="A583" s="17" t="s">
        <v>427</v>
      </c>
      <c r="B583" s="18" t="s">
        <v>23</v>
      </c>
      <c r="C583" s="18" t="s">
        <v>24</v>
      </c>
      <c r="D583" s="18" t="s">
        <v>114</v>
      </c>
      <c r="E583" s="18" t="s">
        <v>26</v>
      </c>
      <c r="F583" s="19" t="s">
        <v>27</v>
      </c>
      <c r="G583" s="20">
        <v>446</v>
      </c>
      <c r="H583" s="20"/>
      <c r="I583" s="20">
        <f t="shared" si="35"/>
        <v>446</v>
      </c>
      <c r="J583" s="21">
        <v>10557</v>
      </c>
      <c r="K583" s="21"/>
      <c r="L583" s="26">
        <f t="shared" si="36"/>
        <v>10557</v>
      </c>
    </row>
    <row r="584" spans="1:12" s="172" customFormat="1" ht="12.75" outlineLevel="2">
      <c r="A584" s="17" t="s">
        <v>429</v>
      </c>
      <c r="B584" s="18" t="s">
        <v>23</v>
      </c>
      <c r="C584" s="18" t="s">
        <v>24</v>
      </c>
      <c r="D584" s="18" t="s">
        <v>25</v>
      </c>
      <c r="E584" s="18" t="s">
        <v>26</v>
      </c>
      <c r="F584" s="19" t="s">
        <v>27</v>
      </c>
      <c r="G584" s="20">
        <v>164</v>
      </c>
      <c r="H584" s="20"/>
      <c r="I584" s="20">
        <f t="shared" si="35"/>
        <v>164</v>
      </c>
      <c r="J584" s="21">
        <v>3929</v>
      </c>
      <c r="K584" s="21"/>
      <c r="L584" s="26">
        <f t="shared" si="36"/>
        <v>3929</v>
      </c>
    </row>
    <row r="585" spans="1:12" s="172" customFormat="1" ht="12.75" outlineLevel="2">
      <c r="A585" s="17" t="s">
        <v>437</v>
      </c>
      <c r="B585" s="18" t="s">
        <v>23</v>
      </c>
      <c r="C585" s="18" t="s">
        <v>24</v>
      </c>
      <c r="D585" s="18" t="s">
        <v>25</v>
      </c>
      <c r="E585" s="18" t="s">
        <v>26</v>
      </c>
      <c r="F585" s="19" t="s">
        <v>27</v>
      </c>
      <c r="G585" s="20">
        <v>819</v>
      </c>
      <c r="H585" s="20"/>
      <c r="I585" s="20">
        <f t="shared" si="35"/>
        <v>819</v>
      </c>
      <c r="J585" s="21">
        <v>19396</v>
      </c>
      <c r="K585" s="21"/>
      <c r="L585" s="26">
        <f t="shared" si="36"/>
        <v>19396</v>
      </c>
    </row>
    <row r="586" spans="1:12" s="172" customFormat="1" ht="12.75" outlineLevel="2">
      <c r="A586" s="27" t="s">
        <v>447</v>
      </c>
      <c r="B586" s="53" t="s">
        <v>23</v>
      </c>
      <c r="C586" s="53" t="s">
        <v>36</v>
      </c>
      <c r="D586" s="53" t="s">
        <v>180</v>
      </c>
      <c r="E586" s="53" t="s">
        <v>26</v>
      </c>
      <c r="F586" s="48" t="s">
        <v>38</v>
      </c>
      <c r="G586" s="30">
        <v>9995</v>
      </c>
      <c r="H586" s="30">
        <v>0</v>
      </c>
      <c r="I586" s="20">
        <f t="shared" si="35"/>
        <v>9995</v>
      </c>
      <c r="J586" s="30">
        <v>241731</v>
      </c>
      <c r="K586" s="30">
        <v>0</v>
      </c>
      <c r="L586" s="26">
        <f t="shared" si="36"/>
        <v>241731</v>
      </c>
    </row>
    <row r="587" spans="1:12" s="172" customFormat="1" ht="12.75" outlineLevel="2">
      <c r="A587" s="17" t="s">
        <v>454</v>
      </c>
      <c r="B587" s="18" t="s">
        <v>23</v>
      </c>
      <c r="C587" s="18" t="s">
        <v>24</v>
      </c>
      <c r="D587" s="18" t="s">
        <v>25</v>
      </c>
      <c r="E587" s="18" t="s">
        <v>26</v>
      </c>
      <c r="F587" s="19" t="s">
        <v>27</v>
      </c>
      <c r="G587" s="20">
        <v>1218</v>
      </c>
      <c r="H587" s="20"/>
      <c r="I587" s="20">
        <f t="shared" si="35"/>
        <v>1218</v>
      </c>
      <c r="J587" s="21">
        <v>28831</v>
      </c>
      <c r="K587" s="21"/>
      <c r="L587" s="26">
        <f t="shared" si="36"/>
        <v>28831</v>
      </c>
    </row>
    <row r="588" spans="1:12" s="172" customFormat="1" ht="12.75" outlineLevel="2">
      <c r="A588" s="90" t="s">
        <v>747</v>
      </c>
      <c r="B588" s="91" t="s">
        <v>23</v>
      </c>
      <c r="C588" s="94" t="s">
        <v>42</v>
      </c>
      <c r="D588" s="94" t="s">
        <v>43</v>
      </c>
      <c r="E588" s="91" t="s">
        <v>26</v>
      </c>
      <c r="F588" s="91" t="s">
        <v>44</v>
      </c>
      <c r="G588" s="26">
        <v>0</v>
      </c>
      <c r="H588" s="36"/>
      <c r="I588" s="20">
        <f t="shared" si="35"/>
        <v>0</v>
      </c>
      <c r="J588" s="26">
        <v>0</v>
      </c>
      <c r="K588" s="26"/>
      <c r="L588" s="26">
        <f t="shared" si="36"/>
        <v>0</v>
      </c>
    </row>
    <row r="589" spans="1:12" s="172" customFormat="1" ht="12.75" outlineLevel="2">
      <c r="A589" s="27" t="s">
        <v>474</v>
      </c>
      <c r="B589" s="53" t="s">
        <v>23</v>
      </c>
      <c r="C589" s="53" t="s">
        <v>36</v>
      </c>
      <c r="D589" s="53" t="s">
        <v>180</v>
      </c>
      <c r="E589" s="53" t="s">
        <v>26</v>
      </c>
      <c r="F589" s="48" t="s">
        <v>38</v>
      </c>
      <c r="G589" s="30">
        <v>3371</v>
      </c>
      <c r="H589" s="30">
        <v>0</v>
      </c>
      <c r="I589" s="20">
        <f t="shared" si="35"/>
        <v>3371</v>
      </c>
      <c r="J589" s="30">
        <v>81585</v>
      </c>
      <c r="K589" s="30">
        <v>0</v>
      </c>
      <c r="L589" s="26">
        <f t="shared" si="36"/>
        <v>81585</v>
      </c>
    </row>
    <row r="590" spans="1:12" s="172" customFormat="1" ht="12.75" outlineLevel="2">
      <c r="A590" s="17" t="s">
        <v>476</v>
      </c>
      <c r="B590" s="18" t="s">
        <v>23</v>
      </c>
      <c r="C590" s="18" t="s">
        <v>24</v>
      </c>
      <c r="D590" s="18" t="s">
        <v>33</v>
      </c>
      <c r="E590" s="18" t="s">
        <v>26</v>
      </c>
      <c r="F590" s="19" t="s">
        <v>27</v>
      </c>
      <c r="G590" s="20">
        <v>50124</v>
      </c>
      <c r="H590" s="20"/>
      <c r="I590" s="20">
        <f t="shared" si="35"/>
        <v>50124</v>
      </c>
      <c r="J590" s="21">
        <v>1191838</v>
      </c>
      <c r="K590" s="21"/>
      <c r="L590" s="26">
        <f t="shared" si="36"/>
        <v>1191838</v>
      </c>
    </row>
    <row r="591" spans="1:12" s="172" customFormat="1" ht="12.75" outlineLevel="2">
      <c r="A591" s="17" t="s">
        <v>479</v>
      </c>
      <c r="B591" s="18" t="s">
        <v>23</v>
      </c>
      <c r="C591" s="18" t="s">
        <v>24</v>
      </c>
      <c r="D591" s="18" t="s">
        <v>33</v>
      </c>
      <c r="E591" s="18" t="s">
        <v>26</v>
      </c>
      <c r="F591" s="19" t="s">
        <v>27</v>
      </c>
      <c r="G591" s="20">
        <v>13487</v>
      </c>
      <c r="H591" s="20"/>
      <c r="I591" s="20">
        <f t="shared" si="35"/>
        <v>13487</v>
      </c>
      <c r="J591" s="21">
        <v>320398</v>
      </c>
      <c r="K591" s="21"/>
      <c r="L591" s="26">
        <f t="shared" si="36"/>
        <v>320398</v>
      </c>
    </row>
    <row r="592" spans="1:12" s="172" customFormat="1" ht="12.75" outlineLevel="2">
      <c r="A592" s="17" t="s">
        <v>786</v>
      </c>
      <c r="B592" s="18" t="s">
        <v>23</v>
      </c>
      <c r="C592" s="18" t="s">
        <v>24</v>
      </c>
      <c r="D592" s="18" t="s">
        <v>33</v>
      </c>
      <c r="E592" s="18" t="s">
        <v>26</v>
      </c>
      <c r="F592" s="19" t="s">
        <v>27</v>
      </c>
      <c r="G592" s="20">
        <v>18877</v>
      </c>
      <c r="H592" s="20"/>
      <c r="I592" s="20">
        <f t="shared" si="35"/>
        <v>18877</v>
      </c>
      <c r="J592" s="21">
        <v>524318</v>
      </c>
      <c r="K592" s="21"/>
      <c r="L592" s="26">
        <f t="shared" si="36"/>
        <v>524318</v>
      </c>
    </row>
    <row r="593" spans="1:12" s="172" customFormat="1" ht="12.75" outlineLevel="2">
      <c r="A593" s="80" t="s">
        <v>480</v>
      </c>
      <c r="B593" s="183" t="s">
        <v>23</v>
      </c>
      <c r="C593" s="183" t="s">
        <v>67</v>
      </c>
      <c r="D593" s="183" t="s">
        <v>33</v>
      </c>
      <c r="E593" s="184" t="s">
        <v>26</v>
      </c>
      <c r="F593" s="185" t="s">
        <v>55</v>
      </c>
      <c r="G593" s="169">
        <v>81494</v>
      </c>
      <c r="H593" s="59"/>
      <c r="I593" s="20">
        <f t="shared" si="35"/>
        <v>81494</v>
      </c>
      <c r="J593" s="59">
        <v>453406</v>
      </c>
      <c r="K593" s="59"/>
      <c r="L593" s="26">
        <f t="shared" si="36"/>
        <v>453406</v>
      </c>
    </row>
    <row r="594" spans="1:12" s="172" customFormat="1" ht="12.75" outlineLevel="2">
      <c r="A594" s="17" t="s">
        <v>481</v>
      </c>
      <c r="B594" s="18" t="s">
        <v>23</v>
      </c>
      <c r="C594" s="18" t="s">
        <v>24</v>
      </c>
      <c r="D594" s="18" t="s">
        <v>25</v>
      </c>
      <c r="E594" s="18" t="s">
        <v>26</v>
      </c>
      <c r="F594" s="19" t="s">
        <v>27</v>
      </c>
      <c r="G594" s="20">
        <v>1282</v>
      </c>
      <c r="H594" s="20"/>
      <c r="I594" s="20">
        <f t="shared" si="35"/>
        <v>1282</v>
      </c>
      <c r="J594" s="21">
        <v>30356</v>
      </c>
      <c r="K594" s="21"/>
      <c r="L594" s="26">
        <f t="shared" si="36"/>
        <v>30356</v>
      </c>
    </row>
    <row r="595" spans="1:12" s="172" customFormat="1" ht="12.75" outlineLevel="2">
      <c r="A595" s="17" t="s">
        <v>483</v>
      </c>
      <c r="B595" s="18" t="s">
        <v>23</v>
      </c>
      <c r="C595" s="18" t="s">
        <v>24</v>
      </c>
      <c r="D595" s="18" t="s">
        <v>25</v>
      </c>
      <c r="E595" s="18" t="s">
        <v>26</v>
      </c>
      <c r="F595" s="19" t="s">
        <v>27</v>
      </c>
      <c r="G595" s="20">
        <v>216</v>
      </c>
      <c r="H595" s="20"/>
      <c r="I595" s="20">
        <f t="shared" si="35"/>
        <v>216</v>
      </c>
      <c r="J595" s="21">
        <v>5134</v>
      </c>
      <c r="K595" s="21"/>
      <c r="L595" s="26">
        <f t="shared" si="36"/>
        <v>5134</v>
      </c>
    </row>
    <row r="596" spans="1:12" s="172" customFormat="1" ht="12.75" outlineLevel="2">
      <c r="A596" s="17" t="s">
        <v>484</v>
      </c>
      <c r="B596" s="18" t="s">
        <v>23</v>
      </c>
      <c r="C596" s="18" t="s">
        <v>24</v>
      </c>
      <c r="D596" s="18" t="s">
        <v>25</v>
      </c>
      <c r="E596" s="18" t="s">
        <v>26</v>
      </c>
      <c r="F596" s="19" t="s">
        <v>27</v>
      </c>
      <c r="G596" s="20">
        <v>1025</v>
      </c>
      <c r="H596" s="20"/>
      <c r="I596" s="20">
        <f t="shared" si="35"/>
        <v>1025</v>
      </c>
      <c r="J596" s="21">
        <v>24302</v>
      </c>
      <c r="K596" s="21"/>
      <c r="L596" s="26">
        <f t="shared" si="36"/>
        <v>24302</v>
      </c>
    </row>
    <row r="597" spans="1:12" s="172" customFormat="1" ht="12.75" outlineLevel="2">
      <c r="A597" s="17" t="s">
        <v>487</v>
      </c>
      <c r="B597" s="18" t="s">
        <v>23</v>
      </c>
      <c r="C597" s="18" t="s">
        <v>24</v>
      </c>
      <c r="D597" s="18" t="s">
        <v>25</v>
      </c>
      <c r="E597" s="18" t="s">
        <v>26</v>
      </c>
      <c r="F597" s="19" t="s">
        <v>27</v>
      </c>
      <c r="G597" s="20">
        <v>2989</v>
      </c>
      <c r="H597" s="20"/>
      <c r="I597" s="20">
        <f t="shared" si="35"/>
        <v>2989</v>
      </c>
      <c r="J597" s="21">
        <v>71061</v>
      </c>
      <c r="K597" s="21"/>
      <c r="L597" s="26">
        <f t="shared" si="36"/>
        <v>71061</v>
      </c>
    </row>
    <row r="598" spans="1:12" s="172" customFormat="1" ht="12.75" outlineLevel="2">
      <c r="A598" s="17" t="s">
        <v>488</v>
      </c>
      <c r="B598" s="18" t="s">
        <v>23</v>
      </c>
      <c r="C598" s="18" t="s">
        <v>24</v>
      </c>
      <c r="D598" s="18" t="s">
        <v>25</v>
      </c>
      <c r="E598" s="18" t="s">
        <v>26</v>
      </c>
      <c r="F598" s="19" t="s">
        <v>27</v>
      </c>
      <c r="G598" s="20">
        <v>1479</v>
      </c>
      <c r="H598" s="20"/>
      <c r="I598" s="20">
        <f t="shared" si="35"/>
        <v>1479</v>
      </c>
      <c r="J598" s="21">
        <v>35136</v>
      </c>
      <c r="K598" s="21"/>
      <c r="L598" s="26">
        <f t="shared" si="36"/>
        <v>35136</v>
      </c>
    </row>
    <row r="599" spans="1:12" s="172" customFormat="1" ht="12.75" outlineLevel="2">
      <c r="A599" s="17" t="s">
        <v>489</v>
      </c>
      <c r="B599" s="18" t="s">
        <v>23</v>
      </c>
      <c r="C599" s="18" t="s">
        <v>24</v>
      </c>
      <c r="D599" s="18" t="s">
        <v>25</v>
      </c>
      <c r="E599" s="18" t="s">
        <v>26</v>
      </c>
      <c r="F599" s="19" t="s">
        <v>27</v>
      </c>
      <c r="G599" s="20">
        <v>817</v>
      </c>
      <c r="H599" s="20"/>
      <c r="I599" s="20">
        <f t="shared" si="35"/>
        <v>817</v>
      </c>
      <c r="J599" s="21">
        <v>19352</v>
      </c>
      <c r="K599" s="21"/>
      <c r="L599" s="26">
        <f t="shared" si="36"/>
        <v>19352</v>
      </c>
    </row>
    <row r="600" spans="1:12" s="172" customFormat="1" ht="12.75" outlineLevel="2">
      <c r="A600" s="17" t="s">
        <v>491</v>
      </c>
      <c r="B600" s="18" t="s">
        <v>23</v>
      </c>
      <c r="C600" s="18" t="s">
        <v>24</v>
      </c>
      <c r="D600" s="18" t="s">
        <v>25</v>
      </c>
      <c r="E600" s="18" t="s">
        <v>26</v>
      </c>
      <c r="F600" s="19" t="s">
        <v>27</v>
      </c>
      <c r="G600" s="20">
        <v>1515</v>
      </c>
      <c r="H600" s="20"/>
      <c r="I600" s="20">
        <f t="shared" si="35"/>
        <v>1515</v>
      </c>
      <c r="J600" s="21">
        <v>35966</v>
      </c>
      <c r="K600" s="21"/>
      <c r="L600" s="26">
        <f t="shared" si="36"/>
        <v>35966</v>
      </c>
    </row>
    <row r="601" spans="1:12" s="172" customFormat="1" ht="12.75" outlineLevel="2">
      <c r="A601" s="17" t="s">
        <v>527</v>
      </c>
      <c r="B601" s="18" t="s">
        <v>23</v>
      </c>
      <c r="C601" s="18" t="s">
        <v>24</v>
      </c>
      <c r="D601" s="18" t="s">
        <v>37</v>
      </c>
      <c r="E601" s="18" t="s">
        <v>26</v>
      </c>
      <c r="F601" s="19" t="s">
        <v>27</v>
      </c>
      <c r="G601" s="20">
        <v>3914</v>
      </c>
      <c r="H601" s="20"/>
      <c r="I601" s="20">
        <f t="shared" si="35"/>
        <v>3914</v>
      </c>
      <c r="J601" s="20">
        <v>92840</v>
      </c>
      <c r="K601" s="21"/>
      <c r="L601" s="26">
        <f t="shared" si="36"/>
        <v>92840</v>
      </c>
    </row>
    <row r="602" spans="1:12" s="172" customFormat="1" ht="12.75" outlineLevel="2">
      <c r="A602" s="90" t="s">
        <v>761</v>
      </c>
      <c r="B602" s="91" t="s">
        <v>23</v>
      </c>
      <c r="C602" s="94" t="s">
        <v>42</v>
      </c>
      <c r="D602" s="94" t="s">
        <v>43</v>
      </c>
      <c r="E602" s="91" t="s">
        <v>26</v>
      </c>
      <c r="F602" s="91" t="s">
        <v>44</v>
      </c>
      <c r="G602" s="26">
        <v>0</v>
      </c>
      <c r="H602" s="36"/>
      <c r="I602" s="20">
        <f t="shared" si="35"/>
        <v>0</v>
      </c>
      <c r="J602" s="26">
        <v>0</v>
      </c>
      <c r="K602" s="26"/>
      <c r="L602" s="26">
        <f t="shared" si="36"/>
        <v>0</v>
      </c>
    </row>
    <row r="603" spans="1:12" s="172" customFormat="1" ht="12.75" outlineLevel="2">
      <c r="A603" s="90" t="s">
        <v>762</v>
      </c>
      <c r="B603" s="91" t="s">
        <v>23</v>
      </c>
      <c r="C603" s="94" t="s">
        <v>42</v>
      </c>
      <c r="D603" s="94" t="s">
        <v>43</v>
      </c>
      <c r="E603" s="91" t="s">
        <v>26</v>
      </c>
      <c r="F603" s="91" t="s">
        <v>44</v>
      </c>
      <c r="G603" s="26">
        <v>3347</v>
      </c>
      <c r="H603" s="36"/>
      <c r="I603" s="20">
        <f t="shared" si="35"/>
        <v>3347</v>
      </c>
      <c r="J603" s="26">
        <v>40262</v>
      </c>
      <c r="K603" s="26"/>
      <c r="L603" s="26">
        <f t="shared" si="36"/>
        <v>40262</v>
      </c>
    </row>
    <row r="604" spans="1:12" s="172" customFormat="1" ht="12.75" outlineLevel="2">
      <c r="A604" s="17" t="s">
        <v>548</v>
      </c>
      <c r="B604" s="18" t="s">
        <v>23</v>
      </c>
      <c r="C604" s="18" t="s">
        <v>24</v>
      </c>
      <c r="D604" s="18" t="s">
        <v>25</v>
      </c>
      <c r="E604" s="18" t="s">
        <v>26</v>
      </c>
      <c r="F604" s="19" t="s">
        <v>27</v>
      </c>
      <c r="G604" s="20">
        <v>667</v>
      </c>
      <c r="H604" s="20"/>
      <c r="I604" s="20">
        <f t="shared" si="35"/>
        <v>667</v>
      </c>
      <c r="J604" s="21">
        <v>15816</v>
      </c>
      <c r="K604" s="21"/>
      <c r="L604" s="26">
        <f t="shared" si="36"/>
        <v>15816</v>
      </c>
    </row>
    <row r="605" spans="1:12" s="172" customFormat="1" ht="12.75" outlineLevel="2">
      <c r="A605" s="17" t="s">
        <v>552</v>
      </c>
      <c r="B605" s="18" t="s">
        <v>23</v>
      </c>
      <c r="C605" s="18" t="s">
        <v>24</v>
      </c>
      <c r="D605" s="18" t="s">
        <v>25</v>
      </c>
      <c r="E605" s="18" t="s">
        <v>26</v>
      </c>
      <c r="F605" s="19" t="s">
        <v>27</v>
      </c>
      <c r="G605" s="20">
        <v>2086</v>
      </c>
      <c r="H605" s="20"/>
      <c r="I605" s="20">
        <f t="shared" si="35"/>
        <v>2086</v>
      </c>
      <c r="J605" s="21">
        <v>49536</v>
      </c>
      <c r="K605" s="21"/>
      <c r="L605" s="26">
        <f t="shared" si="36"/>
        <v>49536</v>
      </c>
    </row>
    <row r="606" spans="1:12" s="172" customFormat="1" ht="12.75" outlineLevel="2">
      <c r="A606" s="80" t="s">
        <v>558</v>
      </c>
      <c r="B606" s="183" t="s">
        <v>23</v>
      </c>
      <c r="C606" s="183" t="s">
        <v>67</v>
      </c>
      <c r="D606" s="183" t="s">
        <v>33</v>
      </c>
      <c r="E606" s="184" t="s">
        <v>26</v>
      </c>
      <c r="F606" s="185" t="s">
        <v>55</v>
      </c>
      <c r="G606" s="169">
        <v>13941</v>
      </c>
      <c r="H606" s="169"/>
      <c r="I606" s="20">
        <f t="shared" si="35"/>
        <v>13941</v>
      </c>
      <c r="J606" s="59">
        <v>77765</v>
      </c>
      <c r="K606" s="59"/>
      <c r="L606" s="26">
        <f t="shared" si="36"/>
        <v>77765</v>
      </c>
    </row>
    <row r="607" spans="1:12" s="172" customFormat="1" ht="12.75" outlineLevel="2">
      <c r="A607" s="17" t="s">
        <v>558</v>
      </c>
      <c r="B607" s="18" t="s">
        <v>23</v>
      </c>
      <c r="C607" s="18" t="s">
        <v>24</v>
      </c>
      <c r="D607" s="18" t="s">
        <v>33</v>
      </c>
      <c r="E607" s="18" t="s">
        <v>26</v>
      </c>
      <c r="F607" s="19" t="s">
        <v>27</v>
      </c>
      <c r="G607" s="20">
        <v>7080</v>
      </c>
      <c r="H607" s="20"/>
      <c r="I607" s="20">
        <f t="shared" si="35"/>
        <v>7080</v>
      </c>
      <c r="J607" s="21">
        <v>166426</v>
      </c>
      <c r="K607" s="21"/>
      <c r="L607" s="26">
        <f t="shared" si="36"/>
        <v>166426</v>
      </c>
    </row>
    <row r="608" spans="1:12" s="172" customFormat="1" ht="12.75" outlineLevel="2">
      <c r="A608" s="17" t="s">
        <v>559</v>
      </c>
      <c r="B608" s="18" t="s">
        <v>23</v>
      </c>
      <c r="C608" s="18" t="s">
        <v>24</v>
      </c>
      <c r="D608" s="18" t="s">
        <v>33</v>
      </c>
      <c r="E608" s="18" t="s">
        <v>26</v>
      </c>
      <c r="F608" s="19" t="s">
        <v>27</v>
      </c>
      <c r="G608" s="20">
        <v>1148</v>
      </c>
      <c r="H608" s="20"/>
      <c r="I608" s="20">
        <f t="shared" si="35"/>
        <v>1148</v>
      </c>
      <c r="J608" s="21">
        <v>27218</v>
      </c>
      <c r="K608" s="21"/>
      <c r="L608" s="26">
        <f t="shared" si="36"/>
        <v>27218</v>
      </c>
    </row>
    <row r="609" spans="1:12" s="172" customFormat="1" ht="12.75" outlineLevel="2">
      <c r="A609" s="17" t="s">
        <v>583</v>
      </c>
      <c r="B609" s="18" t="s">
        <v>23</v>
      </c>
      <c r="C609" s="18" t="s">
        <v>24</v>
      </c>
      <c r="D609" s="18" t="s">
        <v>114</v>
      </c>
      <c r="E609" s="18" t="s">
        <v>26</v>
      </c>
      <c r="F609" s="19" t="s">
        <v>27</v>
      </c>
      <c r="G609" s="20">
        <v>257</v>
      </c>
      <c r="H609" s="20"/>
      <c r="I609" s="20">
        <f t="shared" si="35"/>
        <v>257</v>
      </c>
      <c r="J609" s="21">
        <v>6134</v>
      </c>
      <c r="K609" s="21"/>
      <c r="L609" s="26">
        <f t="shared" si="36"/>
        <v>6134</v>
      </c>
    </row>
    <row r="610" spans="1:12" s="172" customFormat="1" ht="12.75" outlineLevel="2">
      <c r="A610" s="17" t="s">
        <v>584</v>
      </c>
      <c r="B610" s="18" t="s">
        <v>23</v>
      </c>
      <c r="C610" s="18" t="s">
        <v>24</v>
      </c>
      <c r="D610" s="18" t="s">
        <v>37</v>
      </c>
      <c r="E610" s="18" t="s">
        <v>26</v>
      </c>
      <c r="F610" s="19" t="s">
        <v>27</v>
      </c>
      <c r="G610" s="20">
        <v>1678</v>
      </c>
      <c r="H610" s="20"/>
      <c r="I610" s="20">
        <f t="shared" si="35"/>
        <v>1678</v>
      </c>
      <c r="J610" s="21">
        <v>39820</v>
      </c>
      <c r="K610" s="21"/>
      <c r="L610" s="26">
        <f t="shared" si="36"/>
        <v>39820</v>
      </c>
    </row>
    <row r="611" spans="1:12" s="172" customFormat="1" ht="12.75" outlineLevel="2">
      <c r="A611" s="27" t="s">
        <v>612</v>
      </c>
      <c r="B611" s="53" t="s">
        <v>23</v>
      </c>
      <c r="C611" s="53" t="s">
        <v>36</v>
      </c>
      <c r="D611" s="53" t="s">
        <v>236</v>
      </c>
      <c r="E611" s="53" t="s">
        <v>26</v>
      </c>
      <c r="F611" s="48" t="s">
        <v>38</v>
      </c>
      <c r="G611" s="30">
        <v>4211</v>
      </c>
      <c r="H611" s="30">
        <v>0</v>
      </c>
      <c r="I611" s="20">
        <f t="shared" si="35"/>
        <v>4211</v>
      </c>
      <c r="J611" s="30">
        <v>101963</v>
      </c>
      <c r="K611" s="30">
        <v>0</v>
      </c>
      <c r="L611" s="26">
        <f t="shared" si="36"/>
        <v>101963</v>
      </c>
    </row>
    <row r="612" spans="1:12" s="172" customFormat="1" ht="12.75" outlineLevel="2">
      <c r="A612" s="17" t="s">
        <v>612</v>
      </c>
      <c r="B612" s="18" t="s">
        <v>23</v>
      </c>
      <c r="C612" s="18" t="s">
        <v>24</v>
      </c>
      <c r="D612" s="18" t="s">
        <v>236</v>
      </c>
      <c r="E612" s="18" t="s">
        <v>26</v>
      </c>
      <c r="F612" s="19" t="s">
        <v>27</v>
      </c>
      <c r="G612" s="20">
        <v>1661</v>
      </c>
      <c r="H612" s="20"/>
      <c r="I612" s="20">
        <f t="shared" si="35"/>
        <v>1661</v>
      </c>
      <c r="J612" s="20">
        <v>39416</v>
      </c>
      <c r="K612" s="21"/>
      <c r="L612" s="26">
        <f t="shared" si="36"/>
        <v>39416</v>
      </c>
    </row>
    <row r="613" spans="1:12" s="172" customFormat="1" ht="12.75" outlineLevel="2">
      <c r="A613" s="17" t="s">
        <v>628</v>
      </c>
      <c r="B613" s="18" t="s">
        <v>23</v>
      </c>
      <c r="C613" s="18" t="s">
        <v>24</v>
      </c>
      <c r="D613" s="18" t="s">
        <v>33</v>
      </c>
      <c r="E613" s="18" t="s">
        <v>26</v>
      </c>
      <c r="F613" s="19" t="s">
        <v>27</v>
      </c>
      <c r="G613" s="20">
        <v>5695</v>
      </c>
      <c r="H613" s="20"/>
      <c r="I613" s="20">
        <f t="shared" si="35"/>
        <v>5695</v>
      </c>
      <c r="J613" s="21">
        <v>135501</v>
      </c>
      <c r="K613" s="21"/>
      <c r="L613" s="26">
        <f t="shared" si="36"/>
        <v>135501</v>
      </c>
    </row>
    <row r="614" spans="1:12" s="172" customFormat="1" ht="12.75" outlineLevel="2">
      <c r="A614" s="17" t="s">
        <v>629</v>
      </c>
      <c r="B614" s="18" t="s">
        <v>23</v>
      </c>
      <c r="C614" s="18" t="s">
        <v>24</v>
      </c>
      <c r="D614" s="18" t="s">
        <v>33</v>
      </c>
      <c r="E614" s="18" t="s">
        <v>26</v>
      </c>
      <c r="F614" s="19" t="s">
        <v>27</v>
      </c>
      <c r="G614" s="20">
        <v>2402</v>
      </c>
      <c r="H614" s="20"/>
      <c r="I614" s="20">
        <f aca="true" t="shared" si="37" ref="I614:I641">SUM(G614:H614)</f>
        <v>2402</v>
      </c>
      <c r="J614" s="21">
        <v>56851</v>
      </c>
      <c r="K614" s="21"/>
      <c r="L614" s="26">
        <f aca="true" t="shared" si="38" ref="L614:L641">SUM(J614:K614)</f>
        <v>56851</v>
      </c>
    </row>
    <row r="615" spans="1:12" s="172" customFormat="1" ht="12.75" outlineLevel="2">
      <c r="A615" s="17" t="s">
        <v>630</v>
      </c>
      <c r="B615" s="18" t="s">
        <v>23</v>
      </c>
      <c r="C615" s="18" t="s">
        <v>24</v>
      </c>
      <c r="D615" s="18" t="s">
        <v>110</v>
      </c>
      <c r="E615" s="18" t="s">
        <v>26</v>
      </c>
      <c r="F615" s="19" t="s">
        <v>27</v>
      </c>
      <c r="G615" s="20">
        <v>44</v>
      </c>
      <c r="H615" s="20"/>
      <c r="I615" s="20">
        <f t="shared" si="37"/>
        <v>44</v>
      </c>
      <c r="J615" s="21">
        <v>1042</v>
      </c>
      <c r="K615" s="21"/>
      <c r="L615" s="26">
        <f t="shared" si="38"/>
        <v>1042</v>
      </c>
    </row>
    <row r="616" spans="1:12" s="172" customFormat="1" ht="12.75" outlineLevel="2">
      <c r="A616" s="17" t="s">
        <v>635</v>
      </c>
      <c r="B616" s="18" t="s">
        <v>23</v>
      </c>
      <c r="C616" s="18" t="s">
        <v>24</v>
      </c>
      <c r="D616" s="18" t="s">
        <v>25</v>
      </c>
      <c r="E616" s="18" t="s">
        <v>26</v>
      </c>
      <c r="F616" s="19" t="s">
        <v>27</v>
      </c>
      <c r="G616" s="20">
        <v>262</v>
      </c>
      <c r="H616" s="20"/>
      <c r="I616" s="20">
        <f t="shared" si="37"/>
        <v>262</v>
      </c>
      <c r="J616" s="21">
        <v>6194</v>
      </c>
      <c r="K616" s="21"/>
      <c r="L616" s="26">
        <f t="shared" si="38"/>
        <v>6194</v>
      </c>
    </row>
    <row r="617" spans="1:12" s="172" customFormat="1" ht="12.75" outlineLevel="2">
      <c r="A617" s="17" t="s">
        <v>636</v>
      </c>
      <c r="B617" s="18" t="s">
        <v>23</v>
      </c>
      <c r="C617" s="18" t="s">
        <v>24</v>
      </c>
      <c r="D617" s="18" t="s">
        <v>25</v>
      </c>
      <c r="E617" s="18" t="s">
        <v>26</v>
      </c>
      <c r="F617" s="19" t="s">
        <v>27</v>
      </c>
      <c r="G617" s="20">
        <v>3764</v>
      </c>
      <c r="H617" s="20"/>
      <c r="I617" s="20">
        <f t="shared" si="37"/>
        <v>3764</v>
      </c>
      <c r="J617" s="21">
        <v>89208</v>
      </c>
      <c r="K617" s="21"/>
      <c r="L617" s="26">
        <f t="shared" si="38"/>
        <v>89208</v>
      </c>
    </row>
    <row r="618" spans="1:12" s="172" customFormat="1" ht="12.75" outlineLevel="2">
      <c r="A618" s="63" t="s">
        <v>97</v>
      </c>
      <c r="B618" s="186" t="s">
        <v>98</v>
      </c>
      <c r="C618" s="186" t="s">
        <v>18</v>
      </c>
      <c r="D618" s="186" t="s">
        <v>90</v>
      </c>
      <c r="E618" s="214" t="s">
        <v>26</v>
      </c>
      <c r="F618" s="186" t="s">
        <v>21</v>
      </c>
      <c r="G618" s="66">
        <v>3063</v>
      </c>
      <c r="H618" s="66"/>
      <c r="I618" s="20">
        <f t="shared" si="37"/>
        <v>3063</v>
      </c>
      <c r="J618" s="67">
        <v>51541</v>
      </c>
      <c r="K618" s="67"/>
      <c r="L618" s="26">
        <f t="shared" si="38"/>
        <v>51541</v>
      </c>
    </row>
    <row r="619" spans="1:12" s="172" customFormat="1" ht="12.75" outlineLevel="2">
      <c r="A619" s="70" t="s">
        <v>107</v>
      </c>
      <c r="B619" s="182" t="s">
        <v>98</v>
      </c>
      <c r="C619" s="182" t="s">
        <v>18</v>
      </c>
      <c r="D619" s="182" t="s">
        <v>102</v>
      </c>
      <c r="E619" s="182" t="s">
        <v>26</v>
      </c>
      <c r="F619" s="182" t="s">
        <v>21</v>
      </c>
      <c r="G619" s="16">
        <v>29106</v>
      </c>
      <c r="H619" s="71"/>
      <c r="I619" s="20">
        <f t="shared" si="37"/>
        <v>29106</v>
      </c>
      <c r="J619" s="16">
        <v>480540</v>
      </c>
      <c r="K619" s="71"/>
      <c r="L619" s="26">
        <f t="shared" si="38"/>
        <v>480540</v>
      </c>
    </row>
    <row r="620" spans="1:12" s="172" customFormat="1" ht="12.75" outlineLevel="2">
      <c r="A620" s="70" t="s">
        <v>142</v>
      </c>
      <c r="B620" s="182" t="s">
        <v>98</v>
      </c>
      <c r="C620" s="182" t="s">
        <v>18</v>
      </c>
      <c r="D620" s="182" t="s">
        <v>19</v>
      </c>
      <c r="E620" s="182" t="s">
        <v>26</v>
      </c>
      <c r="F620" s="182" t="s">
        <v>21</v>
      </c>
      <c r="G620" s="14">
        <v>19998</v>
      </c>
      <c r="H620" s="14"/>
      <c r="I620" s="20">
        <f t="shared" si="37"/>
        <v>19998</v>
      </c>
      <c r="J620" s="16">
        <v>330171</v>
      </c>
      <c r="K620" s="16"/>
      <c r="L620" s="26">
        <f t="shared" si="38"/>
        <v>330171</v>
      </c>
    </row>
    <row r="621" spans="1:12" s="172" customFormat="1" ht="12.75" outlineLevel="2">
      <c r="A621" s="70" t="s">
        <v>165</v>
      </c>
      <c r="B621" s="182" t="s">
        <v>98</v>
      </c>
      <c r="C621" s="182" t="s">
        <v>18</v>
      </c>
      <c r="D621" s="182" t="s">
        <v>19</v>
      </c>
      <c r="E621" s="182" t="s">
        <v>26</v>
      </c>
      <c r="F621" s="182" t="s">
        <v>21</v>
      </c>
      <c r="G621" s="14">
        <v>2181</v>
      </c>
      <c r="H621" s="14"/>
      <c r="I621" s="20">
        <f t="shared" si="37"/>
        <v>2181</v>
      </c>
      <c r="J621" s="16">
        <v>36012</v>
      </c>
      <c r="K621" s="16"/>
      <c r="L621" s="26">
        <f t="shared" si="38"/>
        <v>36012</v>
      </c>
    </row>
    <row r="622" spans="1:12" s="172" customFormat="1" ht="12.75" outlineLevel="2">
      <c r="A622" s="70" t="s">
        <v>166</v>
      </c>
      <c r="B622" s="182" t="s">
        <v>98</v>
      </c>
      <c r="C622" s="182" t="s">
        <v>18</v>
      </c>
      <c r="D622" s="182" t="s">
        <v>102</v>
      </c>
      <c r="E622" s="182" t="s">
        <v>26</v>
      </c>
      <c r="F622" s="182" t="s">
        <v>21</v>
      </c>
      <c r="G622" s="16">
        <v>6210</v>
      </c>
      <c r="H622" s="71"/>
      <c r="I622" s="20">
        <f t="shared" si="37"/>
        <v>6210</v>
      </c>
      <c r="J622" s="16">
        <v>102527</v>
      </c>
      <c r="K622" s="71"/>
      <c r="L622" s="26">
        <f t="shared" si="38"/>
        <v>102527</v>
      </c>
    </row>
    <row r="623" spans="1:12" s="172" customFormat="1" ht="12.75" outlineLevel="2">
      <c r="A623" s="70" t="s">
        <v>215</v>
      </c>
      <c r="B623" s="182" t="s">
        <v>98</v>
      </c>
      <c r="C623" s="182" t="s">
        <v>18</v>
      </c>
      <c r="D623" s="182" t="s">
        <v>102</v>
      </c>
      <c r="E623" s="182" t="s">
        <v>26</v>
      </c>
      <c r="F623" s="182" t="s">
        <v>21</v>
      </c>
      <c r="G623" s="16">
        <f>4063+14328</f>
        <v>18391</v>
      </c>
      <c r="H623" s="71"/>
      <c r="I623" s="20">
        <f t="shared" si="37"/>
        <v>18391</v>
      </c>
      <c r="J623" s="16">
        <f>67085+236564</f>
        <v>303649</v>
      </c>
      <c r="K623" s="71"/>
      <c r="L623" s="26">
        <f t="shared" si="38"/>
        <v>303649</v>
      </c>
    </row>
    <row r="624" spans="1:12" s="172" customFormat="1" ht="12.75" outlineLevel="2">
      <c r="A624" s="70" t="s">
        <v>314</v>
      </c>
      <c r="B624" s="182" t="s">
        <v>98</v>
      </c>
      <c r="C624" s="182" t="s">
        <v>18</v>
      </c>
      <c r="D624" s="182" t="s">
        <v>19</v>
      </c>
      <c r="E624" s="182" t="s">
        <v>26</v>
      </c>
      <c r="F624" s="182" t="s">
        <v>21</v>
      </c>
      <c r="G624" s="14">
        <f>927+4593</f>
        <v>5520</v>
      </c>
      <c r="H624" s="14"/>
      <c r="I624" s="20">
        <f t="shared" si="37"/>
        <v>5520</v>
      </c>
      <c r="J624" s="16">
        <f>22387+75845</f>
        <v>98232</v>
      </c>
      <c r="K624" s="16"/>
      <c r="L624" s="26">
        <f t="shared" si="38"/>
        <v>98232</v>
      </c>
    </row>
    <row r="625" spans="1:12" s="172" customFormat="1" ht="12.75" outlineLevel="2">
      <c r="A625" s="70" t="s">
        <v>315</v>
      </c>
      <c r="B625" s="182" t="s">
        <v>98</v>
      </c>
      <c r="C625" s="182" t="s">
        <v>18</v>
      </c>
      <c r="D625" s="182" t="s">
        <v>29</v>
      </c>
      <c r="E625" s="182" t="s">
        <v>26</v>
      </c>
      <c r="F625" s="182" t="s">
        <v>21</v>
      </c>
      <c r="G625" s="14">
        <f>11809</f>
        <v>11809</v>
      </c>
      <c r="H625" s="14">
        <v>0</v>
      </c>
      <c r="I625" s="20">
        <f t="shared" si="37"/>
        <v>11809</v>
      </c>
      <c r="J625" s="16">
        <f>194973</f>
        <v>194973</v>
      </c>
      <c r="K625" s="16"/>
      <c r="L625" s="26">
        <f t="shared" si="38"/>
        <v>194973</v>
      </c>
    </row>
    <row r="626" spans="1:12" s="172" customFormat="1" ht="12.75" outlineLevel="2">
      <c r="A626" s="70" t="s">
        <v>356</v>
      </c>
      <c r="B626" s="182" t="s">
        <v>98</v>
      </c>
      <c r="C626" s="182" t="s">
        <v>18</v>
      </c>
      <c r="D626" s="182" t="s">
        <v>19</v>
      </c>
      <c r="E626" s="182" t="s">
        <v>26</v>
      </c>
      <c r="F626" s="182" t="s">
        <v>21</v>
      </c>
      <c r="G626" s="14">
        <v>1703</v>
      </c>
      <c r="H626" s="14">
        <v>1449</v>
      </c>
      <c r="I626" s="20">
        <f t="shared" si="37"/>
        <v>3152</v>
      </c>
      <c r="J626" s="16">
        <v>77151</v>
      </c>
      <c r="K626" s="16">
        <v>66018</v>
      </c>
      <c r="L626" s="26">
        <f t="shared" si="38"/>
        <v>143169</v>
      </c>
    </row>
    <row r="627" spans="1:12" s="172" customFormat="1" ht="12.75" outlineLevel="2">
      <c r="A627" s="70" t="s">
        <v>395</v>
      </c>
      <c r="B627" s="182" t="s">
        <v>98</v>
      </c>
      <c r="C627" s="182" t="s">
        <v>18</v>
      </c>
      <c r="D627" s="182" t="s">
        <v>102</v>
      </c>
      <c r="E627" s="182" t="s">
        <v>26</v>
      </c>
      <c r="F627" s="182" t="s">
        <v>21</v>
      </c>
      <c r="G627" s="16">
        <f>11014</f>
        <v>11014</v>
      </c>
      <c r="H627" s="71"/>
      <c r="I627" s="20">
        <f t="shared" si="37"/>
        <v>11014</v>
      </c>
      <c r="J627" s="16">
        <f>181841</f>
        <v>181841</v>
      </c>
      <c r="K627" s="71"/>
      <c r="L627" s="26">
        <f t="shared" si="38"/>
        <v>181841</v>
      </c>
    </row>
    <row r="628" spans="1:12" s="172" customFormat="1" ht="12.75" outlineLevel="2">
      <c r="A628" s="70" t="s">
        <v>404</v>
      </c>
      <c r="B628" s="182" t="s">
        <v>98</v>
      </c>
      <c r="C628" s="182" t="s">
        <v>18</v>
      </c>
      <c r="D628" s="182" t="s">
        <v>19</v>
      </c>
      <c r="E628" s="182" t="s">
        <v>26</v>
      </c>
      <c r="F628" s="182" t="s">
        <v>21</v>
      </c>
      <c r="G628" s="14">
        <f>42005+9853</f>
        <v>51858</v>
      </c>
      <c r="H628" s="14"/>
      <c r="I628" s="20">
        <f t="shared" si="37"/>
        <v>51858</v>
      </c>
      <c r="J628" s="16">
        <f>693503+162674</f>
        <v>856177</v>
      </c>
      <c r="K628" s="16"/>
      <c r="L628" s="26">
        <f t="shared" si="38"/>
        <v>856177</v>
      </c>
    </row>
    <row r="629" spans="1:12" s="172" customFormat="1" ht="12.75" outlineLevel="2">
      <c r="A629" s="70" t="s">
        <v>408</v>
      </c>
      <c r="B629" s="182" t="s">
        <v>98</v>
      </c>
      <c r="C629" s="182" t="s">
        <v>18</v>
      </c>
      <c r="D629" s="182" t="s">
        <v>58</v>
      </c>
      <c r="E629" s="182" t="s">
        <v>26</v>
      </c>
      <c r="F629" s="182" t="s">
        <v>21</v>
      </c>
      <c r="G629" s="14">
        <f>2133+5484</f>
        <v>7617</v>
      </c>
      <c r="H629" s="14"/>
      <c r="I629" s="20">
        <f t="shared" si="37"/>
        <v>7617</v>
      </c>
      <c r="J629" s="16">
        <f>35208+90536</f>
        <v>125744</v>
      </c>
      <c r="K629" s="16"/>
      <c r="L629" s="26">
        <f t="shared" si="38"/>
        <v>125744</v>
      </c>
    </row>
    <row r="630" spans="1:12" s="172" customFormat="1" ht="12.75" outlineLevel="2">
      <c r="A630" s="70" t="s">
        <v>438</v>
      </c>
      <c r="B630" s="182" t="s">
        <v>98</v>
      </c>
      <c r="C630" s="182" t="s">
        <v>18</v>
      </c>
      <c r="D630" s="182" t="s">
        <v>58</v>
      </c>
      <c r="E630" s="182" t="s">
        <v>26</v>
      </c>
      <c r="F630" s="182" t="s">
        <v>21</v>
      </c>
      <c r="G630" s="14">
        <v>5827</v>
      </c>
      <c r="H630" s="14"/>
      <c r="I630" s="20">
        <f t="shared" si="37"/>
        <v>5827</v>
      </c>
      <c r="J630" s="16">
        <v>96204</v>
      </c>
      <c r="K630" s="16"/>
      <c r="L630" s="26">
        <f t="shared" si="38"/>
        <v>96204</v>
      </c>
    </row>
    <row r="631" spans="1:12" s="172" customFormat="1" ht="12.75" outlineLevel="2">
      <c r="A631" s="70" t="s">
        <v>470</v>
      </c>
      <c r="B631" s="182" t="s">
        <v>98</v>
      </c>
      <c r="C631" s="182" t="s">
        <v>18</v>
      </c>
      <c r="D631" s="182" t="s">
        <v>19</v>
      </c>
      <c r="E631" s="182" t="s">
        <v>26</v>
      </c>
      <c r="F631" s="182" t="s">
        <v>21</v>
      </c>
      <c r="G631" s="14">
        <v>31550</v>
      </c>
      <c r="H631" s="14"/>
      <c r="I631" s="20">
        <f t="shared" si="37"/>
        <v>31550</v>
      </c>
      <c r="J631" s="16">
        <v>520893</v>
      </c>
      <c r="K631" s="16"/>
      <c r="L631" s="26">
        <f t="shared" si="38"/>
        <v>520893</v>
      </c>
    </row>
    <row r="632" spans="1:12" s="172" customFormat="1" ht="12.75" outlineLevel="2">
      <c r="A632" s="70" t="s">
        <v>490</v>
      </c>
      <c r="B632" s="182" t="s">
        <v>98</v>
      </c>
      <c r="C632" s="182" t="s">
        <v>18</v>
      </c>
      <c r="D632" s="182" t="s">
        <v>58</v>
      </c>
      <c r="E632" s="182" t="s">
        <v>26</v>
      </c>
      <c r="F632" s="182" t="s">
        <v>21</v>
      </c>
      <c r="G632" s="14">
        <f>2935</f>
        <v>2935</v>
      </c>
      <c r="H632" s="14"/>
      <c r="I632" s="20">
        <f t="shared" si="37"/>
        <v>2935</v>
      </c>
      <c r="J632" s="16">
        <f>48463</f>
        <v>48463</v>
      </c>
      <c r="K632" s="16"/>
      <c r="L632" s="26">
        <f t="shared" si="38"/>
        <v>48463</v>
      </c>
    </row>
    <row r="633" spans="1:12" s="172" customFormat="1" ht="12.75" outlineLevel="2">
      <c r="A633" s="70" t="s">
        <v>516</v>
      </c>
      <c r="B633" s="182" t="s">
        <v>98</v>
      </c>
      <c r="C633" s="182" t="s">
        <v>18</v>
      </c>
      <c r="D633" s="182" t="s">
        <v>19</v>
      </c>
      <c r="E633" s="182" t="s">
        <v>26</v>
      </c>
      <c r="F633" s="182" t="s">
        <v>21</v>
      </c>
      <c r="G633" s="14">
        <f>5477+2347</f>
        <v>7824</v>
      </c>
      <c r="H633" s="14"/>
      <c r="I633" s="20">
        <f t="shared" si="37"/>
        <v>7824</v>
      </c>
      <c r="J633" s="16">
        <f>90425+38754</f>
        <v>129179</v>
      </c>
      <c r="K633" s="16"/>
      <c r="L633" s="26">
        <f t="shared" si="38"/>
        <v>129179</v>
      </c>
    </row>
    <row r="634" spans="1:12" s="172" customFormat="1" ht="12.75" outlineLevel="2">
      <c r="A634" s="70" t="s">
        <v>534</v>
      </c>
      <c r="B634" s="182" t="s">
        <v>98</v>
      </c>
      <c r="C634" s="182" t="s">
        <v>18</v>
      </c>
      <c r="D634" s="182" t="s">
        <v>90</v>
      </c>
      <c r="E634" s="182" t="s">
        <v>26</v>
      </c>
      <c r="F634" s="182" t="s">
        <v>21</v>
      </c>
      <c r="G634" s="14">
        <f>3548+3222+10138</f>
        <v>16908</v>
      </c>
      <c r="H634" s="14"/>
      <c r="I634" s="20">
        <f t="shared" si="37"/>
        <v>16908</v>
      </c>
      <c r="J634" s="16">
        <f>58584+53188+167382</f>
        <v>279154</v>
      </c>
      <c r="K634" s="16"/>
      <c r="L634" s="26">
        <f t="shared" si="38"/>
        <v>279154</v>
      </c>
    </row>
    <row r="635" spans="1:12" s="172" customFormat="1" ht="12.75" outlineLevel="2">
      <c r="A635" s="70" t="s">
        <v>539</v>
      </c>
      <c r="B635" s="182" t="s">
        <v>98</v>
      </c>
      <c r="C635" s="182" t="s">
        <v>18</v>
      </c>
      <c r="D635" s="182" t="s">
        <v>90</v>
      </c>
      <c r="E635" s="182" t="s">
        <v>26</v>
      </c>
      <c r="F635" s="182" t="s">
        <v>21</v>
      </c>
      <c r="G635" s="14">
        <f>56+1+2+20063</f>
        <v>20122</v>
      </c>
      <c r="H635" s="14"/>
      <c r="I635" s="20">
        <f t="shared" si="37"/>
        <v>20122</v>
      </c>
      <c r="J635" s="16">
        <f>2092+7+33+331243</f>
        <v>333375</v>
      </c>
      <c r="K635" s="16"/>
      <c r="L635" s="26">
        <f t="shared" si="38"/>
        <v>333375</v>
      </c>
    </row>
    <row r="636" spans="1:12" s="172" customFormat="1" ht="12.75" outlineLevel="2">
      <c r="A636" s="70" t="s">
        <v>556</v>
      </c>
      <c r="B636" s="182" t="s">
        <v>98</v>
      </c>
      <c r="C636" s="182" t="s">
        <v>18</v>
      </c>
      <c r="D636" s="182" t="s">
        <v>90</v>
      </c>
      <c r="E636" s="182" t="s">
        <v>26</v>
      </c>
      <c r="F636" s="182" t="s">
        <v>21</v>
      </c>
      <c r="G636" s="14">
        <f>12047+1338</f>
        <v>13385</v>
      </c>
      <c r="H636" s="14"/>
      <c r="I636" s="20">
        <f t="shared" si="37"/>
        <v>13385</v>
      </c>
      <c r="J636" s="16">
        <f>198894+22099</f>
        <v>220993</v>
      </c>
      <c r="K636" s="16"/>
      <c r="L636" s="26">
        <f t="shared" si="38"/>
        <v>220993</v>
      </c>
    </row>
    <row r="637" spans="1:12" s="172" customFormat="1" ht="12.75" outlineLevel="2">
      <c r="A637" s="70" t="s">
        <v>569</v>
      </c>
      <c r="B637" s="182" t="s">
        <v>98</v>
      </c>
      <c r="C637" s="182" t="s">
        <v>18</v>
      </c>
      <c r="D637" s="182" t="s">
        <v>90</v>
      </c>
      <c r="E637" s="182" t="s">
        <v>26</v>
      </c>
      <c r="F637" s="182" t="s">
        <v>21</v>
      </c>
      <c r="G637" s="14">
        <f>25285+6321</f>
        <v>31606</v>
      </c>
      <c r="H637" s="14"/>
      <c r="I637" s="20">
        <f t="shared" si="37"/>
        <v>31606</v>
      </c>
      <c r="J637" s="16">
        <f>417454+104363</f>
        <v>521817</v>
      </c>
      <c r="K637" s="16"/>
      <c r="L637" s="26">
        <f t="shared" si="38"/>
        <v>521817</v>
      </c>
    </row>
    <row r="638" spans="1:12" s="172" customFormat="1" ht="12.75" outlineLevel="2">
      <c r="A638" s="70" t="s">
        <v>579</v>
      </c>
      <c r="B638" s="182" t="s">
        <v>98</v>
      </c>
      <c r="C638" s="182" t="s">
        <v>18</v>
      </c>
      <c r="D638" s="182" t="s">
        <v>29</v>
      </c>
      <c r="E638" s="182" t="s">
        <v>26</v>
      </c>
      <c r="F638" s="182" t="s">
        <v>21</v>
      </c>
      <c r="G638" s="14">
        <v>1205</v>
      </c>
      <c r="H638" s="14"/>
      <c r="I638" s="20">
        <f t="shared" si="37"/>
        <v>1205</v>
      </c>
      <c r="J638" s="16">
        <v>19896</v>
      </c>
      <c r="K638" s="16"/>
      <c r="L638" s="26">
        <f t="shared" si="38"/>
        <v>19896</v>
      </c>
    </row>
    <row r="639" spans="1:12" s="172" customFormat="1" ht="12.75" outlineLevel="2">
      <c r="A639" s="70" t="s">
        <v>606</v>
      </c>
      <c r="B639" s="182" t="s">
        <v>98</v>
      </c>
      <c r="C639" s="182" t="s">
        <v>18</v>
      </c>
      <c r="D639" s="182" t="s">
        <v>90</v>
      </c>
      <c r="E639" s="182" t="s">
        <v>26</v>
      </c>
      <c r="F639" s="182" t="s">
        <v>21</v>
      </c>
      <c r="G639" s="14">
        <f>9783</f>
        <v>9783</v>
      </c>
      <c r="H639" s="14"/>
      <c r="I639" s="20">
        <f t="shared" si="37"/>
        <v>9783</v>
      </c>
      <c r="J639" s="16">
        <f>161515</f>
        <v>161515</v>
      </c>
      <c r="K639" s="16"/>
      <c r="L639" s="26">
        <f t="shared" si="38"/>
        <v>161515</v>
      </c>
    </row>
    <row r="640" spans="1:12" s="172" customFormat="1" ht="12.75" outlineLevel="2">
      <c r="A640" s="70" t="s">
        <v>614</v>
      </c>
      <c r="B640" s="182" t="s">
        <v>98</v>
      </c>
      <c r="C640" s="182" t="s">
        <v>18</v>
      </c>
      <c r="D640" s="182" t="s">
        <v>58</v>
      </c>
      <c r="E640" s="182" t="s">
        <v>26</v>
      </c>
      <c r="F640" s="182" t="s">
        <v>21</v>
      </c>
      <c r="G640" s="14">
        <f>5375+2894</f>
        <v>8269</v>
      </c>
      <c r="H640" s="14"/>
      <c r="I640" s="20">
        <f t="shared" si="37"/>
        <v>8269</v>
      </c>
      <c r="J640" s="16">
        <f>88747+47787</f>
        <v>136534</v>
      </c>
      <c r="K640" s="16"/>
      <c r="L640" s="26">
        <f t="shared" si="38"/>
        <v>136534</v>
      </c>
    </row>
    <row r="641" spans="1:12" s="172" customFormat="1" ht="12.75" outlineLevel="2">
      <c r="A641" s="70" t="s">
        <v>627</v>
      </c>
      <c r="B641" s="182" t="s">
        <v>98</v>
      </c>
      <c r="C641" s="182" t="s">
        <v>18</v>
      </c>
      <c r="D641" s="182" t="s">
        <v>19</v>
      </c>
      <c r="E641" s="182" t="s">
        <v>26</v>
      </c>
      <c r="F641" s="182" t="s">
        <v>21</v>
      </c>
      <c r="G641" s="14">
        <f>4838+4838</f>
        <v>9676</v>
      </c>
      <c r="H641" s="14"/>
      <c r="I641" s="20">
        <f t="shared" si="37"/>
        <v>9676</v>
      </c>
      <c r="J641" s="16">
        <f>79881+79881</f>
        <v>159762</v>
      </c>
      <c r="K641" s="16"/>
      <c r="L641" s="26">
        <f t="shared" si="38"/>
        <v>159762</v>
      </c>
    </row>
    <row r="642" spans="1:12" s="233" customFormat="1" ht="12.75" outlineLevel="1">
      <c r="A642" s="238"/>
      <c r="B642" s="239" t="s">
        <v>695</v>
      </c>
      <c r="C642" s="239"/>
      <c r="D642" s="239"/>
      <c r="E642" s="239"/>
      <c r="F642" s="239"/>
      <c r="G642" s="240">
        <f aca="true" t="shared" si="39" ref="G642:L642">SUBTOTAL(9,G550:G641)</f>
        <v>1012314</v>
      </c>
      <c r="H642" s="240">
        <f t="shared" si="39"/>
        <v>3184</v>
      </c>
      <c r="I642" s="230">
        <f t="shared" si="39"/>
        <v>1015498</v>
      </c>
      <c r="J642" s="241">
        <f t="shared" si="39"/>
        <v>18114558</v>
      </c>
      <c r="K642" s="241">
        <f t="shared" si="39"/>
        <v>146259</v>
      </c>
      <c r="L642" s="232">
        <f t="shared" si="39"/>
        <v>18260817</v>
      </c>
    </row>
    <row r="643" spans="1:12" s="172" customFormat="1" ht="12.75" outlineLevel="2">
      <c r="A643" s="173" t="s">
        <v>642</v>
      </c>
      <c r="B643" s="174" t="s">
        <v>641</v>
      </c>
      <c r="C643" s="174" t="s">
        <v>36</v>
      </c>
      <c r="D643" s="174" t="s">
        <v>37</v>
      </c>
      <c r="E643" s="174" t="s">
        <v>26</v>
      </c>
      <c r="F643" s="174" t="s">
        <v>38</v>
      </c>
      <c r="G643" s="68">
        <v>250</v>
      </c>
      <c r="H643" s="68">
        <v>0</v>
      </c>
      <c r="I643" s="20">
        <f aca="true" t="shared" si="40" ref="I643:I654">SUM(G643:H643)</f>
        <v>250</v>
      </c>
      <c r="J643" s="68">
        <v>1753</v>
      </c>
      <c r="K643" s="68">
        <v>0</v>
      </c>
      <c r="L643" s="26">
        <f aca="true" t="shared" si="41" ref="L643:L654">SUM(J643:K643)</f>
        <v>1753</v>
      </c>
    </row>
    <row r="644" spans="1:12" s="172" customFormat="1" ht="12.75" outlineLevel="2">
      <c r="A644" s="173" t="s">
        <v>643</v>
      </c>
      <c r="B644" s="174" t="s">
        <v>641</v>
      </c>
      <c r="C644" s="174" t="s">
        <v>36</v>
      </c>
      <c r="D644" s="174" t="s">
        <v>180</v>
      </c>
      <c r="E644" s="174" t="s">
        <v>26</v>
      </c>
      <c r="F644" s="174" t="s">
        <v>38</v>
      </c>
      <c r="G644" s="68">
        <v>38</v>
      </c>
      <c r="H644" s="68">
        <v>0</v>
      </c>
      <c r="I644" s="20">
        <f t="shared" si="40"/>
        <v>38</v>
      </c>
      <c r="J644" s="68">
        <v>94</v>
      </c>
      <c r="K644" s="68">
        <v>0</v>
      </c>
      <c r="L644" s="26">
        <f t="shared" si="41"/>
        <v>94</v>
      </c>
    </row>
    <row r="645" spans="1:12" s="172" customFormat="1" ht="12.75" outlineLevel="2">
      <c r="A645" s="178" t="s">
        <v>647</v>
      </c>
      <c r="B645" s="215" t="s">
        <v>641</v>
      </c>
      <c r="C645" s="215" t="s">
        <v>18</v>
      </c>
      <c r="D645" s="215" t="s">
        <v>58</v>
      </c>
      <c r="E645" s="205" t="s">
        <v>26</v>
      </c>
      <c r="F645" s="180" t="s">
        <v>21</v>
      </c>
      <c r="G645" s="131">
        <v>2364</v>
      </c>
      <c r="H645" s="131"/>
      <c r="I645" s="20">
        <f t="shared" si="40"/>
        <v>2364</v>
      </c>
      <c r="J645" s="131">
        <v>6482</v>
      </c>
      <c r="K645" s="131"/>
      <c r="L645" s="26">
        <f t="shared" si="41"/>
        <v>6482</v>
      </c>
    </row>
    <row r="646" spans="1:12" s="172" customFormat="1" ht="12.75" outlineLevel="2">
      <c r="A646" s="178" t="s">
        <v>647</v>
      </c>
      <c r="B646" s="215" t="s">
        <v>641</v>
      </c>
      <c r="C646" s="215" t="s">
        <v>24</v>
      </c>
      <c r="D646" s="215" t="s">
        <v>25</v>
      </c>
      <c r="E646" s="205" t="s">
        <v>26</v>
      </c>
      <c r="F646" s="180" t="s">
        <v>27</v>
      </c>
      <c r="G646" s="216">
        <v>61310</v>
      </c>
      <c r="I646" s="20">
        <f t="shared" si="40"/>
        <v>61310</v>
      </c>
      <c r="J646" s="216">
        <v>1423326</v>
      </c>
      <c r="L646" s="26">
        <f t="shared" si="41"/>
        <v>1423326</v>
      </c>
    </row>
    <row r="647" spans="1:12" s="172" customFormat="1" ht="12.75" outlineLevel="2">
      <c r="A647" s="178" t="s">
        <v>647</v>
      </c>
      <c r="B647" s="215" t="s">
        <v>641</v>
      </c>
      <c r="C647" s="215" t="s">
        <v>24</v>
      </c>
      <c r="D647" s="215" t="s">
        <v>114</v>
      </c>
      <c r="E647" s="205" t="s">
        <v>26</v>
      </c>
      <c r="F647" s="180" t="s">
        <v>27</v>
      </c>
      <c r="G647" s="217">
        <v>632</v>
      </c>
      <c r="I647" s="20">
        <f t="shared" si="40"/>
        <v>632</v>
      </c>
      <c r="J647" s="216">
        <v>19998</v>
      </c>
      <c r="L647" s="26">
        <f t="shared" si="41"/>
        <v>19998</v>
      </c>
    </row>
    <row r="648" spans="1:12" s="172" customFormat="1" ht="12.75" outlineLevel="2">
      <c r="A648" s="178" t="s">
        <v>648</v>
      </c>
      <c r="B648" s="215" t="s">
        <v>641</v>
      </c>
      <c r="C648" s="215" t="s">
        <v>18</v>
      </c>
      <c r="D648" s="215" t="s">
        <v>90</v>
      </c>
      <c r="E648" s="205" t="s">
        <v>26</v>
      </c>
      <c r="F648" s="180" t="s">
        <v>21</v>
      </c>
      <c r="G648" s="131">
        <v>6091</v>
      </c>
      <c r="H648" s="131"/>
      <c r="I648" s="20">
        <f t="shared" si="40"/>
        <v>6091</v>
      </c>
      <c r="J648" s="131">
        <v>22370</v>
      </c>
      <c r="K648" s="131"/>
      <c r="L648" s="26">
        <f t="shared" si="41"/>
        <v>22370</v>
      </c>
    </row>
    <row r="649" spans="1:12" s="172" customFormat="1" ht="12.75" outlineLevel="2">
      <c r="A649" s="178" t="s">
        <v>646</v>
      </c>
      <c r="B649" s="215" t="s">
        <v>641</v>
      </c>
      <c r="C649" s="215" t="s">
        <v>18</v>
      </c>
      <c r="D649" s="215" t="s">
        <v>102</v>
      </c>
      <c r="E649" s="205" t="s">
        <v>26</v>
      </c>
      <c r="F649" s="180" t="s">
        <v>21</v>
      </c>
      <c r="G649" s="131">
        <v>25048</v>
      </c>
      <c r="H649" s="131"/>
      <c r="I649" s="20">
        <f t="shared" si="40"/>
        <v>25048</v>
      </c>
      <c r="J649" s="131">
        <v>65073</v>
      </c>
      <c r="K649" s="131"/>
      <c r="L649" s="26">
        <f t="shared" si="41"/>
        <v>65073</v>
      </c>
    </row>
    <row r="650" spans="1:12" s="172" customFormat="1" ht="12.75" outlineLevel="2">
      <c r="A650" s="160" t="s">
        <v>645</v>
      </c>
      <c r="B650" s="218" t="s">
        <v>641</v>
      </c>
      <c r="C650" s="218" t="s">
        <v>67</v>
      </c>
      <c r="D650" s="218" t="s">
        <v>33</v>
      </c>
      <c r="E650" s="219" t="s">
        <v>26</v>
      </c>
      <c r="F650" s="220" t="s">
        <v>55</v>
      </c>
      <c r="G650" s="113">
        <v>195267</v>
      </c>
      <c r="H650" s="113"/>
      <c r="I650" s="20">
        <f t="shared" si="40"/>
        <v>195267</v>
      </c>
      <c r="J650" s="113">
        <v>1088962</v>
      </c>
      <c r="K650" s="113"/>
      <c r="L650" s="26">
        <f t="shared" si="41"/>
        <v>1088962</v>
      </c>
    </row>
    <row r="651" spans="1:12" s="172" customFormat="1" ht="12.75" outlineLevel="2">
      <c r="A651" s="217" t="s">
        <v>645</v>
      </c>
      <c r="B651" s="215" t="s">
        <v>641</v>
      </c>
      <c r="C651" s="215" t="s">
        <v>24</v>
      </c>
      <c r="D651" s="215" t="s">
        <v>37</v>
      </c>
      <c r="E651" s="205" t="s">
        <v>26</v>
      </c>
      <c r="F651" s="180" t="s">
        <v>27</v>
      </c>
      <c r="G651" s="216">
        <v>16587</v>
      </c>
      <c r="I651" s="20">
        <f t="shared" si="40"/>
        <v>16587</v>
      </c>
      <c r="J651" s="216">
        <v>418856</v>
      </c>
      <c r="L651" s="26">
        <f t="shared" si="41"/>
        <v>418856</v>
      </c>
    </row>
    <row r="652" spans="1:12" s="172" customFormat="1" ht="12.75" outlineLevel="2">
      <c r="A652" s="178" t="s">
        <v>649</v>
      </c>
      <c r="B652" s="215" t="s">
        <v>641</v>
      </c>
      <c r="C652" s="215" t="s">
        <v>18</v>
      </c>
      <c r="D652" s="215" t="s">
        <v>19</v>
      </c>
      <c r="E652" s="205" t="s">
        <v>26</v>
      </c>
      <c r="F652" s="180" t="s">
        <v>21</v>
      </c>
      <c r="G652" s="131">
        <v>1892</v>
      </c>
      <c r="H652" s="131"/>
      <c r="I652" s="20">
        <f t="shared" si="40"/>
        <v>1892</v>
      </c>
      <c r="J652" s="131">
        <v>5966</v>
      </c>
      <c r="K652" s="131"/>
      <c r="L652" s="26">
        <f t="shared" si="41"/>
        <v>5966</v>
      </c>
    </row>
    <row r="653" spans="1:12" s="172" customFormat="1" ht="12.75" outlineLevel="2">
      <c r="A653" s="176" t="s">
        <v>640</v>
      </c>
      <c r="B653" s="221" t="s">
        <v>641</v>
      </c>
      <c r="C653" s="221" t="s">
        <v>42</v>
      </c>
      <c r="D653" s="153" t="s">
        <v>43</v>
      </c>
      <c r="E653" s="222" t="s">
        <v>26</v>
      </c>
      <c r="F653" s="222" t="s">
        <v>44</v>
      </c>
      <c r="G653" s="114">
        <v>1675347</v>
      </c>
      <c r="H653" s="155"/>
      <c r="I653" s="20">
        <f t="shared" si="40"/>
        <v>1675347</v>
      </c>
      <c r="J653" s="156">
        <v>18900000</v>
      </c>
      <c r="K653" s="114">
        <v>0</v>
      </c>
      <c r="L653" s="26">
        <f t="shared" si="41"/>
        <v>18900000</v>
      </c>
    </row>
    <row r="654" spans="1:12" s="172" customFormat="1" ht="12.75" outlineLevel="2">
      <c r="A654" s="173" t="s">
        <v>644</v>
      </c>
      <c r="B654" s="174" t="s">
        <v>641</v>
      </c>
      <c r="C654" s="174" t="s">
        <v>36</v>
      </c>
      <c r="D654" s="174" t="s">
        <v>236</v>
      </c>
      <c r="E654" s="174" t="s">
        <v>26</v>
      </c>
      <c r="F654" s="175" t="s">
        <v>38</v>
      </c>
      <c r="G654" s="68">
        <v>10350</v>
      </c>
      <c r="H654" s="68">
        <v>0</v>
      </c>
      <c r="I654" s="20">
        <f t="shared" si="40"/>
        <v>10350</v>
      </c>
      <c r="J654" s="68">
        <v>25875</v>
      </c>
      <c r="K654" s="68">
        <v>0</v>
      </c>
      <c r="L654" s="26">
        <f t="shared" si="41"/>
        <v>25875</v>
      </c>
    </row>
    <row r="655" spans="1:12" s="233" customFormat="1" ht="12.75" outlineLevel="1">
      <c r="A655" s="253"/>
      <c r="B655" s="254" t="s">
        <v>698</v>
      </c>
      <c r="C655" s="254"/>
      <c r="D655" s="254"/>
      <c r="E655" s="254"/>
      <c r="F655" s="265"/>
      <c r="G655" s="255">
        <f aca="true" t="shared" si="42" ref="G655:L655">SUBTOTAL(9,G643:G654)</f>
        <v>1995176</v>
      </c>
      <c r="H655" s="255">
        <f t="shared" si="42"/>
        <v>0</v>
      </c>
      <c r="I655" s="230">
        <f t="shared" si="42"/>
        <v>1995176</v>
      </c>
      <c r="J655" s="255">
        <f t="shared" si="42"/>
        <v>21978755</v>
      </c>
      <c r="K655" s="255">
        <f t="shared" si="42"/>
        <v>0</v>
      </c>
      <c r="L655" s="232">
        <f t="shared" si="42"/>
        <v>21978755</v>
      </c>
    </row>
    <row r="656" spans="1:12" s="172" customFormat="1" ht="12.75" outlineLevel="2">
      <c r="A656" s="33" t="s">
        <v>91</v>
      </c>
      <c r="B656" s="94" t="s">
        <v>92</v>
      </c>
      <c r="C656" s="94" t="s">
        <v>42</v>
      </c>
      <c r="D656" s="94" t="s">
        <v>43</v>
      </c>
      <c r="E656" s="91" t="s">
        <v>26</v>
      </c>
      <c r="F656" s="94" t="s">
        <v>44</v>
      </c>
      <c r="G656" s="26">
        <v>18333</v>
      </c>
      <c r="H656" s="36"/>
      <c r="I656" s="20">
        <f aca="true" t="shared" si="43" ref="I656:I675">SUM(G656:H656)</f>
        <v>18333</v>
      </c>
      <c r="J656" s="26">
        <v>333597</v>
      </c>
      <c r="K656" s="26"/>
      <c r="L656" s="26">
        <f aca="true" t="shared" si="44" ref="L656:L675">SUM(J656:K656)</f>
        <v>333597</v>
      </c>
    </row>
    <row r="657" spans="1:12" s="172" customFormat="1" ht="12.75" outlineLevel="2">
      <c r="A657" s="33" t="s">
        <v>123</v>
      </c>
      <c r="B657" s="94" t="s">
        <v>92</v>
      </c>
      <c r="C657" s="94" t="s">
        <v>42</v>
      </c>
      <c r="D657" s="94" t="s">
        <v>43</v>
      </c>
      <c r="E657" s="91" t="s">
        <v>20</v>
      </c>
      <c r="F657" s="94" t="s">
        <v>44</v>
      </c>
      <c r="G657" s="26">
        <v>20850</v>
      </c>
      <c r="H657" s="36"/>
      <c r="I657" s="20">
        <f t="shared" si="43"/>
        <v>20850</v>
      </c>
      <c r="J657" s="26">
        <v>482080</v>
      </c>
      <c r="K657" s="26"/>
      <c r="L657" s="26">
        <f t="shared" si="44"/>
        <v>482080</v>
      </c>
    </row>
    <row r="658" spans="1:12" s="172" customFormat="1" ht="12.75" outlineLevel="2">
      <c r="A658" s="33" t="s">
        <v>163</v>
      </c>
      <c r="B658" s="94" t="s">
        <v>92</v>
      </c>
      <c r="C658" s="94" t="s">
        <v>42</v>
      </c>
      <c r="D658" s="94" t="s">
        <v>43</v>
      </c>
      <c r="E658" s="91" t="s">
        <v>20</v>
      </c>
      <c r="F658" s="94" t="s">
        <v>44</v>
      </c>
      <c r="G658" s="26">
        <v>46201</v>
      </c>
      <c r="H658" s="36"/>
      <c r="I658" s="20">
        <f t="shared" si="43"/>
        <v>46201</v>
      </c>
      <c r="J658" s="89">
        <v>980314</v>
      </c>
      <c r="K658" s="26"/>
      <c r="L658" s="26">
        <f t="shared" si="44"/>
        <v>980314</v>
      </c>
    </row>
    <row r="659" spans="1:12" s="172" customFormat="1" ht="12.75" outlineLevel="2">
      <c r="A659" s="33" t="s">
        <v>184</v>
      </c>
      <c r="B659" s="94" t="s">
        <v>92</v>
      </c>
      <c r="C659" s="94" t="s">
        <v>42</v>
      </c>
      <c r="D659" s="94" t="s">
        <v>43</v>
      </c>
      <c r="E659" s="91" t="s">
        <v>20</v>
      </c>
      <c r="F659" s="94" t="s">
        <v>44</v>
      </c>
      <c r="G659" s="26">
        <v>19938</v>
      </c>
      <c r="H659" s="36"/>
      <c r="I659" s="20">
        <f t="shared" si="43"/>
        <v>19938</v>
      </c>
      <c r="J659" s="26">
        <v>577538</v>
      </c>
      <c r="K659" s="26"/>
      <c r="L659" s="26">
        <f t="shared" si="44"/>
        <v>577538</v>
      </c>
    </row>
    <row r="660" spans="1:12" s="172" customFormat="1" ht="12.75" outlineLevel="2">
      <c r="A660" s="110" t="s">
        <v>257</v>
      </c>
      <c r="B660" s="181" t="s">
        <v>92</v>
      </c>
      <c r="C660" s="181" t="s">
        <v>18</v>
      </c>
      <c r="D660" s="181" t="s">
        <v>19</v>
      </c>
      <c r="E660" s="182" t="s">
        <v>20</v>
      </c>
      <c r="F660" s="181" t="s">
        <v>21</v>
      </c>
      <c r="G660" s="14"/>
      <c r="H660" s="14">
        <f>8787+8620</f>
        <v>17407</v>
      </c>
      <c r="I660" s="20">
        <f t="shared" si="43"/>
        <v>17407</v>
      </c>
      <c r="J660" s="16"/>
      <c r="K660" s="16">
        <f>357867+441295</f>
        <v>799162</v>
      </c>
      <c r="L660" s="26">
        <f t="shared" si="44"/>
        <v>799162</v>
      </c>
    </row>
    <row r="661" spans="1:12" s="172" customFormat="1" ht="12.75" outlineLevel="2">
      <c r="A661" s="33" t="s">
        <v>302</v>
      </c>
      <c r="B661" s="94" t="s">
        <v>92</v>
      </c>
      <c r="C661" s="94" t="s">
        <v>42</v>
      </c>
      <c r="D661" s="94" t="s">
        <v>43</v>
      </c>
      <c r="E661" s="91" t="s">
        <v>20</v>
      </c>
      <c r="F661" s="94" t="s">
        <v>44</v>
      </c>
      <c r="G661" s="26">
        <v>47562</v>
      </c>
      <c r="H661" s="36"/>
      <c r="I661" s="20">
        <f t="shared" si="43"/>
        <v>47562</v>
      </c>
      <c r="J661" s="26">
        <v>1565760</v>
      </c>
      <c r="K661" s="26"/>
      <c r="L661" s="26">
        <f t="shared" si="44"/>
        <v>1565760</v>
      </c>
    </row>
    <row r="662" spans="1:12" s="172" customFormat="1" ht="12.75" outlineLevel="2">
      <c r="A662" s="110" t="s">
        <v>347</v>
      </c>
      <c r="B662" s="182" t="s">
        <v>92</v>
      </c>
      <c r="C662" s="182" t="s">
        <v>18</v>
      </c>
      <c r="D662" s="182" t="s">
        <v>29</v>
      </c>
      <c r="E662" s="182" t="s">
        <v>20</v>
      </c>
      <c r="F662" s="181" t="s">
        <v>21</v>
      </c>
      <c r="G662" s="14"/>
      <c r="H662" s="14">
        <v>3732</v>
      </c>
      <c r="I662" s="20">
        <f t="shared" si="43"/>
        <v>3732</v>
      </c>
      <c r="J662" s="14"/>
      <c r="K662" s="14">
        <v>148172</v>
      </c>
      <c r="L662" s="26">
        <f t="shared" si="44"/>
        <v>148172</v>
      </c>
    </row>
    <row r="663" spans="1:12" s="172" customFormat="1" ht="12.75" outlineLevel="2">
      <c r="A663" s="110" t="s">
        <v>354</v>
      </c>
      <c r="B663" s="181" t="s">
        <v>92</v>
      </c>
      <c r="C663" s="181" t="s">
        <v>18</v>
      </c>
      <c r="D663" s="181" t="s">
        <v>19</v>
      </c>
      <c r="E663" s="182" t="s">
        <v>20</v>
      </c>
      <c r="F663" s="181" t="s">
        <v>21</v>
      </c>
      <c r="G663" s="14"/>
      <c r="H663" s="14">
        <f>2498+2554</f>
        <v>5052</v>
      </c>
      <c r="I663" s="20">
        <f t="shared" si="43"/>
        <v>5052</v>
      </c>
      <c r="J663" s="16"/>
      <c r="K663" s="16">
        <f>126414+131653</f>
        <v>258067</v>
      </c>
      <c r="L663" s="26">
        <f t="shared" si="44"/>
        <v>258067</v>
      </c>
    </row>
    <row r="664" spans="1:12" s="172" customFormat="1" ht="12.75" outlineLevel="2">
      <c r="A664" s="33" t="s">
        <v>357</v>
      </c>
      <c r="B664" s="94" t="s">
        <v>92</v>
      </c>
      <c r="C664" s="94" t="s">
        <v>42</v>
      </c>
      <c r="D664" s="94" t="s">
        <v>43</v>
      </c>
      <c r="E664" s="91" t="s">
        <v>20</v>
      </c>
      <c r="F664" s="94" t="s">
        <v>44</v>
      </c>
      <c r="G664" s="26">
        <v>28811</v>
      </c>
      <c r="H664" s="36"/>
      <c r="I664" s="20">
        <f t="shared" si="43"/>
        <v>28811</v>
      </c>
      <c r="J664" s="26">
        <v>604379</v>
      </c>
      <c r="K664" s="26"/>
      <c r="L664" s="26">
        <f t="shared" si="44"/>
        <v>604379</v>
      </c>
    </row>
    <row r="665" spans="1:12" s="172" customFormat="1" ht="12.75" outlineLevel="2">
      <c r="A665" s="27" t="s">
        <v>376</v>
      </c>
      <c r="B665" s="53" t="s">
        <v>92</v>
      </c>
      <c r="C665" s="53" t="s">
        <v>36</v>
      </c>
      <c r="D665" s="53" t="s">
        <v>58</v>
      </c>
      <c r="E665" s="53" t="s">
        <v>20</v>
      </c>
      <c r="F665" s="53" t="s">
        <v>38</v>
      </c>
      <c r="G665" s="30">
        <v>13738</v>
      </c>
      <c r="H665" s="30">
        <v>0</v>
      </c>
      <c r="I665" s="20">
        <f t="shared" si="43"/>
        <v>13738</v>
      </c>
      <c r="J665" s="30">
        <v>278466</v>
      </c>
      <c r="K665" s="30">
        <v>0</v>
      </c>
      <c r="L665" s="26">
        <f t="shared" si="44"/>
        <v>278466</v>
      </c>
    </row>
    <row r="666" spans="1:12" s="172" customFormat="1" ht="12.75" outlineLevel="2">
      <c r="A666" s="110" t="s">
        <v>377</v>
      </c>
      <c r="B666" s="181" t="s">
        <v>92</v>
      </c>
      <c r="C666" s="181" t="s">
        <v>18</v>
      </c>
      <c r="D666" s="181" t="s">
        <v>58</v>
      </c>
      <c r="E666" s="182" t="s">
        <v>20</v>
      </c>
      <c r="F666" s="181" t="s">
        <v>21</v>
      </c>
      <c r="G666" s="14">
        <f>304658+16816+609+242126+42483+111159</f>
        <v>717851</v>
      </c>
      <c r="H666" s="14">
        <f>253+747</f>
        <v>1000</v>
      </c>
      <c r="I666" s="20">
        <f t="shared" si="43"/>
        <v>718851</v>
      </c>
      <c r="J666" s="16">
        <f>4704266+255235+2379071+3782350+6026184+1736460</f>
        <v>18883566</v>
      </c>
      <c r="K666" s="16">
        <f>12327+44325</f>
        <v>56652</v>
      </c>
      <c r="L666" s="26">
        <f t="shared" si="44"/>
        <v>18940218</v>
      </c>
    </row>
    <row r="667" spans="1:12" s="172" customFormat="1" ht="12.75" outlineLevel="2">
      <c r="A667" s="33" t="s">
        <v>734</v>
      </c>
      <c r="B667" s="94" t="s">
        <v>92</v>
      </c>
      <c r="C667" s="94" t="s">
        <v>42</v>
      </c>
      <c r="D667" s="94" t="s">
        <v>43</v>
      </c>
      <c r="E667" s="91" t="s">
        <v>20</v>
      </c>
      <c r="F667" s="94" t="s">
        <v>44</v>
      </c>
      <c r="G667" s="26">
        <v>421197</v>
      </c>
      <c r="H667" s="36">
        <v>2053</v>
      </c>
      <c r="I667" s="20">
        <f t="shared" si="43"/>
        <v>423250</v>
      </c>
      <c r="J667" s="26">
        <v>5537098</v>
      </c>
      <c r="K667" s="36">
        <v>130985</v>
      </c>
      <c r="L667" s="26">
        <f t="shared" si="44"/>
        <v>5668083</v>
      </c>
    </row>
    <row r="668" spans="1:12" s="172" customFormat="1" ht="12.75" outlineLevel="2">
      <c r="A668" s="110" t="s">
        <v>407</v>
      </c>
      <c r="B668" s="181" t="s">
        <v>92</v>
      </c>
      <c r="C668" s="181" t="s">
        <v>18</v>
      </c>
      <c r="D668" s="181" t="s">
        <v>58</v>
      </c>
      <c r="E668" s="182" t="s">
        <v>20</v>
      </c>
      <c r="F668" s="181" t="s">
        <v>21</v>
      </c>
      <c r="G668" s="14">
        <f>62624+92733+112223+112313</f>
        <v>379893</v>
      </c>
      <c r="H668" s="14">
        <f>9156+18935</f>
        <v>28091</v>
      </c>
      <c r="I668" s="20">
        <f t="shared" si="43"/>
        <v>407984</v>
      </c>
      <c r="J668" s="16">
        <f>969081+1421026+1801821+1727401</f>
        <v>5919329</v>
      </c>
      <c r="K668" s="16">
        <f>442188+1392803</f>
        <v>1834991</v>
      </c>
      <c r="L668" s="26">
        <f t="shared" si="44"/>
        <v>7754320</v>
      </c>
    </row>
    <row r="669" spans="1:12" s="172" customFormat="1" ht="12.75" outlineLevel="2">
      <c r="A669" s="33" t="s">
        <v>475</v>
      </c>
      <c r="B669" s="94" t="s">
        <v>92</v>
      </c>
      <c r="C669" s="94" t="s">
        <v>42</v>
      </c>
      <c r="D669" s="94" t="s">
        <v>43</v>
      </c>
      <c r="E669" s="91" t="s">
        <v>20</v>
      </c>
      <c r="F669" s="94" t="s">
        <v>44</v>
      </c>
      <c r="G669" s="26">
        <v>2568780</v>
      </c>
      <c r="H669" s="36">
        <v>116672</v>
      </c>
      <c r="I669" s="20">
        <f t="shared" si="43"/>
        <v>2685452</v>
      </c>
      <c r="J669" s="26">
        <v>90394304</v>
      </c>
      <c r="K669" s="26">
        <v>3620140</v>
      </c>
      <c r="L669" s="26">
        <f t="shared" si="44"/>
        <v>94014444</v>
      </c>
    </row>
    <row r="670" spans="1:12" s="172" customFormat="1" ht="12.75" outlineLevel="2">
      <c r="A670" s="110" t="s">
        <v>518</v>
      </c>
      <c r="B670" s="181" t="s">
        <v>92</v>
      </c>
      <c r="C670" s="181" t="s">
        <v>18</v>
      </c>
      <c r="D670" s="181" t="s">
        <v>29</v>
      </c>
      <c r="E670" s="182" t="s">
        <v>20</v>
      </c>
      <c r="F670" s="181" t="s">
        <v>21</v>
      </c>
      <c r="G670" s="14"/>
      <c r="H670" s="14">
        <f>220+56</f>
        <v>276</v>
      </c>
      <c r="I670" s="20">
        <f t="shared" si="43"/>
        <v>276</v>
      </c>
      <c r="J670" s="16"/>
      <c r="K670" s="16">
        <f>11584+3652</f>
        <v>15236</v>
      </c>
      <c r="L670" s="26">
        <f t="shared" si="44"/>
        <v>15236</v>
      </c>
    </row>
    <row r="671" spans="1:12" s="172" customFormat="1" ht="12.75" outlineLevel="2">
      <c r="A671" s="33" t="s">
        <v>563</v>
      </c>
      <c r="B671" s="94" t="s">
        <v>92</v>
      </c>
      <c r="C671" s="94" t="s">
        <v>42</v>
      </c>
      <c r="D671" s="94" t="s">
        <v>43</v>
      </c>
      <c r="E671" s="91" t="s">
        <v>20</v>
      </c>
      <c r="F671" s="94" t="s">
        <v>44</v>
      </c>
      <c r="G671" s="26">
        <v>58501</v>
      </c>
      <c r="H671" s="36"/>
      <c r="I671" s="20">
        <f t="shared" si="43"/>
        <v>58501</v>
      </c>
      <c r="J671" s="36">
        <v>1500184</v>
      </c>
      <c r="K671" s="26"/>
      <c r="L671" s="26">
        <f t="shared" si="44"/>
        <v>1500184</v>
      </c>
    </row>
    <row r="672" spans="1:12" s="172" customFormat="1" ht="12.75" outlineLevel="2">
      <c r="A672" s="33" t="s">
        <v>768</v>
      </c>
      <c r="B672" s="94" t="s">
        <v>92</v>
      </c>
      <c r="C672" s="94" t="s">
        <v>42</v>
      </c>
      <c r="D672" s="94" t="s">
        <v>43</v>
      </c>
      <c r="E672" s="91" t="s">
        <v>20</v>
      </c>
      <c r="F672" s="94" t="s">
        <v>44</v>
      </c>
      <c r="G672" s="26">
        <v>0</v>
      </c>
      <c r="H672" s="36"/>
      <c r="I672" s="20">
        <f t="shared" si="43"/>
        <v>0</v>
      </c>
      <c r="J672" s="36">
        <v>0</v>
      </c>
      <c r="K672" s="26"/>
      <c r="L672" s="26">
        <f t="shared" si="44"/>
        <v>0</v>
      </c>
    </row>
    <row r="673" spans="1:12" s="172" customFormat="1" ht="12.75" outlineLevel="2">
      <c r="A673" s="33" t="s">
        <v>567</v>
      </c>
      <c r="B673" s="94" t="s">
        <v>92</v>
      </c>
      <c r="C673" s="94" t="s">
        <v>42</v>
      </c>
      <c r="D673" s="94" t="s">
        <v>43</v>
      </c>
      <c r="E673" s="91" t="s">
        <v>20</v>
      </c>
      <c r="F673" s="94" t="s">
        <v>44</v>
      </c>
      <c r="G673" s="26">
        <v>23263</v>
      </c>
      <c r="H673" s="36"/>
      <c r="I673" s="20">
        <f t="shared" si="43"/>
        <v>23263</v>
      </c>
      <c r="J673" s="26">
        <v>482451</v>
      </c>
      <c r="K673" s="26"/>
      <c r="L673" s="26">
        <f t="shared" si="44"/>
        <v>482451</v>
      </c>
    </row>
    <row r="674" spans="1:12" s="172" customFormat="1" ht="12.75" outlineLevel="2">
      <c r="A674" s="33" t="s">
        <v>568</v>
      </c>
      <c r="B674" s="94" t="s">
        <v>92</v>
      </c>
      <c r="C674" s="94" t="s">
        <v>42</v>
      </c>
      <c r="D674" s="94" t="s">
        <v>43</v>
      </c>
      <c r="E674" s="91" t="s">
        <v>20</v>
      </c>
      <c r="F674" s="94" t="s">
        <v>44</v>
      </c>
      <c r="G674" s="26">
        <v>21509</v>
      </c>
      <c r="H674" s="36">
        <v>45</v>
      </c>
      <c r="I674" s="20">
        <f t="shared" si="43"/>
        <v>21554</v>
      </c>
      <c r="J674" s="26">
        <v>424294</v>
      </c>
      <c r="K674" s="26">
        <v>2505</v>
      </c>
      <c r="L674" s="26">
        <f t="shared" si="44"/>
        <v>426799</v>
      </c>
    </row>
    <row r="675" spans="1:12" s="172" customFormat="1" ht="12.75" outlineLevel="2">
      <c r="A675" s="110" t="s">
        <v>617</v>
      </c>
      <c r="B675" s="181" t="s">
        <v>92</v>
      </c>
      <c r="C675" s="181" t="s">
        <v>18</v>
      </c>
      <c r="D675" s="181" t="s">
        <v>229</v>
      </c>
      <c r="E675" s="182" t="s">
        <v>20</v>
      </c>
      <c r="F675" s="181" t="s">
        <v>21</v>
      </c>
      <c r="G675" s="14"/>
      <c r="H675" s="14">
        <v>350</v>
      </c>
      <c r="I675" s="20">
        <f t="shared" si="43"/>
        <v>350</v>
      </c>
      <c r="J675" s="16"/>
      <c r="K675" s="16">
        <v>17550</v>
      </c>
      <c r="L675" s="26">
        <f t="shared" si="44"/>
        <v>17550</v>
      </c>
    </row>
    <row r="676" spans="1:12" s="233" customFormat="1" ht="12.75" outlineLevel="1">
      <c r="A676" s="247"/>
      <c r="B676" s="244" t="s">
        <v>696</v>
      </c>
      <c r="C676" s="244"/>
      <c r="D676" s="244"/>
      <c r="E676" s="239"/>
      <c r="F676" s="244"/>
      <c r="G676" s="240">
        <f aca="true" t="shared" si="45" ref="G676:L676">SUBTOTAL(9,G656:G675)</f>
        <v>4386427</v>
      </c>
      <c r="H676" s="240">
        <f t="shared" si="45"/>
        <v>174678</v>
      </c>
      <c r="I676" s="230">
        <f t="shared" si="45"/>
        <v>4561105</v>
      </c>
      <c r="J676" s="241">
        <f t="shared" si="45"/>
        <v>127963360</v>
      </c>
      <c r="K676" s="241">
        <f t="shared" si="45"/>
        <v>6883460</v>
      </c>
      <c r="L676" s="232">
        <f t="shared" si="45"/>
        <v>134846820</v>
      </c>
    </row>
    <row r="677" spans="1:12" s="172" customFormat="1" ht="12.75" outlineLevel="2">
      <c r="A677" s="60" t="s">
        <v>69</v>
      </c>
      <c r="B677" s="42" t="s">
        <v>70</v>
      </c>
      <c r="C677" s="42" t="s">
        <v>54</v>
      </c>
      <c r="D677" s="42" t="s">
        <v>33</v>
      </c>
      <c r="E677" s="201" t="s">
        <v>20</v>
      </c>
      <c r="F677" s="42" t="s">
        <v>55</v>
      </c>
      <c r="G677" s="44">
        <v>649775</v>
      </c>
      <c r="H677" s="44"/>
      <c r="I677" s="20">
        <f aca="true" t="shared" si="46" ref="I677:I708">SUM(G677:H677)</f>
        <v>649775</v>
      </c>
      <c r="J677" s="44">
        <v>11033982</v>
      </c>
      <c r="K677" s="44"/>
      <c r="L677" s="26">
        <f aca="true" t="shared" si="47" ref="L677:L708">SUM(J677:K677)</f>
        <v>11033982</v>
      </c>
    </row>
    <row r="678" spans="1:12" s="172" customFormat="1" ht="12.75" outlineLevel="2">
      <c r="A678" s="110" t="s">
        <v>95</v>
      </c>
      <c r="B678" s="181" t="s">
        <v>70</v>
      </c>
      <c r="C678" s="181" t="s">
        <v>18</v>
      </c>
      <c r="D678" s="181" t="s">
        <v>58</v>
      </c>
      <c r="E678" s="182" t="s">
        <v>26</v>
      </c>
      <c r="F678" s="181" t="s">
        <v>21</v>
      </c>
      <c r="G678" s="14">
        <v>8255</v>
      </c>
      <c r="H678" s="14"/>
      <c r="I678" s="20">
        <f t="shared" si="46"/>
        <v>8255</v>
      </c>
      <c r="J678" s="16">
        <v>138621</v>
      </c>
      <c r="K678" s="16"/>
      <c r="L678" s="26">
        <f t="shared" si="47"/>
        <v>138621</v>
      </c>
    </row>
    <row r="679" spans="1:12" s="172" customFormat="1" ht="12.75" outlineLevel="2">
      <c r="A679" s="110" t="s">
        <v>106</v>
      </c>
      <c r="B679" s="181" t="s">
        <v>70</v>
      </c>
      <c r="C679" s="181" t="s">
        <v>18</v>
      </c>
      <c r="D679" s="181" t="s">
        <v>19</v>
      </c>
      <c r="E679" s="182" t="s">
        <v>26</v>
      </c>
      <c r="F679" s="181" t="s">
        <v>21</v>
      </c>
      <c r="G679" s="14">
        <v>7446</v>
      </c>
      <c r="H679" s="14">
        <v>107</v>
      </c>
      <c r="I679" s="20">
        <f t="shared" si="46"/>
        <v>7553</v>
      </c>
      <c r="J679" s="16">
        <v>119913</v>
      </c>
      <c r="K679" s="16">
        <v>4401</v>
      </c>
      <c r="L679" s="26">
        <f t="shared" si="47"/>
        <v>124314</v>
      </c>
    </row>
    <row r="680" spans="1:12" s="172" customFormat="1" ht="12.75" outlineLevel="2">
      <c r="A680" s="33" t="s">
        <v>124</v>
      </c>
      <c r="B680" s="94" t="s">
        <v>70</v>
      </c>
      <c r="C680" s="94" t="s">
        <v>42</v>
      </c>
      <c r="D680" s="94" t="s">
        <v>43</v>
      </c>
      <c r="E680" s="91" t="s">
        <v>26</v>
      </c>
      <c r="F680" s="94" t="s">
        <v>44</v>
      </c>
      <c r="G680" s="26">
        <v>251</v>
      </c>
      <c r="H680" s="36"/>
      <c r="I680" s="20">
        <f t="shared" si="46"/>
        <v>251</v>
      </c>
      <c r="J680" s="26">
        <v>5453</v>
      </c>
      <c r="K680" s="26"/>
      <c r="L680" s="26">
        <f t="shared" si="47"/>
        <v>5453</v>
      </c>
    </row>
    <row r="681" spans="1:12" s="172" customFormat="1" ht="12.75" outlineLevel="2">
      <c r="A681" s="33" t="s">
        <v>708</v>
      </c>
      <c r="B681" s="94" t="s">
        <v>70</v>
      </c>
      <c r="C681" s="94" t="s">
        <v>42</v>
      </c>
      <c r="D681" s="94" t="s">
        <v>43</v>
      </c>
      <c r="E681" s="91" t="s">
        <v>26</v>
      </c>
      <c r="F681" s="94" t="s">
        <v>44</v>
      </c>
      <c r="G681" s="26">
        <v>5113</v>
      </c>
      <c r="H681" s="36"/>
      <c r="I681" s="20">
        <f t="shared" si="46"/>
        <v>5113</v>
      </c>
      <c r="J681" s="26">
        <v>66678</v>
      </c>
      <c r="K681" s="26"/>
      <c r="L681" s="26">
        <f t="shared" si="47"/>
        <v>66678</v>
      </c>
    </row>
    <row r="682" spans="1:12" s="172" customFormat="1" ht="12.75" outlineLevel="2">
      <c r="A682" s="33" t="s">
        <v>125</v>
      </c>
      <c r="B682" s="94" t="s">
        <v>70</v>
      </c>
      <c r="C682" s="94" t="s">
        <v>42</v>
      </c>
      <c r="D682" s="94" t="s">
        <v>43</v>
      </c>
      <c r="E682" s="91" t="s">
        <v>26</v>
      </c>
      <c r="F682" s="94" t="s">
        <v>44</v>
      </c>
      <c r="G682" s="26">
        <v>11101</v>
      </c>
      <c r="H682" s="36"/>
      <c r="I682" s="20">
        <f t="shared" si="46"/>
        <v>11101</v>
      </c>
      <c r="J682" s="26">
        <v>401127</v>
      </c>
      <c r="K682" s="26"/>
      <c r="L682" s="26">
        <f t="shared" si="47"/>
        <v>401127</v>
      </c>
    </row>
    <row r="683" spans="1:12" s="172" customFormat="1" ht="12.75" outlineLevel="2">
      <c r="A683" s="33" t="s">
        <v>126</v>
      </c>
      <c r="B683" s="94" t="s">
        <v>70</v>
      </c>
      <c r="C683" s="94" t="s">
        <v>42</v>
      </c>
      <c r="D683" s="94" t="s">
        <v>43</v>
      </c>
      <c r="E683" s="91" t="s">
        <v>26</v>
      </c>
      <c r="F683" s="94" t="s">
        <v>44</v>
      </c>
      <c r="G683" s="26">
        <v>140</v>
      </c>
      <c r="H683" s="36"/>
      <c r="I683" s="20">
        <f t="shared" si="46"/>
        <v>140</v>
      </c>
      <c r="J683" s="26">
        <v>3590</v>
      </c>
      <c r="K683" s="26"/>
      <c r="L683" s="26">
        <f t="shared" si="47"/>
        <v>3590</v>
      </c>
    </row>
    <row r="684" spans="1:12" s="172" customFormat="1" ht="12.75" outlineLevel="2">
      <c r="A684" s="33" t="s">
        <v>127</v>
      </c>
      <c r="B684" s="94" t="s">
        <v>70</v>
      </c>
      <c r="C684" s="94" t="s">
        <v>42</v>
      </c>
      <c r="D684" s="94" t="s">
        <v>43</v>
      </c>
      <c r="E684" s="91" t="s">
        <v>26</v>
      </c>
      <c r="F684" s="94" t="s">
        <v>44</v>
      </c>
      <c r="G684" s="26">
        <v>7160</v>
      </c>
      <c r="H684" s="36"/>
      <c r="I684" s="20">
        <f t="shared" si="46"/>
        <v>7160</v>
      </c>
      <c r="J684" s="26">
        <v>159440</v>
      </c>
      <c r="K684" s="26"/>
      <c r="L684" s="26">
        <f t="shared" si="47"/>
        <v>159440</v>
      </c>
    </row>
    <row r="685" spans="1:12" s="172" customFormat="1" ht="12.75" outlineLevel="2">
      <c r="A685" s="33" t="s">
        <v>709</v>
      </c>
      <c r="B685" s="94" t="s">
        <v>70</v>
      </c>
      <c r="C685" s="94" t="s">
        <v>42</v>
      </c>
      <c r="D685" s="94" t="s">
        <v>43</v>
      </c>
      <c r="E685" s="91" t="s">
        <v>26</v>
      </c>
      <c r="F685" s="94" t="s">
        <v>44</v>
      </c>
      <c r="G685" s="26">
        <v>2004</v>
      </c>
      <c r="H685" s="36"/>
      <c r="I685" s="20">
        <f t="shared" si="46"/>
        <v>2004</v>
      </c>
      <c r="J685" s="26">
        <v>23130</v>
      </c>
      <c r="K685" s="26"/>
      <c r="L685" s="26">
        <f t="shared" si="47"/>
        <v>23130</v>
      </c>
    </row>
    <row r="686" spans="1:12" s="172" customFormat="1" ht="12.75" outlineLevel="2">
      <c r="A686" s="80" t="s">
        <v>151</v>
      </c>
      <c r="B686" s="183" t="s">
        <v>70</v>
      </c>
      <c r="C686" s="183" t="s">
        <v>67</v>
      </c>
      <c r="D686" s="183" t="s">
        <v>110</v>
      </c>
      <c r="E686" s="184" t="s">
        <v>20</v>
      </c>
      <c r="F686" s="185" t="s">
        <v>55</v>
      </c>
      <c r="G686" s="59">
        <v>265805</v>
      </c>
      <c r="H686" s="59"/>
      <c r="I686" s="20">
        <f t="shared" si="46"/>
        <v>265805</v>
      </c>
      <c r="J686" s="169">
        <v>1475452</v>
      </c>
      <c r="K686" s="59"/>
      <c r="L686" s="26">
        <f t="shared" si="47"/>
        <v>1475452</v>
      </c>
    </row>
    <row r="687" spans="1:12" s="172" customFormat="1" ht="12.75" outlineLevel="2">
      <c r="A687" s="17" t="s">
        <v>151</v>
      </c>
      <c r="B687" s="18" t="s">
        <v>70</v>
      </c>
      <c r="C687" s="18" t="s">
        <v>24</v>
      </c>
      <c r="D687" s="18" t="s">
        <v>110</v>
      </c>
      <c r="E687" s="18" t="s">
        <v>20</v>
      </c>
      <c r="F687" s="19" t="s">
        <v>27</v>
      </c>
      <c r="G687" s="20">
        <v>81237</v>
      </c>
      <c r="H687" s="20"/>
      <c r="I687" s="20">
        <f t="shared" si="46"/>
        <v>81237</v>
      </c>
      <c r="J687" s="21">
        <v>1941695</v>
      </c>
      <c r="K687" s="21"/>
      <c r="L687" s="26">
        <f t="shared" si="47"/>
        <v>1941695</v>
      </c>
    </row>
    <row r="688" spans="1:12" s="172" customFormat="1" ht="12.75" outlineLevel="2">
      <c r="A688" s="60" t="s">
        <v>151</v>
      </c>
      <c r="B688" s="42" t="s">
        <v>70</v>
      </c>
      <c r="C688" s="42" t="s">
        <v>54</v>
      </c>
      <c r="D688" s="42" t="s">
        <v>110</v>
      </c>
      <c r="E688" s="201" t="s">
        <v>20</v>
      </c>
      <c r="F688" s="42" t="s">
        <v>55</v>
      </c>
      <c r="G688" s="44">
        <v>690723</v>
      </c>
      <c r="H688" s="44"/>
      <c r="I688" s="20">
        <f t="shared" si="46"/>
        <v>690723</v>
      </c>
      <c r="J688" s="44">
        <v>12307545</v>
      </c>
      <c r="K688" s="44"/>
      <c r="L688" s="26">
        <f t="shared" si="47"/>
        <v>12307545</v>
      </c>
    </row>
    <row r="689" spans="1:12" s="172" customFormat="1" ht="12.75" outlineLevel="2">
      <c r="A689" s="33" t="s">
        <v>177</v>
      </c>
      <c r="B689" s="94" t="s">
        <v>70</v>
      </c>
      <c r="C689" s="94" t="s">
        <v>42</v>
      </c>
      <c r="D689" s="94" t="s">
        <v>43</v>
      </c>
      <c r="E689" s="91" t="s">
        <v>26</v>
      </c>
      <c r="F689" s="94" t="s">
        <v>44</v>
      </c>
      <c r="G689" s="26">
        <v>11467</v>
      </c>
      <c r="H689" s="36"/>
      <c r="I689" s="20">
        <f t="shared" si="46"/>
        <v>11467</v>
      </c>
      <c r="J689" s="26">
        <v>416770</v>
      </c>
      <c r="K689" s="26"/>
      <c r="L689" s="26">
        <f t="shared" si="47"/>
        <v>416770</v>
      </c>
    </row>
    <row r="690" spans="1:12" s="172" customFormat="1" ht="12.75" outlineLevel="2">
      <c r="A690" s="110" t="s">
        <v>178</v>
      </c>
      <c r="B690" s="181" t="s">
        <v>70</v>
      </c>
      <c r="C690" s="181" t="s">
        <v>18</v>
      </c>
      <c r="D690" s="181" t="s">
        <v>90</v>
      </c>
      <c r="E690" s="182" t="s">
        <v>26</v>
      </c>
      <c r="F690" s="182" t="s">
        <v>21</v>
      </c>
      <c r="G690" s="14">
        <v>1243</v>
      </c>
      <c r="H690" s="14"/>
      <c r="I690" s="20">
        <f t="shared" si="46"/>
        <v>1243</v>
      </c>
      <c r="J690" s="16">
        <v>19536</v>
      </c>
      <c r="K690" s="16"/>
      <c r="L690" s="26">
        <f t="shared" si="47"/>
        <v>19536</v>
      </c>
    </row>
    <row r="691" spans="1:12" s="172" customFormat="1" ht="12.75" outlineLevel="2">
      <c r="A691" s="110" t="s">
        <v>181</v>
      </c>
      <c r="B691" s="181" t="s">
        <v>70</v>
      </c>
      <c r="C691" s="181" t="s">
        <v>18</v>
      </c>
      <c r="D691" s="181" t="s">
        <v>102</v>
      </c>
      <c r="E691" s="182" t="s">
        <v>26</v>
      </c>
      <c r="F691" s="181" t="s">
        <v>21</v>
      </c>
      <c r="G691" s="14">
        <v>53</v>
      </c>
      <c r="H691" s="14">
        <v>45</v>
      </c>
      <c r="I691" s="20">
        <f t="shared" si="46"/>
        <v>98</v>
      </c>
      <c r="J691" s="16">
        <v>3194</v>
      </c>
      <c r="K691" s="16">
        <v>2025</v>
      </c>
      <c r="L691" s="26">
        <f t="shared" si="47"/>
        <v>5219</v>
      </c>
    </row>
    <row r="692" spans="1:12" s="172" customFormat="1" ht="12.75" outlineLevel="2">
      <c r="A692" s="110" t="s">
        <v>207</v>
      </c>
      <c r="B692" s="181" t="s">
        <v>70</v>
      </c>
      <c r="C692" s="181" t="s">
        <v>18</v>
      </c>
      <c r="D692" s="181" t="s">
        <v>29</v>
      </c>
      <c r="E692" s="182" t="s">
        <v>26</v>
      </c>
      <c r="F692" s="181" t="s">
        <v>21</v>
      </c>
      <c r="G692" s="14">
        <v>3621</v>
      </c>
      <c r="H692" s="14"/>
      <c r="I692" s="20">
        <f t="shared" si="46"/>
        <v>3621</v>
      </c>
      <c r="J692" s="16">
        <v>56325</v>
      </c>
      <c r="K692" s="16"/>
      <c r="L692" s="26">
        <f t="shared" si="47"/>
        <v>56325</v>
      </c>
    </row>
    <row r="693" spans="1:12" s="172" customFormat="1" ht="12.75" outlineLevel="2">
      <c r="A693" s="110" t="s">
        <v>239</v>
      </c>
      <c r="B693" s="181" t="s">
        <v>70</v>
      </c>
      <c r="C693" s="181" t="s">
        <v>18</v>
      </c>
      <c r="D693" s="181" t="s">
        <v>90</v>
      </c>
      <c r="E693" s="182" t="s">
        <v>26</v>
      </c>
      <c r="F693" s="181" t="s">
        <v>21</v>
      </c>
      <c r="G693" s="14">
        <v>4306</v>
      </c>
      <c r="H693" s="14"/>
      <c r="I693" s="20">
        <f t="shared" si="46"/>
        <v>4306</v>
      </c>
      <c r="J693" s="16">
        <v>67938</v>
      </c>
      <c r="K693" s="16"/>
      <c r="L693" s="26">
        <f t="shared" si="47"/>
        <v>67938</v>
      </c>
    </row>
    <row r="694" spans="1:12" s="172" customFormat="1" ht="12.75" outlineLevel="2">
      <c r="A694" s="110" t="s">
        <v>252</v>
      </c>
      <c r="B694" s="181" t="s">
        <v>70</v>
      </c>
      <c r="C694" s="181" t="s">
        <v>18</v>
      </c>
      <c r="D694" s="181" t="s">
        <v>58</v>
      </c>
      <c r="E694" s="182" t="s">
        <v>26</v>
      </c>
      <c r="F694" s="181" t="s">
        <v>21</v>
      </c>
      <c r="G694" s="14">
        <v>5657</v>
      </c>
      <c r="H694" s="14"/>
      <c r="I694" s="20">
        <f t="shared" si="46"/>
        <v>5657</v>
      </c>
      <c r="J694" s="16">
        <v>90873</v>
      </c>
      <c r="K694" s="16"/>
      <c r="L694" s="26">
        <f t="shared" si="47"/>
        <v>90873</v>
      </c>
    </row>
    <row r="695" spans="1:12" s="172" customFormat="1" ht="12.75" outlineLevel="2">
      <c r="A695" s="110" t="s">
        <v>330</v>
      </c>
      <c r="B695" s="181" t="s">
        <v>70</v>
      </c>
      <c r="C695" s="181" t="s">
        <v>18</v>
      </c>
      <c r="D695" s="181" t="s">
        <v>90</v>
      </c>
      <c r="E695" s="182" t="s">
        <v>26</v>
      </c>
      <c r="F695" s="181" t="s">
        <v>21</v>
      </c>
      <c r="G695" s="14">
        <v>704</v>
      </c>
      <c r="H695" s="14"/>
      <c r="I695" s="20">
        <f t="shared" si="46"/>
        <v>704</v>
      </c>
      <c r="J695" s="16">
        <v>12921</v>
      </c>
      <c r="K695" s="16"/>
      <c r="L695" s="26">
        <f t="shared" si="47"/>
        <v>12921</v>
      </c>
    </row>
    <row r="696" spans="1:12" s="172" customFormat="1" ht="12.75" outlineLevel="2">
      <c r="A696" s="60" t="s">
        <v>340</v>
      </c>
      <c r="B696" s="42" t="s">
        <v>70</v>
      </c>
      <c r="C696" s="42" t="s">
        <v>54</v>
      </c>
      <c r="D696" s="42" t="s">
        <v>43</v>
      </c>
      <c r="E696" s="201" t="s">
        <v>20</v>
      </c>
      <c r="F696" s="42" t="s">
        <v>55</v>
      </c>
      <c r="G696" s="44">
        <v>972674</v>
      </c>
      <c r="H696" s="44"/>
      <c r="I696" s="20">
        <f t="shared" si="46"/>
        <v>972674</v>
      </c>
      <c r="J696" s="44">
        <v>11884100</v>
      </c>
      <c r="K696" s="44"/>
      <c r="L696" s="26">
        <f t="shared" si="47"/>
        <v>11884100</v>
      </c>
    </row>
    <row r="697" spans="1:12" s="172" customFormat="1" ht="12.75" outlineLevel="2">
      <c r="A697" s="110" t="s">
        <v>344</v>
      </c>
      <c r="B697" s="181" t="s">
        <v>70</v>
      </c>
      <c r="C697" s="181" t="s">
        <v>18</v>
      </c>
      <c r="D697" s="181" t="s">
        <v>19</v>
      </c>
      <c r="E697" s="182" t="s">
        <v>26</v>
      </c>
      <c r="F697" s="181" t="s">
        <v>21</v>
      </c>
      <c r="G697" s="14">
        <v>3409</v>
      </c>
      <c r="H697" s="14"/>
      <c r="I697" s="20">
        <f t="shared" si="46"/>
        <v>3409</v>
      </c>
      <c r="J697" s="16">
        <v>59814</v>
      </c>
      <c r="K697" s="16"/>
      <c r="L697" s="26">
        <f t="shared" si="47"/>
        <v>59814</v>
      </c>
    </row>
    <row r="698" spans="1:12" s="172" customFormat="1" ht="12.75" outlineLevel="2">
      <c r="A698" s="63" t="s">
        <v>351</v>
      </c>
      <c r="B698" s="181" t="s">
        <v>70</v>
      </c>
      <c r="C698" s="181" t="s">
        <v>18</v>
      </c>
      <c r="D698" s="181" t="s">
        <v>90</v>
      </c>
      <c r="E698" s="182" t="s">
        <v>26</v>
      </c>
      <c r="F698" s="181" t="s">
        <v>21</v>
      </c>
      <c r="G698" s="14">
        <v>997</v>
      </c>
      <c r="H698" s="14"/>
      <c r="I698" s="20">
        <f t="shared" si="46"/>
        <v>997</v>
      </c>
      <c r="J698" s="16">
        <v>16428</v>
      </c>
      <c r="K698" s="16"/>
      <c r="L698" s="26">
        <f t="shared" si="47"/>
        <v>16428</v>
      </c>
    </row>
    <row r="699" spans="1:12" s="172" customFormat="1" ht="12.75" outlineLevel="2">
      <c r="A699" s="110" t="s">
        <v>355</v>
      </c>
      <c r="B699" s="181" t="s">
        <v>70</v>
      </c>
      <c r="C699" s="181" t="s">
        <v>18</v>
      </c>
      <c r="D699" s="181" t="s">
        <v>90</v>
      </c>
      <c r="E699" s="182" t="s">
        <v>26</v>
      </c>
      <c r="F699" s="181" t="s">
        <v>21</v>
      </c>
      <c r="G699" s="14">
        <v>399</v>
      </c>
      <c r="H699" s="14"/>
      <c r="I699" s="20">
        <f t="shared" si="46"/>
        <v>399</v>
      </c>
      <c r="J699" s="16">
        <v>9160</v>
      </c>
      <c r="K699" s="16"/>
      <c r="L699" s="26">
        <f t="shared" si="47"/>
        <v>9160</v>
      </c>
    </row>
    <row r="700" spans="1:12" s="172" customFormat="1" ht="12.75" outlineLevel="2">
      <c r="A700" s="110" t="s">
        <v>378</v>
      </c>
      <c r="B700" s="181" t="s">
        <v>70</v>
      </c>
      <c r="C700" s="181" t="s">
        <v>18</v>
      </c>
      <c r="D700" s="181" t="s">
        <v>58</v>
      </c>
      <c r="E700" s="182" t="s">
        <v>26</v>
      </c>
      <c r="F700" s="181" t="s">
        <v>21</v>
      </c>
      <c r="G700" s="14">
        <v>8373</v>
      </c>
      <c r="H700" s="14"/>
      <c r="I700" s="20">
        <f t="shared" si="46"/>
        <v>8373</v>
      </c>
      <c r="J700" s="16">
        <v>134864</v>
      </c>
      <c r="K700" s="16"/>
      <c r="L700" s="26">
        <f t="shared" si="47"/>
        <v>134864</v>
      </c>
    </row>
    <row r="701" spans="1:12" s="172" customFormat="1" ht="12.75" outlineLevel="2">
      <c r="A701" s="110" t="s">
        <v>389</v>
      </c>
      <c r="B701" s="181" t="s">
        <v>70</v>
      </c>
      <c r="C701" s="181" t="s">
        <v>18</v>
      </c>
      <c r="D701" s="181" t="s">
        <v>58</v>
      </c>
      <c r="E701" s="182" t="s">
        <v>26</v>
      </c>
      <c r="F701" s="181" t="s">
        <v>21</v>
      </c>
      <c r="G701" s="14">
        <v>2446</v>
      </c>
      <c r="H701" s="14"/>
      <c r="I701" s="20">
        <f t="shared" si="46"/>
        <v>2446</v>
      </c>
      <c r="J701" s="16">
        <v>42642</v>
      </c>
      <c r="K701" s="16"/>
      <c r="L701" s="26">
        <f t="shared" si="47"/>
        <v>42642</v>
      </c>
    </row>
    <row r="702" spans="1:12" s="172" customFormat="1" ht="12.75" outlineLevel="2">
      <c r="A702" s="63" t="s">
        <v>390</v>
      </c>
      <c r="B702" s="181" t="s">
        <v>70</v>
      </c>
      <c r="C702" s="181" t="s">
        <v>18</v>
      </c>
      <c r="D702" s="181" t="s">
        <v>90</v>
      </c>
      <c r="E702" s="182" t="s">
        <v>26</v>
      </c>
      <c r="F702" s="181" t="s">
        <v>21</v>
      </c>
      <c r="G702" s="14">
        <v>24725</v>
      </c>
      <c r="H702" s="14"/>
      <c r="I702" s="20">
        <f t="shared" si="46"/>
        <v>24725</v>
      </c>
      <c r="J702" s="16">
        <v>414644</v>
      </c>
      <c r="K702" s="16"/>
      <c r="L702" s="26">
        <f t="shared" si="47"/>
        <v>414644</v>
      </c>
    </row>
    <row r="703" spans="1:12" s="172" customFormat="1" ht="12.75" outlineLevel="2">
      <c r="A703" s="63" t="s">
        <v>391</v>
      </c>
      <c r="B703" s="181" t="s">
        <v>70</v>
      </c>
      <c r="C703" s="181" t="s">
        <v>18</v>
      </c>
      <c r="D703" s="181" t="s">
        <v>90</v>
      </c>
      <c r="E703" s="182" t="s">
        <v>26</v>
      </c>
      <c r="F703" s="181" t="s">
        <v>21</v>
      </c>
      <c r="G703" s="14">
        <v>5073</v>
      </c>
      <c r="H703" s="14"/>
      <c r="I703" s="20">
        <f t="shared" si="46"/>
        <v>5073</v>
      </c>
      <c r="J703" s="16">
        <v>89514</v>
      </c>
      <c r="K703" s="16"/>
      <c r="L703" s="26">
        <f t="shared" si="47"/>
        <v>89514</v>
      </c>
    </row>
    <row r="704" spans="1:12" s="172" customFormat="1" ht="12.75" outlineLevel="2">
      <c r="A704" s="63" t="s">
        <v>392</v>
      </c>
      <c r="B704" s="181" t="s">
        <v>70</v>
      </c>
      <c r="C704" s="181" t="s">
        <v>18</v>
      </c>
      <c r="D704" s="181" t="s">
        <v>90</v>
      </c>
      <c r="E704" s="182" t="s">
        <v>26</v>
      </c>
      <c r="F704" s="181" t="s">
        <v>21</v>
      </c>
      <c r="G704" s="14">
        <v>573</v>
      </c>
      <c r="H704" s="14"/>
      <c r="I704" s="20">
        <f t="shared" si="46"/>
        <v>573</v>
      </c>
      <c r="J704" s="16">
        <v>9276</v>
      </c>
      <c r="K704" s="16"/>
      <c r="L704" s="26">
        <f t="shared" si="47"/>
        <v>9276</v>
      </c>
    </row>
    <row r="705" spans="1:12" s="172" customFormat="1" ht="12.75" outlineLevel="2">
      <c r="A705" s="63" t="s">
        <v>393</v>
      </c>
      <c r="B705" s="181" t="s">
        <v>70</v>
      </c>
      <c r="C705" s="181" t="s">
        <v>18</v>
      </c>
      <c r="D705" s="181" t="s">
        <v>90</v>
      </c>
      <c r="E705" s="182" t="s">
        <v>26</v>
      </c>
      <c r="F705" s="181" t="s">
        <v>21</v>
      </c>
      <c r="G705" s="14">
        <v>8470</v>
      </c>
      <c r="H705" s="14"/>
      <c r="I705" s="20">
        <f t="shared" si="46"/>
        <v>8470</v>
      </c>
      <c r="J705" s="16">
        <v>144007</v>
      </c>
      <c r="K705" s="16"/>
      <c r="L705" s="26">
        <f t="shared" si="47"/>
        <v>144007</v>
      </c>
    </row>
    <row r="706" spans="1:12" s="172" customFormat="1" ht="12.75" outlineLevel="2">
      <c r="A706" s="33" t="s">
        <v>394</v>
      </c>
      <c r="B706" s="94" t="s">
        <v>70</v>
      </c>
      <c r="C706" s="94" t="s">
        <v>42</v>
      </c>
      <c r="D706" s="94" t="s">
        <v>43</v>
      </c>
      <c r="E706" s="91" t="s">
        <v>26</v>
      </c>
      <c r="F706" s="94" t="s">
        <v>44</v>
      </c>
      <c r="G706" s="26">
        <v>8635</v>
      </c>
      <c r="H706" s="36"/>
      <c r="I706" s="20">
        <f t="shared" si="46"/>
        <v>8635</v>
      </c>
      <c r="J706" s="26">
        <v>338482</v>
      </c>
      <c r="K706" s="26"/>
      <c r="L706" s="26">
        <f t="shared" si="47"/>
        <v>338482</v>
      </c>
    </row>
    <row r="707" spans="1:12" s="172" customFormat="1" ht="12.75" outlineLevel="2">
      <c r="A707" s="110" t="s">
        <v>397</v>
      </c>
      <c r="B707" s="181" t="s">
        <v>70</v>
      </c>
      <c r="C707" s="181" t="s">
        <v>18</v>
      </c>
      <c r="D707" s="181" t="s">
        <v>19</v>
      </c>
      <c r="E707" s="182" t="s">
        <v>26</v>
      </c>
      <c r="F707" s="182" t="s">
        <v>21</v>
      </c>
      <c r="G707" s="14">
        <v>8989</v>
      </c>
      <c r="H707" s="14"/>
      <c r="I707" s="20">
        <f t="shared" si="46"/>
        <v>8989</v>
      </c>
      <c r="J707" s="16">
        <v>145509</v>
      </c>
      <c r="K707" s="16"/>
      <c r="L707" s="26">
        <f t="shared" si="47"/>
        <v>145509</v>
      </c>
    </row>
    <row r="708" spans="1:12" s="172" customFormat="1" ht="12.75" outlineLevel="2">
      <c r="A708" s="110" t="s">
        <v>425</v>
      </c>
      <c r="B708" s="181" t="s">
        <v>70</v>
      </c>
      <c r="C708" s="181" t="s">
        <v>18</v>
      </c>
      <c r="D708" s="181" t="s">
        <v>58</v>
      </c>
      <c r="E708" s="182" t="s">
        <v>26</v>
      </c>
      <c r="F708" s="181" t="s">
        <v>21</v>
      </c>
      <c r="G708" s="14">
        <v>1795</v>
      </c>
      <c r="H708" s="14"/>
      <c r="I708" s="20">
        <f t="shared" si="46"/>
        <v>1795</v>
      </c>
      <c r="J708" s="16">
        <v>30723</v>
      </c>
      <c r="K708" s="16"/>
      <c r="L708" s="26">
        <f t="shared" si="47"/>
        <v>30723</v>
      </c>
    </row>
    <row r="709" spans="1:12" s="172" customFormat="1" ht="12.75" outlineLevel="2">
      <c r="A709" s="80" t="s">
        <v>477</v>
      </c>
      <c r="B709" s="183" t="s">
        <v>70</v>
      </c>
      <c r="C709" s="183" t="s">
        <v>67</v>
      </c>
      <c r="D709" s="183" t="s">
        <v>33</v>
      </c>
      <c r="E709" s="184" t="s">
        <v>20</v>
      </c>
      <c r="F709" s="185" t="s">
        <v>55</v>
      </c>
      <c r="G709" s="59">
        <v>147397</v>
      </c>
      <c r="H709" s="59"/>
      <c r="I709" s="20">
        <f aca="true" t="shared" si="48" ref="I709:I731">SUM(G709:H709)</f>
        <v>147397</v>
      </c>
      <c r="J709" s="223">
        <v>817732</v>
      </c>
      <c r="K709" s="59"/>
      <c r="L709" s="26">
        <f aca="true" t="shared" si="49" ref="L709:L731">SUM(J709:K709)</f>
        <v>817732</v>
      </c>
    </row>
    <row r="710" spans="1:12" s="172" customFormat="1" ht="12.75" outlineLevel="2">
      <c r="A710" s="17" t="s">
        <v>477</v>
      </c>
      <c r="B710" s="18" t="s">
        <v>70</v>
      </c>
      <c r="C710" s="18" t="s">
        <v>24</v>
      </c>
      <c r="D710" s="18" t="s">
        <v>33</v>
      </c>
      <c r="E710" s="18" t="s">
        <v>20</v>
      </c>
      <c r="F710" s="19" t="s">
        <v>27</v>
      </c>
      <c r="G710" s="20">
        <v>242732</v>
      </c>
      <c r="H710" s="20">
        <v>59823</v>
      </c>
      <c r="I710" s="20">
        <f t="shared" si="48"/>
        <v>302555</v>
      </c>
      <c r="J710" s="21">
        <v>5807732</v>
      </c>
      <c r="K710" s="21">
        <v>2792743</v>
      </c>
      <c r="L710" s="26">
        <f t="shared" si="49"/>
        <v>8600475</v>
      </c>
    </row>
    <row r="711" spans="1:12" s="172" customFormat="1" ht="12.75" outlineLevel="2">
      <c r="A711" s="224" t="s">
        <v>750</v>
      </c>
      <c r="B711" s="124" t="s">
        <v>70</v>
      </c>
      <c r="C711" s="124" t="s">
        <v>478</v>
      </c>
      <c r="D711" s="124" t="s">
        <v>33</v>
      </c>
      <c r="E711" s="123" t="s">
        <v>20</v>
      </c>
      <c r="F711" s="124" t="s">
        <v>55</v>
      </c>
      <c r="G711" s="88">
        <v>4225444</v>
      </c>
      <c r="H711" s="125"/>
      <c r="I711" s="20">
        <f t="shared" si="48"/>
        <v>4225444</v>
      </c>
      <c r="J711" s="126">
        <v>94085498</v>
      </c>
      <c r="K711" s="125"/>
      <c r="L711" s="26">
        <f t="shared" si="49"/>
        <v>94085498</v>
      </c>
    </row>
    <row r="712" spans="1:12" s="172" customFormat="1" ht="12.75" outlineLevel="2">
      <c r="A712" s="110" t="s">
        <v>495</v>
      </c>
      <c r="B712" s="181" t="s">
        <v>70</v>
      </c>
      <c r="C712" s="181" t="s">
        <v>18</v>
      </c>
      <c r="D712" s="181" t="s">
        <v>19</v>
      </c>
      <c r="E712" s="182" t="s">
        <v>26</v>
      </c>
      <c r="F712" s="181" t="s">
        <v>21</v>
      </c>
      <c r="G712" s="14">
        <v>7782</v>
      </c>
      <c r="H712" s="14"/>
      <c r="I712" s="20">
        <f t="shared" si="48"/>
        <v>7782</v>
      </c>
      <c r="J712" s="16">
        <v>137909</v>
      </c>
      <c r="K712" s="16"/>
      <c r="L712" s="26">
        <f t="shared" si="49"/>
        <v>137909</v>
      </c>
    </row>
    <row r="713" spans="1:12" s="172" customFormat="1" ht="12.75" outlineLevel="2">
      <c r="A713" s="110" t="s">
        <v>496</v>
      </c>
      <c r="B713" s="181" t="s">
        <v>70</v>
      </c>
      <c r="C713" s="181" t="s">
        <v>18</v>
      </c>
      <c r="D713" s="181" t="s">
        <v>19</v>
      </c>
      <c r="E713" s="182" t="s">
        <v>26</v>
      </c>
      <c r="F713" s="181" t="s">
        <v>21</v>
      </c>
      <c r="G713" s="14">
        <v>10818</v>
      </c>
      <c r="H713" s="14">
        <v>146</v>
      </c>
      <c r="I713" s="20">
        <f t="shared" si="48"/>
        <v>10964</v>
      </c>
      <c r="J713" s="16">
        <v>174785</v>
      </c>
      <c r="K713" s="16">
        <v>5991</v>
      </c>
      <c r="L713" s="26">
        <f t="shared" si="49"/>
        <v>180776</v>
      </c>
    </row>
    <row r="714" spans="1:12" s="172" customFormat="1" ht="12.75" outlineLevel="2">
      <c r="A714" s="110" t="s">
        <v>497</v>
      </c>
      <c r="B714" s="181" t="s">
        <v>70</v>
      </c>
      <c r="C714" s="181" t="s">
        <v>18</v>
      </c>
      <c r="D714" s="181" t="s">
        <v>19</v>
      </c>
      <c r="E714" s="182" t="s">
        <v>26</v>
      </c>
      <c r="F714" s="181" t="s">
        <v>21</v>
      </c>
      <c r="G714" s="14">
        <v>7347</v>
      </c>
      <c r="H714" s="14"/>
      <c r="I714" s="20">
        <f t="shared" si="48"/>
        <v>7347</v>
      </c>
      <c r="J714" s="16">
        <v>125898</v>
      </c>
      <c r="K714" s="16"/>
      <c r="L714" s="26">
        <f t="shared" si="49"/>
        <v>125898</v>
      </c>
    </row>
    <row r="715" spans="1:12" s="172" customFormat="1" ht="12.75" outlineLevel="2">
      <c r="A715" s="110" t="s">
        <v>498</v>
      </c>
      <c r="B715" s="181" t="s">
        <v>70</v>
      </c>
      <c r="C715" s="181" t="s">
        <v>18</v>
      </c>
      <c r="D715" s="181" t="s">
        <v>19</v>
      </c>
      <c r="E715" s="182" t="s">
        <v>26</v>
      </c>
      <c r="F715" s="181" t="s">
        <v>21</v>
      </c>
      <c r="G715" s="14">
        <v>42327</v>
      </c>
      <c r="H715" s="14"/>
      <c r="I715" s="20">
        <f t="shared" si="48"/>
        <v>42327</v>
      </c>
      <c r="J715" s="16">
        <v>713181</v>
      </c>
      <c r="K715" s="16"/>
      <c r="L715" s="26">
        <f t="shared" si="49"/>
        <v>713181</v>
      </c>
    </row>
    <row r="716" spans="1:12" s="172" customFormat="1" ht="12.75" outlineLevel="2">
      <c r="A716" s="33" t="s">
        <v>510</v>
      </c>
      <c r="B716" s="94" t="s">
        <v>70</v>
      </c>
      <c r="C716" s="94" t="s">
        <v>42</v>
      </c>
      <c r="D716" s="94" t="s">
        <v>43</v>
      </c>
      <c r="E716" s="91" t="s">
        <v>26</v>
      </c>
      <c r="F716" s="94" t="s">
        <v>44</v>
      </c>
      <c r="G716" s="26">
        <v>10417</v>
      </c>
      <c r="H716" s="36"/>
      <c r="I716" s="20">
        <f t="shared" si="48"/>
        <v>10417</v>
      </c>
      <c r="J716" s="26">
        <v>187909</v>
      </c>
      <c r="K716" s="26"/>
      <c r="L716" s="26">
        <f t="shared" si="49"/>
        <v>187909</v>
      </c>
    </row>
    <row r="717" spans="1:12" s="172" customFormat="1" ht="12.75" outlineLevel="2">
      <c r="A717" s="110" t="s">
        <v>520</v>
      </c>
      <c r="B717" s="181" t="s">
        <v>70</v>
      </c>
      <c r="C717" s="181" t="s">
        <v>18</v>
      </c>
      <c r="D717" s="181" t="s">
        <v>90</v>
      </c>
      <c r="E717" s="182" t="s">
        <v>26</v>
      </c>
      <c r="F717" s="182" t="s">
        <v>21</v>
      </c>
      <c r="G717" s="14">
        <v>229</v>
      </c>
      <c r="H717" s="14"/>
      <c r="I717" s="20">
        <f t="shared" si="48"/>
        <v>229</v>
      </c>
      <c r="J717" s="16">
        <v>3743</v>
      </c>
      <c r="K717" s="16"/>
      <c r="L717" s="26">
        <f t="shared" si="49"/>
        <v>3743</v>
      </c>
    </row>
    <row r="718" spans="1:12" s="172" customFormat="1" ht="12.75" outlineLevel="2">
      <c r="A718" s="110" t="s">
        <v>521</v>
      </c>
      <c r="B718" s="181" t="s">
        <v>70</v>
      </c>
      <c r="C718" s="181" t="s">
        <v>18</v>
      </c>
      <c r="D718" s="181" t="s">
        <v>19</v>
      </c>
      <c r="E718" s="182" t="s">
        <v>26</v>
      </c>
      <c r="F718" s="181" t="s">
        <v>21</v>
      </c>
      <c r="G718" s="14">
        <v>5210</v>
      </c>
      <c r="H718" s="14"/>
      <c r="I718" s="20">
        <f t="shared" si="48"/>
        <v>5210</v>
      </c>
      <c r="J718" s="16">
        <v>82147</v>
      </c>
      <c r="K718" s="16"/>
      <c r="L718" s="26">
        <f t="shared" si="49"/>
        <v>82147</v>
      </c>
    </row>
    <row r="719" spans="1:12" s="172" customFormat="1" ht="12.75" outlineLevel="2">
      <c r="A719" s="63" t="s">
        <v>528</v>
      </c>
      <c r="B719" s="181" t="s">
        <v>70</v>
      </c>
      <c r="C719" s="181" t="s">
        <v>18</v>
      </c>
      <c r="D719" s="181" t="s">
        <v>90</v>
      </c>
      <c r="E719" s="182" t="s">
        <v>26</v>
      </c>
      <c r="F719" s="181" t="s">
        <v>21</v>
      </c>
      <c r="G719" s="14">
        <v>7819</v>
      </c>
      <c r="H719" s="14"/>
      <c r="I719" s="20">
        <f t="shared" si="48"/>
        <v>7819</v>
      </c>
      <c r="J719" s="16">
        <v>164032</v>
      </c>
      <c r="K719" s="16"/>
      <c r="L719" s="26">
        <f t="shared" si="49"/>
        <v>164032</v>
      </c>
    </row>
    <row r="720" spans="1:12" s="172" customFormat="1" ht="12.75" outlineLevel="2">
      <c r="A720" s="110" t="s">
        <v>546</v>
      </c>
      <c r="B720" s="181" t="s">
        <v>70</v>
      </c>
      <c r="C720" s="181" t="s">
        <v>18</v>
      </c>
      <c r="D720" s="181" t="s">
        <v>29</v>
      </c>
      <c r="E720" s="182" t="s">
        <v>26</v>
      </c>
      <c r="F720" s="181" t="s">
        <v>21</v>
      </c>
      <c r="G720" s="14">
        <v>33089</v>
      </c>
      <c r="H720" s="14"/>
      <c r="I720" s="20">
        <f t="shared" si="48"/>
        <v>33089</v>
      </c>
      <c r="J720" s="16">
        <v>520922</v>
      </c>
      <c r="K720" s="16"/>
      <c r="L720" s="26">
        <f t="shared" si="49"/>
        <v>520922</v>
      </c>
    </row>
    <row r="721" spans="1:12" s="172" customFormat="1" ht="12.75" outlineLevel="2">
      <c r="A721" s="110" t="s">
        <v>572</v>
      </c>
      <c r="B721" s="181" t="s">
        <v>70</v>
      </c>
      <c r="C721" s="181" t="s">
        <v>18</v>
      </c>
      <c r="D721" s="181" t="s">
        <v>58</v>
      </c>
      <c r="E721" s="182" t="s">
        <v>26</v>
      </c>
      <c r="F721" s="181" t="s">
        <v>21</v>
      </c>
      <c r="G721" s="14">
        <v>102282</v>
      </c>
      <c r="H721" s="14"/>
      <c r="I721" s="20">
        <f t="shared" si="48"/>
        <v>102282</v>
      </c>
      <c r="J721" s="16">
        <v>1605676</v>
      </c>
      <c r="K721" s="16"/>
      <c r="L721" s="26">
        <f t="shared" si="49"/>
        <v>1605676</v>
      </c>
    </row>
    <row r="722" spans="1:12" s="172" customFormat="1" ht="12.75" outlineLevel="2">
      <c r="A722" s="110" t="s">
        <v>573</v>
      </c>
      <c r="B722" s="181" t="s">
        <v>70</v>
      </c>
      <c r="C722" s="181" t="s">
        <v>18</v>
      </c>
      <c r="D722" s="181" t="s">
        <v>58</v>
      </c>
      <c r="E722" s="182" t="s">
        <v>26</v>
      </c>
      <c r="F722" s="181" t="s">
        <v>21</v>
      </c>
      <c r="G722" s="14">
        <v>6312</v>
      </c>
      <c r="H722" s="14"/>
      <c r="I722" s="20">
        <f t="shared" si="48"/>
        <v>6312</v>
      </c>
      <c r="J722" s="16">
        <v>105489</v>
      </c>
      <c r="K722" s="16"/>
      <c r="L722" s="26">
        <f t="shared" si="49"/>
        <v>105489</v>
      </c>
    </row>
    <row r="723" spans="1:12" s="172" customFormat="1" ht="12.75" outlineLevel="2">
      <c r="A723" s="63" t="s">
        <v>574</v>
      </c>
      <c r="B723" s="181" t="s">
        <v>70</v>
      </c>
      <c r="C723" s="181" t="s">
        <v>18</v>
      </c>
      <c r="D723" s="181" t="s">
        <v>90</v>
      </c>
      <c r="E723" s="182" t="s">
        <v>26</v>
      </c>
      <c r="F723" s="181" t="s">
        <v>21</v>
      </c>
      <c r="G723" s="14">
        <v>44145</v>
      </c>
      <c r="H723" s="14"/>
      <c r="I723" s="20">
        <f t="shared" si="48"/>
        <v>44145</v>
      </c>
      <c r="J723" s="16">
        <v>735371</v>
      </c>
      <c r="K723" s="16"/>
      <c r="L723" s="26">
        <f t="shared" si="49"/>
        <v>735371</v>
      </c>
    </row>
    <row r="724" spans="1:12" s="172" customFormat="1" ht="12.75" outlineLevel="2">
      <c r="A724" s="110" t="s">
        <v>575</v>
      </c>
      <c r="B724" s="181" t="s">
        <v>70</v>
      </c>
      <c r="C724" s="181" t="s">
        <v>18</v>
      </c>
      <c r="D724" s="181" t="s">
        <v>19</v>
      </c>
      <c r="E724" s="182" t="s">
        <v>26</v>
      </c>
      <c r="F724" s="181" t="s">
        <v>21</v>
      </c>
      <c r="G724" s="14">
        <v>30681</v>
      </c>
      <c r="H724" s="14"/>
      <c r="I724" s="20">
        <f t="shared" si="48"/>
        <v>30681</v>
      </c>
      <c r="J724" s="16">
        <v>483020</v>
      </c>
      <c r="K724" s="16"/>
      <c r="L724" s="26">
        <f t="shared" si="49"/>
        <v>483020</v>
      </c>
    </row>
    <row r="725" spans="1:12" s="172" customFormat="1" ht="12.75" outlineLevel="2">
      <c r="A725" s="33" t="s">
        <v>771</v>
      </c>
      <c r="B725" s="94" t="s">
        <v>70</v>
      </c>
      <c r="C725" s="94" t="s">
        <v>42</v>
      </c>
      <c r="D725" s="94" t="s">
        <v>43</v>
      </c>
      <c r="E725" s="91" t="s">
        <v>26</v>
      </c>
      <c r="F725" s="94" t="s">
        <v>44</v>
      </c>
      <c r="G725" s="26">
        <v>5121</v>
      </c>
      <c r="H725" s="36"/>
      <c r="I725" s="20">
        <f t="shared" si="48"/>
        <v>5121</v>
      </c>
      <c r="J725" s="26">
        <v>66619</v>
      </c>
      <c r="K725" s="26"/>
      <c r="L725" s="26">
        <f t="shared" si="49"/>
        <v>66619</v>
      </c>
    </row>
    <row r="726" spans="1:12" s="172" customFormat="1" ht="12.75" outlineLevel="2">
      <c r="A726" s="33" t="s">
        <v>772</v>
      </c>
      <c r="B726" s="94" t="s">
        <v>70</v>
      </c>
      <c r="C726" s="94" t="s">
        <v>42</v>
      </c>
      <c r="D726" s="94" t="s">
        <v>43</v>
      </c>
      <c r="E726" s="91" t="s">
        <v>26</v>
      </c>
      <c r="F726" s="94" t="s">
        <v>44</v>
      </c>
      <c r="G726" s="26">
        <v>4028</v>
      </c>
      <c r="H726" s="36"/>
      <c r="I726" s="20">
        <f t="shared" si="48"/>
        <v>4028</v>
      </c>
      <c r="J726" s="26">
        <v>51933</v>
      </c>
      <c r="K726" s="26"/>
      <c r="L726" s="26">
        <f t="shared" si="49"/>
        <v>51933</v>
      </c>
    </row>
    <row r="727" spans="1:12" s="172" customFormat="1" ht="12.75" outlineLevel="2">
      <c r="A727" s="33" t="s">
        <v>576</v>
      </c>
      <c r="B727" s="94" t="s">
        <v>70</v>
      </c>
      <c r="C727" s="94" t="s">
        <v>42</v>
      </c>
      <c r="D727" s="94" t="s">
        <v>43</v>
      </c>
      <c r="E727" s="91" t="s">
        <v>26</v>
      </c>
      <c r="F727" s="94" t="s">
        <v>44</v>
      </c>
      <c r="G727" s="26">
        <v>207764</v>
      </c>
      <c r="H727" s="36"/>
      <c r="I727" s="20">
        <f t="shared" si="48"/>
        <v>207764</v>
      </c>
      <c r="J727" s="26">
        <v>9599377</v>
      </c>
      <c r="K727" s="26"/>
      <c r="L727" s="26">
        <f t="shared" si="49"/>
        <v>9599377</v>
      </c>
    </row>
    <row r="728" spans="1:12" s="172" customFormat="1" ht="12.75" outlineLevel="2">
      <c r="A728" s="17" t="s">
        <v>577</v>
      </c>
      <c r="B728" s="18" t="s">
        <v>70</v>
      </c>
      <c r="C728" s="18" t="s">
        <v>24</v>
      </c>
      <c r="D728" s="18" t="s">
        <v>114</v>
      </c>
      <c r="E728" s="18" t="s">
        <v>26</v>
      </c>
      <c r="F728" s="19" t="s">
        <v>27</v>
      </c>
      <c r="G728" s="20">
        <v>11972</v>
      </c>
      <c r="H728" s="20"/>
      <c r="I728" s="20">
        <f t="shared" si="48"/>
        <v>11972</v>
      </c>
      <c r="J728" s="21">
        <v>261742</v>
      </c>
      <c r="K728" s="21"/>
      <c r="L728" s="26">
        <f t="shared" si="49"/>
        <v>261742</v>
      </c>
    </row>
    <row r="729" spans="1:12" s="172" customFormat="1" ht="12.75" outlineLevel="2">
      <c r="A729" s="17" t="s">
        <v>582</v>
      </c>
      <c r="B729" s="18" t="s">
        <v>70</v>
      </c>
      <c r="C729" s="18" t="s">
        <v>24</v>
      </c>
      <c r="D729" s="18" t="s">
        <v>114</v>
      </c>
      <c r="E729" s="18" t="s">
        <v>26</v>
      </c>
      <c r="F729" s="19" t="s">
        <v>27</v>
      </c>
      <c r="G729" s="20">
        <v>4162</v>
      </c>
      <c r="H729" s="20"/>
      <c r="I729" s="20">
        <f t="shared" si="48"/>
        <v>4162</v>
      </c>
      <c r="J729" s="21">
        <v>90831</v>
      </c>
      <c r="K729" s="21"/>
      <c r="L729" s="26">
        <f t="shared" si="49"/>
        <v>90831</v>
      </c>
    </row>
    <row r="730" spans="1:12" s="172" customFormat="1" ht="12.75" outlineLevel="2">
      <c r="A730" s="110" t="s">
        <v>598</v>
      </c>
      <c r="B730" s="181" t="s">
        <v>70</v>
      </c>
      <c r="C730" s="181" t="s">
        <v>18</v>
      </c>
      <c r="D730" s="181" t="s">
        <v>58</v>
      </c>
      <c r="E730" s="182" t="s">
        <v>26</v>
      </c>
      <c r="F730" s="181" t="s">
        <v>21</v>
      </c>
      <c r="G730" s="14">
        <v>1996</v>
      </c>
      <c r="H730" s="14"/>
      <c r="I730" s="20">
        <f t="shared" si="48"/>
        <v>1996</v>
      </c>
      <c r="J730" s="16">
        <v>33653</v>
      </c>
      <c r="K730" s="16"/>
      <c r="L730" s="26">
        <f t="shared" si="49"/>
        <v>33653</v>
      </c>
    </row>
    <row r="731" spans="1:12" s="172" customFormat="1" ht="12.75" outlineLevel="2">
      <c r="A731" s="110" t="s">
        <v>610</v>
      </c>
      <c r="B731" s="181" t="s">
        <v>70</v>
      </c>
      <c r="C731" s="181" t="s">
        <v>18</v>
      </c>
      <c r="D731" s="181" t="s">
        <v>29</v>
      </c>
      <c r="E731" s="182" t="s">
        <v>26</v>
      </c>
      <c r="F731" s="181" t="s">
        <v>21</v>
      </c>
      <c r="G731" s="14">
        <v>3778</v>
      </c>
      <c r="H731" s="14"/>
      <c r="I731" s="20">
        <f t="shared" si="48"/>
        <v>3778</v>
      </c>
      <c r="J731" s="16">
        <v>62822</v>
      </c>
      <c r="K731" s="16"/>
      <c r="L731" s="26">
        <f t="shared" si="49"/>
        <v>62822</v>
      </c>
    </row>
    <row r="732" spans="1:12" s="233" customFormat="1" ht="12.75" outlineLevel="1">
      <c r="A732" s="247"/>
      <c r="B732" s="244" t="s">
        <v>697</v>
      </c>
      <c r="C732" s="244"/>
      <c r="D732" s="244"/>
      <c r="E732" s="239"/>
      <c r="F732" s="244"/>
      <c r="G732" s="240">
        <f aca="true" t="shared" si="50" ref="G732:L732">SUBTOTAL(9,G677:G731)</f>
        <v>7965471</v>
      </c>
      <c r="H732" s="240">
        <f t="shared" si="50"/>
        <v>60121</v>
      </c>
      <c r="I732" s="230">
        <f t="shared" si="50"/>
        <v>8025592</v>
      </c>
      <c r="J732" s="241">
        <f t="shared" si="50"/>
        <v>157581367</v>
      </c>
      <c r="K732" s="241">
        <f t="shared" si="50"/>
        <v>2805160</v>
      </c>
      <c r="L732" s="232">
        <f t="shared" si="50"/>
        <v>160386527</v>
      </c>
    </row>
    <row r="733" spans="1:12" s="233" customFormat="1" ht="12.75">
      <c r="A733" s="247"/>
      <c r="B733" s="244" t="s">
        <v>678</v>
      </c>
      <c r="C733" s="244"/>
      <c r="D733" s="244"/>
      <c r="E733" s="239"/>
      <c r="F733" s="244"/>
      <c r="G733" s="240">
        <f aca="true" t="shared" si="51" ref="G733:L733">SUBTOTAL(9,G5:G731)</f>
        <v>32399390</v>
      </c>
      <c r="H733" s="240">
        <f t="shared" si="51"/>
        <v>3053880</v>
      </c>
      <c r="I733" s="230">
        <f t="shared" si="51"/>
        <v>35453270</v>
      </c>
      <c r="J733" s="241">
        <f t="shared" si="51"/>
        <v>691647999</v>
      </c>
      <c r="K733" s="241">
        <f t="shared" si="51"/>
        <v>143212647</v>
      </c>
      <c r="L733" s="232">
        <f t="shared" si="51"/>
        <v>834860646</v>
      </c>
    </row>
  </sheetData>
  <mergeCells count="1">
    <mergeCell ref="A1:IV2"/>
  </mergeCells>
  <printOptions/>
  <pageMargins left="0.75" right="0.75" top="1" bottom="1" header="0.5" footer="0.5"/>
  <pageSetup fitToHeight="1" fitToWidth="1" horizontalDpi="600" verticalDpi="600" orientation="landscape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5"/>
  <sheetViews>
    <sheetView zoomScale="75" zoomScaleNormal="75" workbookViewId="0" topLeftCell="A70">
      <selection activeCell="A87" sqref="A87:IV87"/>
    </sheetView>
  </sheetViews>
  <sheetFormatPr defaultColWidth="9.140625" defaultRowHeight="12.75" outlineLevelRow="2"/>
  <cols>
    <col min="1" max="1" width="50.7109375" style="0" customWidth="1"/>
    <col min="2" max="4" width="10.7109375" style="0" customWidth="1"/>
    <col min="5" max="6" width="15.7109375" style="0" customWidth="1"/>
    <col min="7" max="12" width="20.7109375" style="0" customWidth="1"/>
  </cols>
  <sheetData>
    <row r="1" s="297" customFormat="1" ht="25.5">
      <c r="A1" s="297" t="s">
        <v>14</v>
      </c>
    </row>
    <row r="2" s="297" customFormat="1" ht="25.5"/>
    <row r="3" spans="1:13" ht="12.75">
      <c r="A3" s="1"/>
      <c r="B3" s="2"/>
      <c r="C3" s="2"/>
      <c r="D3" s="2"/>
      <c r="E3" s="3"/>
      <c r="F3" s="3" t="s">
        <v>0</v>
      </c>
      <c r="G3" s="4" t="s">
        <v>1</v>
      </c>
      <c r="H3" s="4" t="s">
        <v>2</v>
      </c>
      <c r="I3" s="4" t="s">
        <v>3</v>
      </c>
      <c r="J3" s="4" t="s">
        <v>1</v>
      </c>
      <c r="K3" s="4" t="s">
        <v>2</v>
      </c>
      <c r="L3" s="4" t="s">
        <v>4</v>
      </c>
      <c r="M3" s="5"/>
    </row>
    <row r="4" spans="1:13" ht="12.75">
      <c r="A4" s="6" t="s">
        <v>5</v>
      </c>
      <c r="B4" s="7" t="s">
        <v>6</v>
      </c>
      <c r="C4" s="7" t="s">
        <v>7</v>
      </c>
      <c r="D4" s="7" t="s">
        <v>8</v>
      </c>
      <c r="E4" s="8" t="s">
        <v>5</v>
      </c>
      <c r="F4" s="8" t="s">
        <v>9</v>
      </c>
      <c r="G4" s="9" t="s">
        <v>10</v>
      </c>
      <c r="H4" s="9" t="s">
        <v>10</v>
      </c>
      <c r="I4" s="9" t="s">
        <v>10</v>
      </c>
      <c r="J4" s="9" t="s">
        <v>11</v>
      </c>
      <c r="K4" s="9" t="s">
        <v>11</v>
      </c>
      <c r="L4" s="9" t="s">
        <v>11</v>
      </c>
      <c r="M4" s="10"/>
    </row>
    <row r="5" spans="1:12" ht="12.75" outlineLevel="2">
      <c r="A5" s="40" t="s">
        <v>53</v>
      </c>
      <c r="B5" s="41" t="s">
        <v>17</v>
      </c>
      <c r="C5" s="42" t="s">
        <v>54</v>
      </c>
      <c r="D5" s="42" t="s">
        <v>43</v>
      </c>
      <c r="E5" s="43" t="s">
        <v>20</v>
      </c>
      <c r="F5" s="41" t="s">
        <v>55</v>
      </c>
      <c r="G5" s="44">
        <v>39249</v>
      </c>
      <c r="H5" s="44"/>
      <c r="I5" s="20">
        <f aca="true" t="shared" si="0" ref="I5:I19">SUM(G5:H5)</f>
        <v>39249</v>
      </c>
      <c r="J5" s="45">
        <v>922187</v>
      </c>
      <c r="K5" s="46"/>
      <c r="L5" s="26">
        <f aca="true" t="shared" si="1" ref="L5:L19">SUM(J5:K5)</f>
        <v>922187</v>
      </c>
    </row>
    <row r="6" spans="1:12" ht="12.75" outlineLevel="2">
      <c r="A6" s="60" t="s">
        <v>69</v>
      </c>
      <c r="B6" s="42" t="s">
        <v>70</v>
      </c>
      <c r="C6" s="42" t="s">
        <v>54</v>
      </c>
      <c r="D6" s="42" t="s">
        <v>33</v>
      </c>
      <c r="E6" s="43" t="s">
        <v>20</v>
      </c>
      <c r="F6" s="41" t="s">
        <v>55</v>
      </c>
      <c r="G6" s="46">
        <v>649775</v>
      </c>
      <c r="H6" s="46"/>
      <c r="I6" s="20">
        <f t="shared" si="0"/>
        <v>649775</v>
      </c>
      <c r="J6" s="46">
        <v>11033982</v>
      </c>
      <c r="K6" s="46"/>
      <c r="L6" s="26">
        <f t="shared" si="1"/>
        <v>11033982</v>
      </c>
    </row>
    <row r="7" spans="1:12" ht="12.75" outlineLevel="2">
      <c r="A7" s="40" t="s">
        <v>85</v>
      </c>
      <c r="B7" s="41" t="s">
        <v>17</v>
      </c>
      <c r="C7" s="42" t="s">
        <v>54</v>
      </c>
      <c r="D7" s="42" t="s">
        <v>43</v>
      </c>
      <c r="E7" s="43" t="s">
        <v>20</v>
      </c>
      <c r="F7" s="41" t="s">
        <v>55</v>
      </c>
      <c r="G7" s="44">
        <v>3771</v>
      </c>
      <c r="H7" s="44"/>
      <c r="I7" s="20">
        <f t="shared" si="0"/>
        <v>3771</v>
      </c>
      <c r="J7" s="45">
        <v>90921</v>
      </c>
      <c r="K7" s="46"/>
      <c r="L7" s="26">
        <f t="shared" si="1"/>
        <v>90921</v>
      </c>
    </row>
    <row r="8" spans="1:12" ht="12.75" outlineLevel="2">
      <c r="A8" s="40" t="s">
        <v>87</v>
      </c>
      <c r="B8" s="41" t="s">
        <v>17</v>
      </c>
      <c r="C8" s="42" t="s">
        <v>54</v>
      </c>
      <c r="D8" s="42" t="s">
        <v>43</v>
      </c>
      <c r="E8" s="43" t="s">
        <v>20</v>
      </c>
      <c r="F8" s="41" t="s">
        <v>55</v>
      </c>
      <c r="G8" s="44">
        <v>1505</v>
      </c>
      <c r="H8" s="44"/>
      <c r="I8" s="20">
        <f t="shared" si="0"/>
        <v>1505</v>
      </c>
      <c r="J8" s="45">
        <v>42290</v>
      </c>
      <c r="K8" s="46"/>
      <c r="L8" s="26">
        <f t="shared" si="1"/>
        <v>42290</v>
      </c>
    </row>
    <row r="9" spans="1:12" ht="12.75" outlineLevel="2">
      <c r="A9" s="40" t="s">
        <v>109</v>
      </c>
      <c r="B9" s="41" t="s">
        <v>17</v>
      </c>
      <c r="C9" s="42" t="s">
        <v>54</v>
      </c>
      <c r="D9" s="42" t="s">
        <v>110</v>
      </c>
      <c r="E9" s="43" t="s">
        <v>20</v>
      </c>
      <c r="F9" s="41" t="s">
        <v>55</v>
      </c>
      <c r="G9" s="44">
        <v>60227</v>
      </c>
      <c r="H9" s="46"/>
      <c r="I9" s="20">
        <f t="shared" si="0"/>
        <v>60227</v>
      </c>
      <c r="J9" s="46">
        <v>804946</v>
      </c>
      <c r="K9" s="46"/>
      <c r="L9" s="26">
        <f t="shared" si="1"/>
        <v>804946</v>
      </c>
    </row>
    <row r="10" spans="1:12" ht="12.75" outlineLevel="2">
      <c r="A10" s="40" t="s">
        <v>119</v>
      </c>
      <c r="B10" s="41" t="s">
        <v>17</v>
      </c>
      <c r="C10" s="42" t="s">
        <v>54</v>
      </c>
      <c r="D10" s="42" t="s">
        <v>43</v>
      </c>
      <c r="E10" s="43" t="s">
        <v>20</v>
      </c>
      <c r="F10" s="41" t="s">
        <v>55</v>
      </c>
      <c r="G10" s="44">
        <v>20048</v>
      </c>
      <c r="H10" s="44"/>
      <c r="I10" s="20">
        <f t="shared" si="0"/>
        <v>20048</v>
      </c>
      <c r="J10" s="45">
        <v>466743</v>
      </c>
      <c r="K10" s="46"/>
      <c r="L10" s="26">
        <f t="shared" si="1"/>
        <v>466743</v>
      </c>
    </row>
    <row r="11" spans="1:12" ht="12.75" outlineLevel="2">
      <c r="A11" s="60" t="s">
        <v>151</v>
      </c>
      <c r="B11" s="42" t="s">
        <v>70</v>
      </c>
      <c r="C11" s="42" t="s">
        <v>54</v>
      </c>
      <c r="D11" s="42" t="s">
        <v>110</v>
      </c>
      <c r="E11" s="43" t="s">
        <v>20</v>
      </c>
      <c r="F11" s="41" t="s">
        <v>55</v>
      </c>
      <c r="G11" s="46">
        <v>690723</v>
      </c>
      <c r="H11" s="46"/>
      <c r="I11" s="20">
        <f t="shared" si="0"/>
        <v>690723</v>
      </c>
      <c r="J11" s="46">
        <v>12307545</v>
      </c>
      <c r="K11" s="46"/>
      <c r="L11" s="26">
        <f t="shared" si="1"/>
        <v>12307545</v>
      </c>
    </row>
    <row r="12" spans="1:12" ht="12.75" outlineLevel="2">
      <c r="A12" s="40" t="s">
        <v>154</v>
      </c>
      <c r="B12" s="41" t="s">
        <v>17</v>
      </c>
      <c r="C12" s="42" t="s">
        <v>54</v>
      </c>
      <c r="D12" s="42" t="s">
        <v>43</v>
      </c>
      <c r="E12" s="43" t="s">
        <v>20</v>
      </c>
      <c r="F12" s="41" t="s">
        <v>55</v>
      </c>
      <c r="G12" s="84">
        <v>2946</v>
      </c>
      <c r="H12" s="44"/>
      <c r="I12" s="20">
        <f t="shared" si="0"/>
        <v>2946</v>
      </c>
      <c r="J12" s="44">
        <v>69820</v>
      </c>
      <c r="K12" s="46"/>
      <c r="L12" s="26">
        <f t="shared" si="1"/>
        <v>69820</v>
      </c>
    </row>
    <row r="13" spans="1:12" ht="12.75" outlineLevel="2">
      <c r="A13" s="40" t="s">
        <v>232</v>
      </c>
      <c r="B13" s="41" t="s">
        <v>17</v>
      </c>
      <c r="C13" s="42" t="s">
        <v>54</v>
      </c>
      <c r="D13" s="42" t="s">
        <v>43</v>
      </c>
      <c r="E13" s="43" t="s">
        <v>20</v>
      </c>
      <c r="F13" s="41" t="s">
        <v>55</v>
      </c>
      <c r="G13" s="44">
        <v>54161</v>
      </c>
      <c r="H13" s="44"/>
      <c r="I13" s="20">
        <f t="shared" si="0"/>
        <v>54161</v>
      </c>
      <c r="J13" s="45">
        <v>753114</v>
      </c>
      <c r="K13" s="46"/>
      <c r="L13" s="26">
        <f t="shared" si="1"/>
        <v>753114</v>
      </c>
    </row>
    <row r="14" spans="1:12" ht="12.75" outlineLevel="2">
      <c r="A14" s="40" t="s">
        <v>312</v>
      </c>
      <c r="B14" s="41" t="s">
        <v>17</v>
      </c>
      <c r="C14" s="42" t="s">
        <v>54</v>
      </c>
      <c r="D14" s="42" t="s">
        <v>43</v>
      </c>
      <c r="E14" s="43" t="s">
        <v>20</v>
      </c>
      <c r="F14" s="41" t="s">
        <v>55</v>
      </c>
      <c r="G14" s="44">
        <v>492508</v>
      </c>
      <c r="H14" s="44"/>
      <c r="I14" s="20">
        <f t="shared" si="0"/>
        <v>492508</v>
      </c>
      <c r="J14" s="45">
        <v>11699029</v>
      </c>
      <c r="K14" s="46"/>
      <c r="L14" s="26">
        <f t="shared" si="1"/>
        <v>11699029</v>
      </c>
    </row>
    <row r="15" spans="1:12" ht="12.75" outlineLevel="2">
      <c r="A15" s="60" t="s">
        <v>340</v>
      </c>
      <c r="B15" s="42" t="s">
        <v>70</v>
      </c>
      <c r="C15" s="42" t="s">
        <v>54</v>
      </c>
      <c r="D15" s="42" t="s">
        <v>43</v>
      </c>
      <c r="E15" s="43" t="s">
        <v>20</v>
      </c>
      <c r="F15" s="41" t="s">
        <v>55</v>
      </c>
      <c r="G15" s="46">
        <v>972674</v>
      </c>
      <c r="H15" s="46"/>
      <c r="I15" s="20">
        <f t="shared" si="0"/>
        <v>972674</v>
      </c>
      <c r="J15" s="46">
        <v>11884100</v>
      </c>
      <c r="K15" s="46"/>
      <c r="L15" s="26">
        <f t="shared" si="1"/>
        <v>11884100</v>
      </c>
    </row>
    <row r="16" spans="1:12" ht="12.75" outlineLevel="2">
      <c r="A16" s="40" t="s">
        <v>421</v>
      </c>
      <c r="B16" s="41" t="s">
        <v>17</v>
      </c>
      <c r="C16" s="42" t="s">
        <v>54</v>
      </c>
      <c r="D16" s="42" t="s">
        <v>43</v>
      </c>
      <c r="E16" s="43" t="s">
        <v>20</v>
      </c>
      <c r="F16" s="41" t="s">
        <v>55</v>
      </c>
      <c r="G16" s="44">
        <v>46568</v>
      </c>
      <c r="H16" s="44"/>
      <c r="I16" s="20">
        <f t="shared" si="0"/>
        <v>46568</v>
      </c>
      <c r="J16" s="45">
        <v>688397</v>
      </c>
      <c r="K16" s="46"/>
      <c r="L16" s="26">
        <f t="shared" si="1"/>
        <v>688397</v>
      </c>
    </row>
    <row r="17" spans="1:12" ht="12.75" outlineLevel="2">
      <c r="A17" s="40" t="s">
        <v>464</v>
      </c>
      <c r="B17" s="41" t="s">
        <v>17</v>
      </c>
      <c r="C17" s="42" t="s">
        <v>54</v>
      </c>
      <c r="D17" s="42" t="s">
        <v>43</v>
      </c>
      <c r="E17" s="43" t="s">
        <v>20</v>
      </c>
      <c r="F17" s="41" t="s">
        <v>55</v>
      </c>
      <c r="G17" s="44">
        <v>29334</v>
      </c>
      <c r="H17" s="44"/>
      <c r="I17" s="20">
        <f t="shared" si="0"/>
        <v>29334</v>
      </c>
      <c r="J17" s="45">
        <v>691626</v>
      </c>
      <c r="K17" s="46"/>
      <c r="L17" s="26">
        <f t="shared" si="1"/>
        <v>691626</v>
      </c>
    </row>
    <row r="18" spans="1:12" ht="12.75" outlineLevel="2">
      <c r="A18" s="40" t="s">
        <v>523</v>
      </c>
      <c r="B18" s="41" t="s">
        <v>49</v>
      </c>
      <c r="C18" s="42" t="s">
        <v>54</v>
      </c>
      <c r="D18" s="42" t="s">
        <v>43</v>
      </c>
      <c r="E18" s="43" t="s">
        <v>20</v>
      </c>
      <c r="F18" s="41" t="s">
        <v>55</v>
      </c>
      <c r="G18" s="44">
        <v>65545</v>
      </c>
      <c r="H18" s="46"/>
      <c r="I18" s="20">
        <f t="shared" si="0"/>
        <v>65545</v>
      </c>
      <c r="J18" s="46">
        <v>5749110</v>
      </c>
      <c r="K18" s="46"/>
      <c r="L18" s="26">
        <f t="shared" si="1"/>
        <v>5749110</v>
      </c>
    </row>
    <row r="19" spans="1:12" ht="12.75" outlineLevel="2">
      <c r="A19" s="40" t="s">
        <v>587</v>
      </c>
      <c r="B19" s="41" t="s">
        <v>17</v>
      </c>
      <c r="C19" s="42" t="s">
        <v>54</v>
      </c>
      <c r="D19" s="42" t="s">
        <v>43</v>
      </c>
      <c r="E19" s="43" t="s">
        <v>20</v>
      </c>
      <c r="F19" s="41" t="s">
        <v>55</v>
      </c>
      <c r="G19" s="44">
        <v>21528</v>
      </c>
      <c r="H19" s="44"/>
      <c r="I19" s="20">
        <f t="shared" si="0"/>
        <v>21528</v>
      </c>
      <c r="J19" s="45">
        <v>503354</v>
      </c>
      <c r="K19" s="46"/>
      <c r="L19" s="26">
        <f t="shared" si="1"/>
        <v>503354</v>
      </c>
    </row>
    <row r="20" spans="1:12" s="233" customFormat="1" ht="12.75" outlineLevel="1">
      <c r="A20" s="259"/>
      <c r="B20" s="260"/>
      <c r="C20" s="260" t="s">
        <v>679</v>
      </c>
      <c r="D20" s="260"/>
      <c r="E20" s="261"/>
      <c r="F20" s="260"/>
      <c r="G20" s="262">
        <f aca="true" t="shared" si="2" ref="G20:L20">SUBTOTAL(9,G5:G19)</f>
        <v>3150562</v>
      </c>
      <c r="H20" s="262">
        <f t="shared" si="2"/>
        <v>0</v>
      </c>
      <c r="I20" s="230">
        <f t="shared" si="2"/>
        <v>3150562</v>
      </c>
      <c r="J20" s="286">
        <f t="shared" si="2"/>
        <v>57707164</v>
      </c>
      <c r="K20" s="262">
        <f t="shared" si="2"/>
        <v>0</v>
      </c>
      <c r="L20" s="232">
        <f t="shared" si="2"/>
        <v>57707164</v>
      </c>
    </row>
    <row r="21" spans="1:12" ht="12.75" outlineLevel="2">
      <c r="A21" s="121" t="s">
        <v>750</v>
      </c>
      <c r="B21" s="122" t="s">
        <v>70</v>
      </c>
      <c r="C21" s="122" t="s">
        <v>478</v>
      </c>
      <c r="D21" s="122" t="s">
        <v>33</v>
      </c>
      <c r="E21" s="123" t="s">
        <v>20</v>
      </c>
      <c r="F21" s="124" t="s">
        <v>55</v>
      </c>
      <c r="G21" s="88">
        <v>4225444</v>
      </c>
      <c r="H21" s="125"/>
      <c r="I21" s="20">
        <f>SUM(G21:H21)</f>
        <v>4225444</v>
      </c>
      <c r="J21" s="126">
        <v>94085498</v>
      </c>
      <c r="K21" s="125"/>
      <c r="L21" s="26">
        <f>SUM(J21:K21)</f>
        <v>94085498</v>
      </c>
    </row>
    <row r="22" spans="1:12" s="233" customFormat="1" ht="12.75" outlineLevel="1">
      <c r="A22" s="225"/>
      <c r="B22" s="226"/>
      <c r="C22" s="226" t="s">
        <v>680</v>
      </c>
      <c r="D22" s="226"/>
      <c r="E22" s="227"/>
      <c r="F22" s="226"/>
      <c r="G22" s="228">
        <f aca="true" t="shared" si="3" ref="G22:L22">SUBTOTAL(9,G21:G21)</f>
        <v>4225444</v>
      </c>
      <c r="H22" s="229">
        <f t="shared" si="3"/>
        <v>0</v>
      </c>
      <c r="I22" s="230">
        <f t="shared" si="3"/>
        <v>4225444</v>
      </c>
      <c r="J22" s="231">
        <f t="shared" si="3"/>
        <v>94085498</v>
      </c>
      <c r="K22" s="229">
        <f t="shared" si="3"/>
        <v>0</v>
      </c>
      <c r="L22" s="232">
        <f t="shared" si="3"/>
        <v>94085498</v>
      </c>
    </row>
    <row r="23" spans="1:12" ht="12.75" outlineLevel="2">
      <c r="A23" s="33" t="s">
        <v>701</v>
      </c>
      <c r="B23" s="34" t="s">
        <v>17</v>
      </c>
      <c r="C23" s="34" t="s">
        <v>42</v>
      </c>
      <c r="D23" s="34" t="s">
        <v>43</v>
      </c>
      <c r="E23" s="35" t="s">
        <v>20</v>
      </c>
      <c r="F23" s="34" t="s">
        <v>44</v>
      </c>
      <c r="G23" s="26">
        <v>8819</v>
      </c>
      <c r="H23" s="36"/>
      <c r="I23" s="20">
        <f aca="true" t="shared" si="4" ref="I23:I54">SUM(G23:H23)</f>
        <v>8819</v>
      </c>
      <c r="J23" s="36">
        <v>288616</v>
      </c>
      <c r="K23" s="37"/>
      <c r="L23" s="26">
        <f aca="true" t="shared" si="5" ref="L23:L54">SUM(J23:K23)</f>
        <v>288616</v>
      </c>
    </row>
    <row r="24" spans="1:12" ht="12.75" outlineLevel="2">
      <c r="A24" s="33" t="s">
        <v>702</v>
      </c>
      <c r="B24" s="34" t="s">
        <v>17</v>
      </c>
      <c r="C24" s="34" t="s">
        <v>42</v>
      </c>
      <c r="D24" s="34" t="s">
        <v>43</v>
      </c>
      <c r="E24" s="35" t="s">
        <v>20</v>
      </c>
      <c r="F24" s="34" t="s">
        <v>44</v>
      </c>
      <c r="G24" s="26">
        <v>31393</v>
      </c>
      <c r="H24" s="36"/>
      <c r="I24" s="20">
        <f t="shared" si="4"/>
        <v>31393</v>
      </c>
      <c r="J24" s="26">
        <v>946637</v>
      </c>
      <c r="K24" s="38"/>
      <c r="L24" s="26">
        <f t="shared" si="5"/>
        <v>946637</v>
      </c>
    </row>
    <row r="25" spans="1:12" ht="12.75" outlineLevel="2">
      <c r="A25" s="33" t="s">
        <v>703</v>
      </c>
      <c r="B25" s="34" t="s">
        <v>76</v>
      </c>
      <c r="C25" s="34" t="s">
        <v>42</v>
      </c>
      <c r="D25" s="34" t="s">
        <v>43</v>
      </c>
      <c r="E25" s="35" t="s">
        <v>26</v>
      </c>
      <c r="F25" s="34" t="s">
        <v>44</v>
      </c>
      <c r="G25" s="26">
        <v>29432</v>
      </c>
      <c r="H25" s="36"/>
      <c r="I25" s="20">
        <f t="shared" si="4"/>
        <v>29432</v>
      </c>
      <c r="J25" s="26">
        <v>980668</v>
      </c>
      <c r="K25" s="38"/>
      <c r="L25" s="26">
        <f t="shared" si="5"/>
        <v>980668</v>
      </c>
    </row>
    <row r="26" spans="1:12" ht="12.75" outlineLevel="2">
      <c r="A26" s="33" t="s">
        <v>83</v>
      </c>
      <c r="B26" s="34" t="s">
        <v>17</v>
      </c>
      <c r="C26" s="34" t="s">
        <v>42</v>
      </c>
      <c r="D26" s="34" t="s">
        <v>43</v>
      </c>
      <c r="E26" s="35" t="s">
        <v>20</v>
      </c>
      <c r="F26" s="34" t="s">
        <v>44</v>
      </c>
      <c r="G26" s="26">
        <v>2143</v>
      </c>
      <c r="H26" s="36"/>
      <c r="I26" s="20">
        <f t="shared" si="4"/>
        <v>2143</v>
      </c>
      <c r="J26" s="26">
        <v>73069</v>
      </c>
      <c r="K26" s="38"/>
      <c r="L26" s="26">
        <f t="shared" si="5"/>
        <v>73069</v>
      </c>
    </row>
    <row r="27" spans="1:12" ht="12.75" outlineLevel="2">
      <c r="A27" s="33" t="s">
        <v>704</v>
      </c>
      <c r="B27" s="34" t="s">
        <v>76</v>
      </c>
      <c r="C27" s="34" t="s">
        <v>42</v>
      </c>
      <c r="D27" s="34" t="s">
        <v>43</v>
      </c>
      <c r="E27" s="35" t="s">
        <v>26</v>
      </c>
      <c r="F27" s="34" t="s">
        <v>44</v>
      </c>
      <c r="G27" s="26">
        <v>465</v>
      </c>
      <c r="H27" s="36"/>
      <c r="I27" s="20">
        <f t="shared" si="4"/>
        <v>465</v>
      </c>
      <c r="J27" s="26">
        <v>18235</v>
      </c>
      <c r="K27" s="38"/>
      <c r="L27" s="26">
        <f t="shared" si="5"/>
        <v>18235</v>
      </c>
    </row>
    <row r="28" spans="1:12" ht="12.75" outlineLevel="2">
      <c r="A28" s="33" t="s">
        <v>91</v>
      </c>
      <c r="B28" s="34" t="s">
        <v>92</v>
      </c>
      <c r="C28" s="34" t="s">
        <v>42</v>
      </c>
      <c r="D28" s="34" t="s">
        <v>43</v>
      </c>
      <c r="E28" s="35" t="s">
        <v>26</v>
      </c>
      <c r="F28" s="34" t="s">
        <v>44</v>
      </c>
      <c r="G28" s="26">
        <v>18333</v>
      </c>
      <c r="H28" s="36"/>
      <c r="I28" s="20">
        <f t="shared" si="4"/>
        <v>18333</v>
      </c>
      <c r="J28" s="26">
        <v>333597</v>
      </c>
      <c r="K28" s="38"/>
      <c r="L28" s="26">
        <f t="shared" si="5"/>
        <v>333597</v>
      </c>
    </row>
    <row r="29" spans="1:12" ht="12.75" outlineLevel="2">
      <c r="A29" s="33" t="s">
        <v>93</v>
      </c>
      <c r="B29" s="34" t="s">
        <v>35</v>
      </c>
      <c r="C29" s="34" t="s">
        <v>42</v>
      </c>
      <c r="D29" s="34" t="s">
        <v>43</v>
      </c>
      <c r="E29" s="35" t="s">
        <v>26</v>
      </c>
      <c r="F29" s="34" t="s">
        <v>44</v>
      </c>
      <c r="G29" s="26">
        <v>107324</v>
      </c>
      <c r="H29" s="36"/>
      <c r="I29" s="20">
        <f t="shared" si="4"/>
        <v>107324</v>
      </c>
      <c r="J29" s="26">
        <v>3988907</v>
      </c>
      <c r="K29" s="38"/>
      <c r="L29" s="26">
        <f t="shared" si="5"/>
        <v>3988907</v>
      </c>
    </row>
    <row r="30" spans="1:12" ht="12.75" outlineLevel="2">
      <c r="A30" s="33" t="s">
        <v>705</v>
      </c>
      <c r="B30" s="34" t="s">
        <v>17</v>
      </c>
      <c r="C30" s="34" t="s">
        <v>42</v>
      </c>
      <c r="D30" s="34" t="s">
        <v>43</v>
      </c>
      <c r="E30" s="35" t="s">
        <v>20</v>
      </c>
      <c r="F30" s="34" t="s">
        <v>44</v>
      </c>
      <c r="G30" s="26">
        <v>3572</v>
      </c>
      <c r="H30" s="36"/>
      <c r="I30" s="20">
        <f t="shared" si="4"/>
        <v>3572</v>
      </c>
      <c r="J30" s="26">
        <v>107902</v>
      </c>
      <c r="K30" s="38"/>
      <c r="L30" s="26">
        <f t="shared" si="5"/>
        <v>107902</v>
      </c>
    </row>
    <row r="31" spans="1:12" ht="12.75" outlineLevel="2">
      <c r="A31" s="33" t="s">
        <v>706</v>
      </c>
      <c r="B31" s="34" t="s">
        <v>76</v>
      </c>
      <c r="C31" s="34" t="s">
        <v>42</v>
      </c>
      <c r="D31" s="34" t="s">
        <v>43</v>
      </c>
      <c r="E31" s="35" t="s">
        <v>26</v>
      </c>
      <c r="F31" s="34" t="s">
        <v>44</v>
      </c>
      <c r="G31" s="26">
        <v>41</v>
      </c>
      <c r="H31" s="36"/>
      <c r="I31" s="20">
        <f t="shared" si="4"/>
        <v>41</v>
      </c>
      <c r="J31" s="26">
        <v>1348</v>
      </c>
      <c r="K31" s="38"/>
      <c r="L31" s="26">
        <f t="shared" si="5"/>
        <v>1348</v>
      </c>
    </row>
    <row r="32" spans="1:12" ht="12.75" outlineLevel="2">
      <c r="A32" s="33" t="s">
        <v>707</v>
      </c>
      <c r="B32" s="34" t="s">
        <v>76</v>
      </c>
      <c r="C32" s="34" t="s">
        <v>42</v>
      </c>
      <c r="D32" s="34" t="s">
        <v>43</v>
      </c>
      <c r="E32" s="35" t="s">
        <v>26</v>
      </c>
      <c r="F32" s="34" t="s">
        <v>44</v>
      </c>
      <c r="G32" s="26">
        <v>78</v>
      </c>
      <c r="H32" s="36"/>
      <c r="I32" s="20">
        <f t="shared" si="4"/>
        <v>78</v>
      </c>
      <c r="J32" s="26">
        <v>4181</v>
      </c>
      <c r="K32" s="38"/>
      <c r="L32" s="26">
        <f t="shared" si="5"/>
        <v>4181</v>
      </c>
    </row>
    <row r="33" spans="1:12" ht="12.75" outlineLevel="2">
      <c r="A33" s="33" t="s">
        <v>123</v>
      </c>
      <c r="B33" s="34" t="s">
        <v>92</v>
      </c>
      <c r="C33" s="34" t="s">
        <v>42</v>
      </c>
      <c r="D33" s="34" t="s">
        <v>43</v>
      </c>
      <c r="E33" s="35" t="s">
        <v>20</v>
      </c>
      <c r="F33" s="34" t="s">
        <v>44</v>
      </c>
      <c r="G33" s="26">
        <v>20850</v>
      </c>
      <c r="H33" s="36"/>
      <c r="I33" s="20">
        <f t="shared" si="4"/>
        <v>20850</v>
      </c>
      <c r="J33" s="26">
        <v>482080</v>
      </c>
      <c r="K33" s="38"/>
      <c r="L33" s="26">
        <f t="shared" si="5"/>
        <v>482080</v>
      </c>
    </row>
    <row r="34" spans="1:12" ht="12.75" outlineLevel="2">
      <c r="A34" s="33" t="s">
        <v>124</v>
      </c>
      <c r="B34" s="34" t="s">
        <v>70</v>
      </c>
      <c r="C34" s="34" t="s">
        <v>42</v>
      </c>
      <c r="D34" s="34" t="s">
        <v>43</v>
      </c>
      <c r="E34" s="35" t="s">
        <v>26</v>
      </c>
      <c r="F34" s="34" t="s">
        <v>44</v>
      </c>
      <c r="G34" s="26">
        <v>251</v>
      </c>
      <c r="H34" s="36"/>
      <c r="I34" s="20">
        <f t="shared" si="4"/>
        <v>251</v>
      </c>
      <c r="J34" s="26">
        <v>5453</v>
      </c>
      <c r="K34" s="38"/>
      <c r="L34" s="26">
        <f t="shared" si="5"/>
        <v>5453</v>
      </c>
    </row>
    <row r="35" spans="1:12" ht="12.75" outlineLevel="2">
      <c r="A35" s="33" t="s">
        <v>708</v>
      </c>
      <c r="B35" s="34" t="s">
        <v>70</v>
      </c>
      <c r="C35" s="34" t="s">
        <v>42</v>
      </c>
      <c r="D35" s="34" t="s">
        <v>43</v>
      </c>
      <c r="E35" s="35" t="s">
        <v>26</v>
      </c>
      <c r="F35" s="34" t="s">
        <v>44</v>
      </c>
      <c r="G35" s="26">
        <v>5113</v>
      </c>
      <c r="H35" s="36"/>
      <c r="I35" s="20">
        <f t="shared" si="4"/>
        <v>5113</v>
      </c>
      <c r="J35" s="26">
        <v>66678</v>
      </c>
      <c r="K35" s="38"/>
      <c r="L35" s="26">
        <f t="shared" si="5"/>
        <v>66678</v>
      </c>
    </row>
    <row r="36" spans="1:12" ht="12.75" outlineLevel="2">
      <c r="A36" s="33" t="s">
        <v>125</v>
      </c>
      <c r="B36" s="34" t="s">
        <v>70</v>
      </c>
      <c r="C36" s="34" t="s">
        <v>42</v>
      </c>
      <c r="D36" s="34" t="s">
        <v>43</v>
      </c>
      <c r="E36" s="35" t="s">
        <v>26</v>
      </c>
      <c r="F36" s="34" t="s">
        <v>44</v>
      </c>
      <c r="G36" s="26">
        <v>11101</v>
      </c>
      <c r="H36" s="36"/>
      <c r="I36" s="20">
        <f t="shared" si="4"/>
        <v>11101</v>
      </c>
      <c r="J36" s="26">
        <v>401127</v>
      </c>
      <c r="K36" s="38"/>
      <c r="L36" s="26">
        <f t="shared" si="5"/>
        <v>401127</v>
      </c>
    </row>
    <row r="37" spans="1:12" ht="12.75" outlineLevel="2">
      <c r="A37" s="33" t="s">
        <v>126</v>
      </c>
      <c r="B37" s="34" t="s">
        <v>70</v>
      </c>
      <c r="C37" s="34" t="s">
        <v>42</v>
      </c>
      <c r="D37" s="34" t="s">
        <v>43</v>
      </c>
      <c r="E37" s="35" t="s">
        <v>26</v>
      </c>
      <c r="F37" s="34" t="s">
        <v>44</v>
      </c>
      <c r="G37" s="26">
        <v>140</v>
      </c>
      <c r="H37" s="36"/>
      <c r="I37" s="20">
        <f t="shared" si="4"/>
        <v>140</v>
      </c>
      <c r="J37" s="26">
        <v>3590</v>
      </c>
      <c r="K37" s="38"/>
      <c r="L37" s="26">
        <f t="shared" si="5"/>
        <v>3590</v>
      </c>
    </row>
    <row r="38" spans="1:12" ht="12.75" outlineLevel="2">
      <c r="A38" s="33" t="s">
        <v>127</v>
      </c>
      <c r="B38" s="34" t="s">
        <v>70</v>
      </c>
      <c r="C38" s="34" t="s">
        <v>42</v>
      </c>
      <c r="D38" s="34" t="s">
        <v>43</v>
      </c>
      <c r="E38" s="35" t="s">
        <v>26</v>
      </c>
      <c r="F38" s="34" t="s">
        <v>44</v>
      </c>
      <c r="G38" s="26">
        <v>7160</v>
      </c>
      <c r="H38" s="36"/>
      <c r="I38" s="20">
        <f t="shared" si="4"/>
        <v>7160</v>
      </c>
      <c r="J38" s="26">
        <v>159440</v>
      </c>
      <c r="K38" s="38"/>
      <c r="L38" s="26">
        <f t="shared" si="5"/>
        <v>159440</v>
      </c>
    </row>
    <row r="39" spans="1:12" ht="12.75" outlineLevel="2">
      <c r="A39" s="33" t="s">
        <v>709</v>
      </c>
      <c r="B39" s="34" t="s">
        <v>70</v>
      </c>
      <c r="C39" s="34" t="s">
        <v>42</v>
      </c>
      <c r="D39" s="34" t="s">
        <v>43</v>
      </c>
      <c r="E39" s="35" t="s">
        <v>26</v>
      </c>
      <c r="F39" s="34" t="s">
        <v>44</v>
      </c>
      <c r="G39" s="26">
        <v>2004</v>
      </c>
      <c r="H39" s="36"/>
      <c r="I39" s="20">
        <f t="shared" si="4"/>
        <v>2004</v>
      </c>
      <c r="J39" s="26">
        <v>23130</v>
      </c>
      <c r="K39" s="38"/>
      <c r="L39" s="26">
        <f t="shared" si="5"/>
        <v>23130</v>
      </c>
    </row>
    <row r="40" spans="1:12" ht="12.75" outlineLevel="2">
      <c r="A40" s="33" t="s">
        <v>129</v>
      </c>
      <c r="B40" s="34" t="s">
        <v>64</v>
      </c>
      <c r="C40" s="34" t="s">
        <v>42</v>
      </c>
      <c r="D40" s="34" t="s">
        <v>130</v>
      </c>
      <c r="E40" s="35" t="s">
        <v>20</v>
      </c>
      <c r="F40" s="75" t="s">
        <v>44</v>
      </c>
      <c r="G40" s="26" t="s">
        <v>68</v>
      </c>
      <c r="H40" s="36">
        <v>5226</v>
      </c>
      <c r="I40" s="20">
        <f t="shared" si="4"/>
        <v>5226</v>
      </c>
      <c r="J40" s="26" t="s">
        <v>68</v>
      </c>
      <c r="K40" s="26">
        <v>965864</v>
      </c>
      <c r="L40" s="26">
        <f t="shared" si="5"/>
        <v>965864</v>
      </c>
    </row>
    <row r="41" spans="1:12" ht="12.75" outlineLevel="2">
      <c r="A41" s="33" t="s">
        <v>710</v>
      </c>
      <c r="B41" s="34" t="s">
        <v>76</v>
      </c>
      <c r="C41" s="34" t="s">
        <v>42</v>
      </c>
      <c r="D41" s="34" t="s">
        <v>43</v>
      </c>
      <c r="E41" s="35" t="s">
        <v>26</v>
      </c>
      <c r="F41" s="34" t="s">
        <v>44</v>
      </c>
      <c r="G41" s="26">
        <v>310</v>
      </c>
      <c r="H41" s="36"/>
      <c r="I41" s="20">
        <f t="shared" si="4"/>
        <v>310</v>
      </c>
      <c r="J41" s="26">
        <v>14082</v>
      </c>
      <c r="K41" s="38"/>
      <c r="L41" s="26">
        <f t="shared" si="5"/>
        <v>14082</v>
      </c>
    </row>
    <row r="42" spans="1:12" ht="12.75" outlineLevel="2">
      <c r="A42" s="33" t="s">
        <v>156</v>
      </c>
      <c r="B42" s="34" t="s">
        <v>64</v>
      </c>
      <c r="C42" s="34" t="s">
        <v>42</v>
      </c>
      <c r="D42" s="34" t="s">
        <v>130</v>
      </c>
      <c r="E42" s="35" t="s">
        <v>20</v>
      </c>
      <c r="F42" s="75" t="s">
        <v>44</v>
      </c>
      <c r="G42" s="26" t="s">
        <v>68</v>
      </c>
      <c r="H42" s="36">
        <v>2805</v>
      </c>
      <c r="I42" s="20">
        <f t="shared" si="4"/>
        <v>2805</v>
      </c>
      <c r="J42" s="26" t="s">
        <v>68</v>
      </c>
      <c r="K42" s="26">
        <v>132390</v>
      </c>
      <c r="L42" s="26">
        <f t="shared" si="5"/>
        <v>132390</v>
      </c>
    </row>
    <row r="43" spans="1:12" ht="12.75" outlineLevel="2">
      <c r="A43" s="33" t="s">
        <v>713</v>
      </c>
      <c r="B43" s="34" t="s">
        <v>64</v>
      </c>
      <c r="C43" s="34" t="s">
        <v>42</v>
      </c>
      <c r="D43" s="34" t="s">
        <v>157</v>
      </c>
      <c r="E43" s="35" t="s">
        <v>20</v>
      </c>
      <c r="F43" s="75" t="s">
        <v>44</v>
      </c>
      <c r="G43" s="26" t="s">
        <v>68</v>
      </c>
      <c r="H43" s="36">
        <v>1681</v>
      </c>
      <c r="I43" s="20">
        <f t="shared" si="4"/>
        <v>1681</v>
      </c>
      <c r="J43" s="26" t="s">
        <v>68</v>
      </c>
      <c r="K43" s="26">
        <v>158543</v>
      </c>
      <c r="L43" s="26">
        <f t="shared" si="5"/>
        <v>158543</v>
      </c>
    </row>
    <row r="44" spans="1:12" ht="12.75" outlineLevel="2">
      <c r="A44" s="33" t="s">
        <v>160</v>
      </c>
      <c r="B44" s="34" t="s">
        <v>64</v>
      </c>
      <c r="C44" s="34" t="s">
        <v>42</v>
      </c>
      <c r="D44" s="34" t="s">
        <v>130</v>
      </c>
      <c r="E44" s="35" t="s">
        <v>20</v>
      </c>
      <c r="F44" s="75" t="s">
        <v>44</v>
      </c>
      <c r="G44" s="26" t="s">
        <v>68</v>
      </c>
      <c r="H44" s="36">
        <v>50348</v>
      </c>
      <c r="I44" s="20">
        <f t="shared" si="4"/>
        <v>50348</v>
      </c>
      <c r="J44" s="26" t="s">
        <v>68</v>
      </c>
      <c r="K44" s="26">
        <v>3107774</v>
      </c>
      <c r="L44" s="26">
        <f t="shared" si="5"/>
        <v>3107774</v>
      </c>
    </row>
    <row r="45" spans="1:12" ht="12.75" outlineLevel="2">
      <c r="A45" s="33" t="s">
        <v>163</v>
      </c>
      <c r="B45" s="34" t="s">
        <v>92</v>
      </c>
      <c r="C45" s="34" t="s">
        <v>42</v>
      </c>
      <c r="D45" s="34" t="s">
        <v>43</v>
      </c>
      <c r="E45" s="35" t="s">
        <v>20</v>
      </c>
      <c r="F45" s="34" t="s">
        <v>44</v>
      </c>
      <c r="G45" s="26">
        <v>46201</v>
      </c>
      <c r="H45" s="36"/>
      <c r="I45" s="20">
        <f t="shared" si="4"/>
        <v>46201</v>
      </c>
      <c r="J45" s="89">
        <v>980314</v>
      </c>
      <c r="K45" s="38"/>
      <c r="L45" s="26">
        <f t="shared" si="5"/>
        <v>980314</v>
      </c>
    </row>
    <row r="46" spans="1:12" ht="12.75" outlineLevel="2">
      <c r="A46" s="90" t="s">
        <v>714</v>
      </c>
      <c r="B46" s="91" t="s">
        <v>23</v>
      </c>
      <c r="C46" s="34" t="s">
        <v>42</v>
      </c>
      <c r="D46" s="34" t="s">
        <v>43</v>
      </c>
      <c r="E46" s="35" t="s">
        <v>26</v>
      </c>
      <c r="F46" s="35" t="s">
        <v>44</v>
      </c>
      <c r="G46" s="26">
        <v>1157</v>
      </c>
      <c r="H46" s="36"/>
      <c r="I46" s="20">
        <f t="shared" si="4"/>
        <v>1157</v>
      </c>
      <c r="J46" s="26">
        <v>13759</v>
      </c>
      <c r="K46" s="38"/>
      <c r="L46" s="26">
        <f t="shared" si="5"/>
        <v>13759</v>
      </c>
    </row>
    <row r="47" spans="1:12" ht="12.75" outlineLevel="2">
      <c r="A47" s="33" t="s">
        <v>177</v>
      </c>
      <c r="B47" s="34" t="s">
        <v>70</v>
      </c>
      <c r="C47" s="34" t="s">
        <v>42</v>
      </c>
      <c r="D47" s="34" t="s">
        <v>43</v>
      </c>
      <c r="E47" s="35" t="s">
        <v>26</v>
      </c>
      <c r="F47" s="34" t="s">
        <v>44</v>
      </c>
      <c r="G47" s="26">
        <v>11467</v>
      </c>
      <c r="H47" s="36"/>
      <c r="I47" s="20">
        <f t="shared" si="4"/>
        <v>11467</v>
      </c>
      <c r="J47" s="26">
        <v>416770</v>
      </c>
      <c r="K47" s="38"/>
      <c r="L47" s="26">
        <f t="shared" si="5"/>
        <v>416770</v>
      </c>
    </row>
    <row r="48" spans="1:12" ht="12.75" outlineLevel="2">
      <c r="A48" s="33" t="s">
        <v>183</v>
      </c>
      <c r="B48" s="34" t="s">
        <v>64</v>
      </c>
      <c r="C48" s="34" t="s">
        <v>42</v>
      </c>
      <c r="D48" s="34" t="s">
        <v>130</v>
      </c>
      <c r="E48" s="35" t="s">
        <v>20</v>
      </c>
      <c r="F48" s="75" t="s">
        <v>44</v>
      </c>
      <c r="G48" s="26" t="s">
        <v>68</v>
      </c>
      <c r="H48" s="36">
        <v>742</v>
      </c>
      <c r="I48" s="20">
        <f t="shared" si="4"/>
        <v>742</v>
      </c>
      <c r="J48" s="26" t="s">
        <v>68</v>
      </c>
      <c r="K48" s="26">
        <v>75741</v>
      </c>
      <c r="L48" s="26">
        <f t="shared" si="5"/>
        <v>75741</v>
      </c>
    </row>
    <row r="49" spans="1:12" ht="12.75" outlineLevel="2">
      <c r="A49" s="33" t="s">
        <v>184</v>
      </c>
      <c r="B49" s="34" t="s">
        <v>92</v>
      </c>
      <c r="C49" s="34" t="s">
        <v>42</v>
      </c>
      <c r="D49" s="34" t="s">
        <v>43</v>
      </c>
      <c r="E49" s="35" t="s">
        <v>20</v>
      </c>
      <c r="F49" s="34" t="s">
        <v>44</v>
      </c>
      <c r="G49" s="26">
        <v>19938</v>
      </c>
      <c r="H49" s="36"/>
      <c r="I49" s="20">
        <f t="shared" si="4"/>
        <v>19938</v>
      </c>
      <c r="J49" s="26">
        <v>577538</v>
      </c>
      <c r="K49" s="38"/>
      <c r="L49" s="26">
        <f t="shared" si="5"/>
        <v>577538</v>
      </c>
    </row>
    <row r="50" spans="1:12" ht="12.75" outlineLevel="2">
      <c r="A50" s="33" t="s">
        <v>185</v>
      </c>
      <c r="B50" s="34" t="s">
        <v>76</v>
      </c>
      <c r="C50" s="34" t="s">
        <v>42</v>
      </c>
      <c r="D50" s="34" t="s">
        <v>43</v>
      </c>
      <c r="E50" s="35" t="s">
        <v>26</v>
      </c>
      <c r="F50" s="34" t="s">
        <v>44</v>
      </c>
      <c r="G50" s="26">
        <v>3247</v>
      </c>
      <c r="H50" s="36"/>
      <c r="I50" s="20">
        <f t="shared" si="4"/>
        <v>3247</v>
      </c>
      <c r="J50" s="26">
        <v>47165</v>
      </c>
      <c r="K50" s="26"/>
      <c r="L50" s="26">
        <f t="shared" si="5"/>
        <v>47165</v>
      </c>
    </row>
    <row r="51" spans="1:12" ht="12.75" outlineLevel="2">
      <c r="A51" s="33" t="s">
        <v>188</v>
      </c>
      <c r="B51" s="94" t="s">
        <v>76</v>
      </c>
      <c r="C51" s="94" t="s">
        <v>42</v>
      </c>
      <c r="D51" s="94" t="s">
        <v>43</v>
      </c>
      <c r="E51" s="91" t="s">
        <v>26</v>
      </c>
      <c r="F51" s="94" t="s">
        <v>44</v>
      </c>
      <c r="G51" s="26">
        <v>23413</v>
      </c>
      <c r="H51" s="36"/>
      <c r="I51" s="20">
        <f t="shared" si="4"/>
        <v>23413</v>
      </c>
      <c r="J51" s="95">
        <v>414760</v>
      </c>
      <c r="K51" s="96"/>
      <c r="L51" s="26">
        <f t="shared" si="5"/>
        <v>414760</v>
      </c>
    </row>
    <row r="52" spans="1:12" ht="12.75" outlineLevel="2">
      <c r="A52" s="33" t="s">
        <v>197</v>
      </c>
      <c r="B52" s="94" t="s">
        <v>35</v>
      </c>
      <c r="C52" s="94" t="s">
        <v>42</v>
      </c>
      <c r="D52" s="94" t="s">
        <v>43</v>
      </c>
      <c r="E52" s="91" t="s">
        <v>26</v>
      </c>
      <c r="F52" s="94" t="s">
        <v>44</v>
      </c>
      <c r="G52" s="26">
        <v>266865</v>
      </c>
      <c r="H52" s="36">
        <v>10</v>
      </c>
      <c r="I52" s="20">
        <f t="shared" si="4"/>
        <v>266875</v>
      </c>
      <c r="J52" s="26">
        <v>7010940</v>
      </c>
      <c r="K52" s="26">
        <v>252696</v>
      </c>
      <c r="L52" s="26">
        <f t="shared" si="5"/>
        <v>7263636</v>
      </c>
    </row>
    <row r="53" spans="1:12" ht="12.75" outlineLevel="2">
      <c r="A53" s="33" t="s">
        <v>722</v>
      </c>
      <c r="B53" s="34" t="s">
        <v>17</v>
      </c>
      <c r="C53" s="34" t="s">
        <v>42</v>
      </c>
      <c r="D53" s="34" t="s">
        <v>43</v>
      </c>
      <c r="E53" s="35" t="s">
        <v>20</v>
      </c>
      <c r="F53" s="34" t="s">
        <v>44</v>
      </c>
      <c r="G53" s="26">
        <v>0</v>
      </c>
      <c r="H53" s="36"/>
      <c r="I53" s="20">
        <f t="shared" si="4"/>
        <v>0</v>
      </c>
      <c r="J53" s="26">
        <v>0</v>
      </c>
      <c r="K53" s="38"/>
      <c r="L53" s="26">
        <f t="shared" si="5"/>
        <v>0</v>
      </c>
    </row>
    <row r="54" spans="1:12" ht="12.75" outlineLevel="2">
      <c r="A54" s="33" t="s">
        <v>724</v>
      </c>
      <c r="B54" s="34" t="s">
        <v>76</v>
      </c>
      <c r="C54" s="34" t="s">
        <v>42</v>
      </c>
      <c r="D54" s="34" t="s">
        <v>43</v>
      </c>
      <c r="E54" s="35" t="s">
        <v>26</v>
      </c>
      <c r="F54" s="34" t="s">
        <v>44</v>
      </c>
      <c r="G54" s="26">
        <v>2170</v>
      </c>
      <c r="H54" s="36"/>
      <c r="I54" s="20">
        <f t="shared" si="4"/>
        <v>2170</v>
      </c>
      <c r="J54" s="26">
        <v>68549</v>
      </c>
      <c r="K54" s="26"/>
      <c r="L54" s="26">
        <f t="shared" si="5"/>
        <v>68549</v>
      </c>
    </row>
    <row r="55" spans="1:12" ht="12.75" outlineLevel="2">
      <c r="A55" s="33" t="s">
        <v>725</v>
      </c>
      <c r="B55" s="34" t="s">
        <v>17</v>
      </c>
      <c r="C55" s="34" t="s">
        <v>42</v>
      </c>
      <c r="D55" s="34" t="s">
        <v>43</v>
      </c>
      <c r="E55" s="35" t="s">
        <v>20</v>
      </c>
      <c r="F55" s="34" t="s">
        <v>44</v>
      </c>
      <c r="G55" s="26">
        <v>7454</v>
      </c>
      <c r="H55" s="36"/>
      <c r="I55" s="20">
        <f aca="true" t="shared" si="6" ref="I55:I86">SUM(G55:H55)</f>
        <v>7454</v>
      </c>
      <c r="J55" s="26">
        <v>225762</v>
      </c>
      <c r="K55" s="101"/>
      <c r="L55" s="26">
        <f aca="true" t="shared" si="7" ref="L55:L86">SUM(J55:K55)</f>
        <v>225762</v>
      </c>
    </row>
    <row r="56" spans="1:12" ht="12.75" outlineLevel="2">
      <c r="A56" s="33" t="s">
        <v>726</v>
      </c>
      <c r="B56" s="34" t="s">
        <v>17</v>
      </c>
      <c r="C56" s="34" t="s">
        <v>42</v>
      </c>
      <c r="D56" s="34" t="s">
        <v>43</v>
      </c>
      <c r="E56" s="35" t="s">
        <v>20</v>
      </c>
      <c r="F56" s="34" t="s">
        <v>44</v>
      </c>
      <c r="G56" s="26">
        <v>4269</v>
      </c>
      <c r="H56" s="36"/>
      <c r="I56" s="20">
        <f t="shared" si="6"/>
        <v>4269</v>
      </c>
      <c r="J56" s="26">
        <v>128873</v>
      </c>
      <c r="K56" s="37"/>
      <c r="L56" s="26">
        <f t="shared" si="7"/>
        <v>128873</v>
      </c>
    </row>
    <row r="57" spans="1:12" ht="12.75" outlineLevel="2">
      <c r="A57" s="33" t="s">
        <v>727</v>
      </c>
      <c r="B57" s="34" t="s">
        <v>76</v>
      </c>
      <c r="C57" s="34" t="s">
        <v>42</v>
      </c>
      <c r="D57" s="34" t="s">
        <v>43</v>
      </c>
      <c r="E57" s="35" t="s">
        <v>26</v>
      </c>
      <c r="F57" s="34" t="s">
        <v>44</v>
      </c>
      <c r="G57" s="26">
        <v>172</v>
      </c>
      <c r="H57" s="36"/>
      <c r="I57" s="20">
        <f t="shared" si="6"/>
        <v>172</v>
      </c>
      <c r="J57" s="26">
        <v>6243</v>
      </c>
      <c r="K57" s="26"/>
      <c r="L57" s="26">
        <f t="shared" si="7"/>
        <v>6243</v>
      </c>
    </row>
    <row r="58" spans="1:12" ht="12.75" outlineLevel="2">
      <c r="A58" s="33" t="s">
        <v>302</v>
      </c>
      <c r="B58" s="34" t="s">
        <v>92</v>
      </c>
      <c r="C58" s="34" t="s">
        <v>42</v>
      </c>
      <c r="D58" s="34" t="s">
        <v>43</v>
      </c>
      <c r="E58" s="35" t="s">
        <v>20</v>
      </c>
      <c r="F58" s="34" t="s">
        <v>44</v>
      </c>
      <c r="G58" s="26">
        <v>47562</v>
      </c>
      <c r="H58" s="36"/>
      <c r="I58" s="20">
        <f t="shared" si="6"/>
        <v>47562</v>
      </c>
      <c r="J58" s="26">
        <v>1565760</v>
      </c>
      <c r="K58" s="38"/>
      <c r="L58" s="26">
        <f t="shared" si="7"/>
        <v>1565760</v>
      </c>
    </row>
    <row r="59" spans="1:12" ht="12.75" outlineLevel="2">
      <c r="A59" s="33" t="s">
        <v>728</v>
      </c>
      <c r="B59" s="34" t="s">
        <v>17</v>
      </c>
      <c r="C59" s="34" t="s">
        <v>42</v>
      </c>
      <c r="D59" s="34" t="s">
        <v>43</v>
      </c>
      <c r="E59" s="35" t="s">
        <v>20</v>
      </c>
      <c r="F59" s="34" t="s">
        <v>44</v>
      </c>
      <c r="G59" s="26">
        <v>17590</v>
      </c>
      <c r="H59" s="36"/>
      <c r="I59" s="20">
        <f t="shared" si="6"/>
        <v>17590</v>
      </c>
      <c r="J59" s="26">
        <v>531211</v>
      </c>
      <c r="K59" s="37"/>
      <c r="L59" s="26">
        <f t="shared" si="7"/>
        <v>531211</v>
      </c>
    </row>
    <row r="60" spans="1:12" ht="12.75" outlineLevel="2">
      <c r="A60" s="33" t="s">
        <v>729</v>
      </c>
      <c r="B60" s="34" t="s">
        <v>17</v>
      </c>
      <c r="C60" s="34" t="s">
        <v>42</v>
      </c>
      <c r="D60" s="34" t="s">
        <v>43</v>
      </c>
      <c r="E60" s="35" t="s">
        <v>20</v>
      </c>
      <c r="F60" s="34" t="s">
        <v>44</v>
      </c>
      <c r="G60" s="26">
        <v>8160</v>
      </c>
      <c r="H60" s="36"/>
      <c r="I60" s="20">
        <f t="shared" si="6"/>
        <v>8160</v>
      </c>
      <c r="J60" s="26">
        <v>245943</v>
      </c>
      <c r="K60" s="37"/>
      <c r="L60" s="26">
        <f t="shared" si="7"/>
        <v>245943</v>
      </c>
    </row>
    <row r="61" spans="1:12" ht="12.75" outlineLevel="2">
      <c r="A61" s="33" t="s">
        <v>731</v>
      </c>
      <c r="B61" s="34" t="s">
        <v>76</v>
      </c>
      <c r="C61" s="34" t="s">
        <v>42</v>
      </c>
      <c r="D61" s="34" t="s">
        <v>43</v>
      </c>
      <c r="E61" s="35" t="s">
        <v>26</v>
      </c>
      <c r="F61" s="34" t="s">
        <v>44</v>
      </c>
      <c r="G61" s="26">
        <v>55</v>
      </c>
      <c r="H61" s="36"/>
      <c r="I61" s="20">
        <f t="shared" si="6"/>
        <v>55</v>
      </c>
      <c r="J61" s="26">
        <v>14639</v>
      </c>
      <c r="K61" s="26"/>
      <c r="L61" s="26">
        <f t="shared" si="7"/>
        <v>14639</v>
      </c>
    </row>
    <row r="62" spans="1:12" ht="12.75" outlineLevel="2">
      <c r="A62" s="33" t="s">
        <v>336</v>
      </c>
      <c r="B62" s="94" t="s">
        <v>76</v>
      </c>
      <c r="C62" s="94" t="s">
        <v>42</v>
      </c>
      <c r="D62" s="94" t="s">
        <v>43</v>
      </c>
      <c r="E62" s="91" t="s">
        <v>26</v>
      </c>
      <c r="F62" s="94" t="s">
        <v>44</v>
      </c>
      <c r="G62" s="26">
        <v>15114</v>
      </c>
      <c r="H62" s="36"/>
      <c r="I62" s="20">
        <f t="shared" si="6"/>
        <v>15114</v>
      </c>
      <c r="J62" s="26">
        <v>255117</v>
      </c>
      <c r="K62" s="26"/>
      <c r="L62" s="26">
        <f t="shared" si="7"/>
        <v>255117</v>
      </c>
    </row>
    <row r="63" spans="1:12" ht="12.75" outlineLevel="2">
      <c r="A63" s="33" t="s">
        <v>357</v>
      </c>
      <c r="B63" s="34" t="s">
        <v>92</v>
      </c>
      <c r="C63" s="34" t="s">
        <v>42</v>
      </c>
      <c r="D63" s="34" t="s">
        <v>43</v>
      </c>
      <c r="E63" s="35" t="s">
        <v>20</v>
      </c>
      <c r="F63" s="34" t="s">
        <v>44</v>
      </c>
      <c r="G63" s="26">
        <v>28811</v>
      </c>
      <c r="H63" s="36"/>
      <c r="I63" s="20">
        <f t="shared" si="6"/>
        <v>28811</v>
      </c>
      <c r="J63" s="26">
        <v>604379</v>
      </c>
      <c r="K63" s="38"/>
      <c r="L63" s="26">
        <f t="shared" si="7"/>
        <v>604379</v>
      </c>
    </row>
    <row r="64" spans="1:12" ht="12.75" outlineLevel="2">
      <c r="A64" s="33" t="s">
        <v>784</v>
      </c>
      <c r="B64" s="34" t="s">
        <v>64</v>
      </c>
      <c r="C64" s="34" t="s">
        <v>42</v>
      </c>
      <c r="D64" s="34" t="s">
        <v>361</v>
      </c>
      <c r="E64" s="35" t="s">
        <v>20</v>
      </c>
      <c r="F64" s="75" t="s">
        <v>44</v>
      </c>
      <c r="G64" s="26" t="s">
        <v>68</v>
      </c>
      <c r="H64" s="36">
        <v>3425</v>
      </c>
      <c r="I64" s="20">
        <f t="shared" si="6"/>
        <v>3425</v>
      </c>
      <c r="J64" s="26" t="s">
        <v>68</v>
      </c>
      <c r="K64" s="26">
        <v>141861</v>
      </c>
      <c r="L64" s="26">
        <f t="shared" si="7"/>
        <v>141861</v>
      </c>
    </row>
    <row r="65" spans="1:12" ht="12.75" outlineLevel="2">
      <c r="A65" s="33" t="s">
        <v>368</v>
      </c>
      <c r="B65" s="34" t="s">
        <v>35</v>
      </c>
      <c r="C65" s="34" t="s">
        <v>42</v>
      </c>
      <c r="D65" s="34" t="s">
        <v>43</v>
      </c>
      <c r="E65" s="35" t="s">
        <v>26</v>
      </c>
      <c r="F65" s="34" t="s">
        <v>44</v>
      </c>
      <c r="G65" s="26">
        <v>165402</v>
      </c>
      <c r="H65" s="36"/>
      <c r="I65" s="20">
        <f t="shared" si="6"/>
        <v>165402</v>
      </c>
      <c r="J65" s="26">
        <v>6470483</v>
      </c>
      <c r="K65" s="38"/>
      <c r="L65" s="26">
        <f t="shared" si="7"/>
        <v>6470483</v>
      </c>
    </row>
    <row r="66" spans="1:12" ht="12.75" outlineLevel="2">
      <c r="A66" s="33" t="s">
        <v>369</v>
      </c>
      <c r="B66" s="34" t="s">
        <v>35</v>
      </c>
      <c r="C66" s="34" t="s">
        <v>42</v>
      </c>
      <c r="D66" s="34" t="s">
        <v>43</v>
      </c>
      <c r="E66" s="35" t="s">
        <v>26</v>
      </c>
      <c r="F66" s="34" t="s">
        <v>44</v>
      </c>
      <c r="G66" s="26">
        <v>20046</v>
      </c>
      <c r="H66" s="36"/>
      <c r="I66" s="20">
        <f t="shared" si="6"/>
        <v>20046</v>
      </c>
      <c r="J66" s="26">
        <v>765527</v>
      </c>
      <c r="K66" s="38"/>
      <c r="L66" s="26">
        <f t="shared" si="7"/>
        <v>765527</v>
      </c>
    </row>
    <row r="67" spans="1:12" ht="12.75" outlineLevel="2">
      <c r="A67" s="33" t="s">
        <v>372</v>
      </c>
      <c r="B67" s="34" t="s">
        <v>35</v>
      </c>
      <c r="C67" s="34" t="s">
        <v>42</v>
      </c>
      <c r="D67" s="34" t="s">
        <v>43</v>
      </c>
      <c r="E67" s="35" t="s">
        <v>26</v>
      </c>
      <c r="F67" s="34" t="s">
        <v>44</v>
      </c>
      <c r="G67" s="26">
        <v>94025</v>
      </c>
      <c r="H67" s="36"/>
      <c r="I67" s="20">
        <f t="shared" si="6"/>
        <v>94025</v>
      </c>
      <c r="J67" s="26">
        <v>3324831</v>
      </c>
      <c r="K67" s="38"/>
      <c r="L67" s="26">
        <f t="shared" si="7"/>
        <v>3324831</v>
      </c>
    </row>
    <row r="68" spans="1:12" ht="12.75" outlineLevel="2">
      <c r="A68" s="33" t="s">
        <v>373</v>
      </c>
      <c r="B68" s="34" t="s">
        <v>35</v>
      </c>
      <c r="C68" s="34" t="s">
        <v>42</v>
      </c>
      <c r="D68" s="34" t="s">
        <v>43</v>
      </c>
      <c r="E68" s="35" t="s">
        <v>26</v>
      </c>
      <c r="F68" s="34" t="s">
        <v>44</v>
      </c>
      <c r="G68" s="26">
        <v>3692</v>
      </c>
      <c r="H68" s="36"/>
      <c r="I68" s="20">
        <f t="shared" si="6"/>
        <v>3692</v>
      </c>
      <c r="J68" s="26">
        <v>125454</v>
      </c>
      <c r="K68" s="38"/>
      <c r="L68" s="26">
        <f t="shared" si="7"/>
        <v>125454</v>
      </c>
    </row>
    <row r="69" spans="1:12" ht="12.75" outlineLevel="2">
      <c r="A69" s="33" t="s">
        <v>734</v>
      </c>
      <c r="B69" s="34" t="s">
        <v>92</v>
      </c>
      <c r="C69" s="34" t="s">
        <v>42</v>
      </c>
      <c r="D69" s="34" t="s">
        <v>43</v>
      </c>
      <c r="E69" s="35" t="s">
        <v>20</v>
      </c>
      <c r="F69" s="34" t="s">
        <v>44</v>
      </c>
      <c r="G69" s="26">
        <v>421197</v>
      </c>
      <c r="H69" s="36">
        <v>2053</v>
      </c>
      <c r="I69" s="20">
        <f t="shared" si="6"/>
        <v>423250</v>
      </c>
      <c r="J69" s="26">
        <v>5537098</v>
      </c>
      <c r="K69" s="37">
        <v>130985</v>
      </c>
      <c r="L69" s="26">
        <f t="shared" si="7"/>
        <v>5668083</v>
      </c>
    </row>
    <row r="70" spans="1:12" ht="12.75" outlineLevel="2">
      <c r="A70" s="33" t="s">
        <v>394</v>
      </c>
      <c r="B70" s="34" t="s">
        <v>70</v>
      </c>
      <c r="C70" s="34" t="s">
        <v>42</v>
      </c>
      <c r="D70" s="34" t="s">
        <v>43</v>
      </c>
      <c r="E70" s="35" t="s">
        <v>26</v>
      </c>
      <c r="F70" s="34" t="s">
        <v>44</v>
      </c>
      <c r="G70" s="26">
        <v>8635</v>
      </c>
      <c r="H70" s="36"/>
      <c r="I70" s="20">
        <f t="shared" si="6"/>
        <v>8635</v>
      </c>
      <c r="J70" s="26">
        <v>338482</v>
      </c>
      <c r="K70" s="38"/>
      <c r="L70" s="26">
        <f t="shared" si="7"/>
        <v>338482</v>
      </c>
    </row>
    <row r="71" spans="1:12" ht="12.75" outlineLevel="2">
      <c r="A71" s="90" t="s">
        <v>735</v>
      </c>
      <c r="B71" s="34" t="s">
        <v>17</v>
      </c>
      <c r="C71" s="34" t="s">
        <v>42</v>
      </c>
      <c r="D71" s="34" t="s">
        <v>43</v>
      </c>
      <c r="E71" s="35" t="s">
        <v>20</v>
      </c>
      <c r="F71" s="34" t="s">
        <v>44</v>
      </c>
      <c r="G71" s="26">
        <v>1446</v>
      </c>
      <c r="H71" s="36"/>
      <c r="I71" s="20">
        <f t="shared" si="6"/>
        <v>1446</v>
      </c>
      <c r="J71" s="26">
        <v>49742</v>
      </c>
      <c r="K71" s="38"/>
      <c r="L71" s="26">
        <f t="shared" si="7"/>
        <v>49742</v>
      </c>
    </row>
    <row r="72" spans="1:12" ht="12.75" outlineLevel="2">
      <c r="A72" s="33" t="s">
        <v>410</v>
      </c>
      <c r="B72" s="34" t="s">
        <v>35</v>
      </c>
      <c r="C72" s="34" t="s">
        <v>42</v>
      </c>
      <c r="D72" s="34" t="s">
        <v>43</v>
      </c>
      <c r="E72" s="35" t="s">
        <v>26</v>
      </c>
      <c r="F72" s="34" t="s">
        <v>44</v>
      </c>
      <c r="G72" s="26">
        <v>34143</v>
      </c>
      <c r="H72" s="36"/>
      <c r="I72" s="20">
        <f t="shared" si="6"/>
        <v>34143</v>
      </c>
      <c r="J72" s="26">
        <v>1560766</v>
      </c>
      <c r="K72" s="38"/>
      <c r="L72" s="26">
        <f t="shared" si="7"/>
        <v>1560766</v>
      </c>
    </row>
    <row r="73" spans="1:12" ht="12.75" outlineLevel="2">
      <c r="A73" s="33" t="s">
        <v>737</v>
      </c>
      <c r="B73" s="34" t="s">
        <v>49</v>
      </c>
      <c r="C73" s="34" t="s">
        <v>42</v>
      </c>
      <c r="D73" s="34" t="s">
        <v>43</v>
      </c>
      <c r="E73" s="35" t="s">
        <v>20</v>
      </c>
      <c r="F73" s="34" t="s">
        <v>44</v>
      </c>
      <c r="G73" s="26" t="s">
        <v>68</v>
      </c>
      <c r="H73" s="36">
        <v>1050</v>
      </c>
      <c r="I73" s="20">
        <f t="shared" si="6"/>
        <v>1050</v>
      </c>
      <c r="J73" s="38" t="s">
        <v>68</v>
      </c>
      <c r="K73" s="38">
        <v>127868</v>
      </c>
      <c r="L73" s="26">
        <f t="shared" si="7"/>
        <v>127868</v>
      </c>
    </row>
    <row r="74" spans="1:12" ht="12.75" outlineLevel="2">
      <c r="A74" s="23" t="s">
        <v>416</v>
      </c>
      <c r="B74" s="19" t="s">
        <v>49</v>
      </c>
      <c r="C74" s="19" t="s">
        <v>42</v>
      </c>
      <c r="D74" s="19" t="s">
        <v>417</v>
      </c>
      <c r="E74" s="19" t="s">
        <v>20</v>
      </c>
      <c r="F74" s="19" t="s">
        <v>44</v>
      </c>
      <c r="G74" s="52"/>
      <c r="H74" s="20">
        <v>144</v>
      </c>
      <c r="I74" s="20">
        <f t="shared" si="6"/>
        <v>144</v>
      </c>
      <c r="J74" s="21"/>
      <c r="K74" s="21">
        <v>6228</v>
      </c>
      <c r="L74" s="26">
        <f t="shared" si="7"/>
        <v>6228</v>
      </c>
    </row>
    <row r="75" spans="1:12" ht="12.75" outlineLevel="2">
      <c r="A75" s="33" t="s">
        <v>738</v>
      </c>
      <c r="B75" s="34" t="s">
        <v>17</v>
      </c>
      <c r="C75" s="34" t="s">
        <v>42</v>
      </c>
      <c r="D75" s="34" t="s">
        <v>43</v>
      </c>
      <c r="E75" s="35" t="s">
        <v>20</v>
      </c>
      <c r="F75" s="34" t="s">
        <v>44</v>
      </c>
      <c r="G75" s="26">
        <v>246794</v>
      </c>
      <c r="H75" s="36"/>
      <c r="I75" s="20">
        <f t="shared" si="6"/>
        <v>246794</v>
      </c>
      <c r="J75" s="26">
        <v>7589223</v>
      </c>
      <c r="K75" s="37"/>
      <c r="L75" s="26">
        <f t="shared" si="7"/>
        <v>7589223</v>
      </c>
    </row>
    <row r="76" spans="1:12" ht="12.75" outlineLevel="2">
      <c r="A76" s="33" t="s">
        <v>740</v>
      </c>
      <c r="B76" s="34" t="s">
        <v>35</v>
      </c>
      <c r="C76" s="34" t="s">
        <v>42</v>
      </c>
      <c r="D76" s="34" t="s">
        <v>43</v>
      </c>
      <c r="E76" s="35" t="s">
        <v>26</v>
      </c>
      <c r="F76" s="34" t="s">
        <v>44</v>
      </c>
      <c r="G76" s="26">
        <v>1051</v>
      </c>
      <c r="H76" s="36"/>
      <c r="I76" s="20">
        <f t="shared" si="6"/>
        <v>1051</v>
      </c>
      <c r="J76" s="26">
        <v>33375</v>
      </c>
      <c r="K76" s="38"/>
      <c r="L76" s="26">
        <f t="shared" si="7"/>
        <v>33375</v>
      </c>
    </row>
    <row r="77" spans="1:12" ht="12.75" outlineLevel="2">
      <c r="A77" s="33" t="s">
        <v>741</v>
      </c>
      <c r="B77" s="34" t="s">
        <v>76</v>
      </c>
      <c r="C77" s="34" t="s">
        <v>42</v>
      </c>
      <c r="D77" s="34" t="s">
        <v>43</v>
      </c>
      <c r="E77" s="35" t="s">
        <v>26</v>
      </c>
      <c r="F77" s="34" t="s">
        <v>44</v>
      </c>
      <c r="G77" s="26">
        <v>0</v>
      </c>
      <c r="H77" s="36"/>
      <c r="I77" s="20">
        <f t="shared" si="6"/>
        <v>0</v>
      </c>
      <c r="J77" s="26">
        <v>0</v>
      </c>
      <c r="K77" s="26"/>
      <c r="L77" s="26">
        <f t="shared" si="7"/>
        <v>0</v>
      </c>
    </row>
    <row r="78" spans="1:12" ht="12.75" outlineLevel="2">
      <c r="A78" s="90" t="s">
        <v>432</v>
      </c>
      <c r="B78" s="34" t="s">
        <v>17</v>
      </c>
      <c r="C78" s="34" t="s">
        <v>42</v>
      </c>
      <c r="D78" s="34" t="s">
        <v>43</v>
      </c>
      <c r="E78" s="35" t="s">
        <v>20</v>
      </c>
      <c r="F78" s="34" t="s">
        <v>44</v>
      </c>
      <c r="G78" s="26">
        <v>19286</v>
      </c>
      <c r="H78" s="36"/>
      <c r="I78" s="20">
        <f t="shared" si="6"/>
        <v>19286</v>
      </c>
      <c r="J78" s="26">
        <v>686301</v>
      </c>
      <c r="K78" s="37"/>
      <c r="L78" s="26">
        <f t="shared" si="7"/>
        <v>686301</v>
      </c>
    </row>
    <row r="79" spans="1:12" ht="12.75" outlineLevel="2">
      <c r="A79" s="33" t="s">
        <v>742</v>
      </c>
      <c r="B79" s="34" t="s">
        <v>76</v>
      </c>
      <c r="C79" s="34" t="s">
        <v>42</v>
      </c>
      <c r="D79" s="34" t="s">
        <v>43</v>
      </c>
      <c r="E79" s="35" t="s">
        <v>26</v>
      </c>
      <c r="F79" s="34" t="s">
        <v>44</v>
      </c>
      <c r="G79" s="26">
        <v>786</v>
      </c>
      <c r="H79" s="36"/>
      <c r="I79" s="20">
        <f t="shared" si="6"/>
        <v>786</v>
      </c>
      <c r="J79" s="26">
        <v>9077</v>
      </c>
      <c r="K79" s="26"/>
      <c r="L79" s="26">
        <f t="shared" si="7"/>
        <v>9077</v>
      </c>
    </row>
    <row r="80" spans="1:12" ht="12.75" outlineLevel="2">
      <c r="A80" s="33" t="s">
        <v>743</v>
      </c>
      <c r="B80" s="34" t="s">
        <v>32</v>
      </c>
      <c r="C80" s="34" t="s">
        <v>42</v>
      </c>
      <c r="D80" s="34" t="s">
        <v>43</v>
      </c>
      <c r="E80" s="35" t="s">
        <v>20</v>
      </c>
      <c r="F80" s="34" t="s">
        <v>44</v>
      </c>
      <c r="G80" s="26">
        <v>40488</v>
      </c>
      <c r="H80" s="36"/>
      <c r="I80" s="20">
        <f t="shared" si="6"/>
        <v>40488</v>
      </c>
      <c r="J80" s="26">
        <v>1228917</v>
      </c>
      <c r="K80" s="38"/>
      <c r="L80" s="26">
        <f t="shared" si="7"/>
        <v>1228917</v>
      </c>
    </row>
    <row r="81" spans="1:12" ht="12.75" outlineLevel="2">
      <c r="A81" s="33" t="s">
        <v>744</v>
      </c>
      <c r="B81" s="34" t="s">
        <v>17</v>
      </c>
      <c r="C81" s="34" t="s">
        <v>42</v>
      </c>
      <c r="D81" s="34" t="s">
        <v>43</v>
      </c>
      <c r="E81" s="35" t="s">
        <v>20</v>
      </c>
      <c r="F81" s="34" t="s">
        <v>44</v>
      </c>
      <c r="G81" s="26">
        <v>6547</v>
      </c>
      <c r="H81" s="36"/>
      <c r="I81" s="20">
        <f t="shared" si="6"/>
        <v>6547</v>
      </c>
      <c r="J81" s="26">
        <v>218802</v>
      </c>
      <c r="K81" s="37"/>
      <c r="L81" s="26">
        <f t="shared" si="7"/>
        <v>218802</v>
      </c>
    </row>
    <row r="82" spans="1:12" ht="12.75" outlineLevel="2">
      <c r="A82" s="33" t="s">
        <v>801</v>
      </c>
      <c r="B82" s="34" t="s">
        <v>76</v>
      </c>
      <c r="C82" s="34" t="s">
        <v>42</v>
      </c>
      <c r="D82" s="34" t="s">
        <v>43</v>
      </c>
      <c r="E82" s="35" t="s">
        <v>20</v>
      </c>
      <c r="F82" s="35" t="s">
        <v>44</v>
      </c>
      <c r="G82" s="26">
        <v>167947</v>
      </c>
      <c r="H82" s="36"/>
      <c r="I82" s="20">
        <f>SUM(G82:H82)</f>
        <v>167947</v>
      </c>
      <c r="J82" s="26">
        <v>2206078</v>
      </c>
      <c r="K82" s="38"/>
      <c r="L82" s="26">
        <f>SUM(J82:K82)</f>
        <v>2206078</v>
      </c>
    </row>
    <row r="83" spans="1:12" ht="12.75" outlineLevel="2">
      <c r="A83" s="33" t="s">
        <v>439</v>
      </c>
      <c r="B83" s="34" t="s">
        <v>64</v>
      </c>
      <c r="C83" s="34" t="s">
        <v>42</v>
      </c>
      <c r="D83" s="34" t="s">
        <v>323</v>
      </c>
      <c r="E83" s="35" t="s">
        <v>20</v>
      </c>
      <c r="F83" s="75" t="s">
        <v>44</v>
      </c>
      <c r="G83" s="26" t="s">
        <v>68</v>
      </c>
      <c r="H83" s="36">
        <v>14849</v>
      </c>
      <c r="I83" s="20">
        <f t="shared" si="6"/>
        <v>14849</v>
      </c>
      <c r="J83" s="26" t="s">
        <v>68</v>
      </c>
      <c r="K83" s="26">
        <v>652286</v>
      </c>
      <c r="L83" s="26">
        <f t="shared" si="7"/>
        <v>652286</v>
      </c>
    </row>
    <row r="84" spans="1:12" ht="12.75" outlineLevel="2">
      <c r="A84" s="33" t="s">
        <v>785</v>
      </c>
      <c r="B84" s="34" t="s">
        <v>64</v>
      </c>
      <c r="C84" s="34" t="s">
        <v>42</v>
      </c>
      <c r="D84" s="34" t="s">
        <v>417</v>
      </c>
      <c r="E84" s="35" t="s">
        <v>20</v>
      </c>
      <c r="F84" s="75" t="s">
        <v>44</v>
      </c>
      <c r="G84" s="26" t="s">
        <v>68</v>
      </c>
      <c r="H84" s="36">
        <v>811</v>
      </c>
      <c r="I84" s="20">
        <f t="shared" si="6"/>
        <v>811</v>
      </c>
      <c r="J84" s="26" t="s">
        <v>68</v>
      </c>
      <c r="K84" s="26">
        <v>252334</v>
      </c>
      <c r="L84" s="26">
        <f t="shared" si="7"/>
        <v>252334</v>
      </c>
    </row>
    <row r="85" spans="1:12" ht="12.75" outlineLevel="2">
      <c r="A85" s="151" t="s">
        <v>640</v>
      </c>
      <c r="B85" s="152" t="s">
        <v>641</v>
      </c>
      <c r="C85" s="152" t="s">
        <v>42</v>
      </c>
      <c r="D85" s="153" t="s">
        <v>43</v>
      </c>
      <c r="E85" s="154" t="s">
        <v>26</v>
      </c>
      <c r="F85" s="154" t="s">
        <v>44</v>
      </c>
      <c r="G85" s="114">
        <v>1675347</v>
      </c>
      <c r="H85" s="155"/>
      <c r="I85" s="20">
        <f t="shared" si="6"/>
        <v>1675347</v>
      </c>
      <c r="J85" s="156">
        <v>18900000</v>
      </c>
      <c r="K85" s="114">
        <v>0</v>
      </c>
      <c r="L85" s="26">
        <f t="shared" si="7"/>
        <v>18900000</v>
      </c>
    </row>
    <row r="86" spans="1:12" ht="12.75" outlineLevel="2">
      <c r="A86" s="33" t="s">
        <v>745</v>
      </c>
      <c r="B86" s="34" t="s">
        <v>76</v>
      </c>
      <c r="C86" s="34" t="s">
        <v>42</v>
      </c>
      <c r="D86" s="34" t="s">
        <v>43</v>
      </c>
      <c r="E86" s="35" t="s">
        <v>26</v>
      </c>
      <c r="F86" s="34" t="s">
        <v>44</v>
      </c>
      <c r="G86" s="26">
        <v>1327</v>
      </c>
      <c r="H86" s="36"/>
      <c r="I86" s="20">
        <f t="shared" si="6"/>
        <v>1327</v>
      </c>
      <c r="J86" s="26">
        <v>43157</v>
      </c>
      <c r="K86" s="26"/>
      <c r="L86" s="26">
        <f t="shared" si="7"/>
        <v>43157</v>
      </c>
    </row>
    <row r="87" spans="1:12" ht="12.75" outlineLevel="2">
      <c r="A87" s="33" t="s">
        <v>456</v>
      </c>
      <c r="B87" s="34" t="s">
        <v>76</v>
      </c>
      <c r="C87" s="34" t="s">
        <v>42</v>
      </c>
      <c r="D87" s="34" t="s">
        <v>43</v>
      </c>
      <c r="E87" s="35" t="s">
        <v>26</v>
      </c>
      <c r="F87" s="34" t="s">
        <v>44</v>
      </c>
      <c r="G87" s="26">
        <v>2968</v>
      </c>
      <c r="H87" s="36"/>
      <c r="I87" s="20">
        <f aca="true" t="shared" si="8" ref="I87:I118">SUM(G87:H87)</f>
        <v>2968</v>
      </c>
      <c r="J87" s="26">
        <v>103161</v>
      </c>
      <c r="K87" s="26"/>
      <c r="L87" s="26">
        <f aca="true" t="shared" si="9" ref="L87:L118">SUM(J87:K87)</f>
        <v>103161</v>
      </c>
    </row>
    <row r="88" spans="1:12" ht="12.75" outlineLevel="2">
      <c r="A88" s="33" t="s">
        <v>458</v>
      </c>
      <c r="B88" s="34" t="s">
        <v>17</v>
      </c>
      <c r="C88" s="34" t="s">
        <v>42</v>
      </c>
      <c r="D88" s="34" t="s">
        <v>43</v>
      </c>
      <c r="E88" s="35" t="s">
        <v>20</v>
      </c>
      <c r="F88" s="34" t="s">
        <v>44</v>
      </c>
      <c r="G88" s="26">
        <v>499361</v>
      </c>
      <c r="H88" s="36">
        <v>984</v>
      </c>
      <c r="I88" s="20">
        <f t="shared" si="8"/>
        <v>500345</v>
      </c>
      <c r="J88" s="26">
        <v>13332789</v>
      </c>
      <c r="K88" s="37">
        <v>53453</v>
      </c>
      <c r="L88" s="26">
        <f t="shared" si="9"/>
        <v>13386242</v>
      </c>
    </row>
    <row r="89" spans="1:12" ht="12.75" outlineLevel="2">
      <c r="A89" s="90" t="s">
        <v>747</v>
      </c>
      <c r="B89" s="91" t="s">
        <v>23</v>
      </c>
      <c r="C89" s="34" t="s">
        <v>42</v>
      </c>
      <c r="D89" s="34" t="s">
        <v>43</v>
      </c>
      <c r="E89" s="35" t="s">
        <v>26</v>
      </c>
      <c r="F89" s="35" t="s">
        <v>44</v>
      </c>
      <c r="G89" s="26">
        <v>0</v>
      </c>
      <c r="H89" s="36"/>
      <c r="I89" s="20">
        <f t="shared" si="8"/>
        <v>0</v>
      </c>
      <c r="J89" s="26">
        <v>0</v>
      </c>
      <c r="K89" s="38"/>
      <c r="L89" s="26">
        <f t="shared" si="9"/>
        <v>0</v>
      </c>
    </row>
    <row r="90" spans="1:12" ht="12.75" outlineLevel="2">
      <c r="A90" s="33" t="s">
        <v>471</v>
      </c>
      <c r="B90" s="34" t="s">
        <v>17</v>
      </c>
      <c r="C90" s="34" t="s">
        <v>42</v>
      </c>
      <c r="D90" s="34" t="s">
        <v>43</v>
      </c>
      <c r="E90" s="35" t="s">
        <v>20</v>
      </c>
      <c r="F90" s="34" t="s">
        <v>44</v>
      </c>
      <c r="G90" s="26">
        <v>225578</v>
      </c>
      <c r="H90" s="36"/>
      <c r="I90" s="20">
        <f t="shared" si="8"/>
        <v>225578</v>
      </c>
      <c r="J90" s="119">
        <v>5066966</v>
      </c>
      <c r="K90" s="37"/>
      <c r="L90" s="26">
        <f t="shared" si="9"/>
        <v>5066966</v>
      </c>
    </row>
    <row r="91" spans="1:12" ht="12.75" outlineLevel="2">
      <c r="A91" s="33" t="s">
        <v>475</v>
      </c>
      <c r="B91" s="34" t="s">
        <v>92</v>
      </c>
      <c r="C91" s="34" t="s">
        <v>42</v>
      </c>
      <c r="D91" s="34" t="s">
        <v>43</v>
      </c>
      <c r="E91" s="35" t="s">
        <v>20</v>
      </c>
      <c r="F91" s="34" t="s">
        <v>44</v>
      </c>
      <c r="G91" s="26">
        <v>2568780</v>
      </c>
      <c r="H91" s="36">
        <v>116672</v>
      </c>
      <c r="I91" s="20">
        <f t="shared" si="8"/>
        <v>2685452</v>
      </c>
      <c r="J91" s="26">
        <v>90394304</v>
      </c>
      <c r="K91" s="38">
        <v>3620140</v>
      </c>
      <c r="L91" s="26">
        <f t="shared" si="9"/>
        <v>94014444</v>
      </c>
    </row>
    <row r="92" spans="1:12" ht="12.75" outlineLevel="2">
      <c r="A92" s="33" t="s">
        <v>482</v>
      </c>
      <c r="B92" s="94" t="s">
        <v>17</v>
      </c>
      <c r="C92" s="94" t="s">
        <v>42</v>
      </c>
      <c r="D92" s="94" t="s">
        <v>43</v>
      </c>
      <c r="E92" s="91" t="s">
        <v>20</v>
      </c>
      <c r="F92" s="94" t="s">
        <v>44</v>
      </c>
      <c r="G92" s="26">
        <v>16335</v>
      </c>
      <c r="H92" s="36"/>
      <c r="I92" s="20">
        <f t="shared" si="8"/>
        <v>16335</v>
      </c>
      <c r="J92" s="26">
        <v>575424</v>
      </c>
      <c r="K92" s="36"/>
      <c r="L92" s="26">
        <f t="shared" si="9"/>
        <v>575424</v>
      </c>
    </row>
    <row r="93" spans="1:12" ht="12.75" outlineLevel="2">
      <c r="A93" s="33" t="s">
        <v>485</v>
      </c>
      <c r="B93" s="34" t="s">
        <v>76</v>
      </c>
      <c r="C93" s="34" t="s">
        <v>42</v>
      </c>
      <c r="D93" s="34" t="s">
        <v>43</v>
      </c>
      <c r="E93" s="35" t="s">
        <v>26</v>
      </c>
      <c r="F93" s="34" t="s">
        <v>44</v>
      </c>
      <c r="G93" s="26">
        <v>3176</v>
      </c>
      <c r="H93" s="36"/>
      <c r="I93" s="20">
        <f t="shared" si="8"/>
        <v>3176</v>
      </c>
      <c r="J93" s="26">
        <v>62095</v>
      </c>
      <c r="K93" s="26"/>
      <c r="L93" s="26">
        <f t="shared" si="9"/>
        <v>62095</v>
      </c>
    </row>
    <row r="94" spans="1:12" ht="12.75" outlineLevel="2">
      <c r="A94" s="33" t="s">
        <v>751</v>
      </c>
      <c r="B94" s="34" t="s">
        <v>76</v>
      </c>
      <c r="C94" s="34" t="s">
        <v>42</v>
      </c>
      <c r="D94" s="34" t="s">
        <v>43</v>
      </c>
      <c r="E94" s="35" t="s">
        <v>26</v>
      </c>
      <c r="F94" s="34" t="s">
        <v>44</v>
      </c>
      <c r="G94" s="26">
        <v>0</v>
      </c>
      <c r="H94" s="36"/>
      <c r="I94" s="20">
        <f t="shared" si="8"/>
        <v>0</v>
      </c>
      <c r="J94" s="26">
        <v>0</v>
      </c>
      <c r="K94" s="26"/>
      <c r="L94" s="26">
        <f t="shared" si="9"/>
        <v>0</v>
      </c>
    </row>
    <row r="95" spans="1:12" ht="12.75" outlineLevel="2">
      <c r="A95" s="33" t="s">
        <v>752</v>
      </c>
      <c r="B95" s="34" t="s">
        <v>76</v>
      </c>
      <c r="C95" s="34" t="s">
        <v>42</v>
      </c>
      <c r="D95" s="34" t="s">
        <v>43</v>
      </c>
      <c r="E95" s="35" t="s">
        <v>26</v>
      </c>
      <c r="F95" s="34" t="s">
        <v>44</v>
      </c>
      <c r="G95" s="26">
        <v>0</v>
      </c>
      <c r="H95" s="36"/>
      <c r="I95" s="20">
        <f t="shared" si="8"/>
        <v>0</v>
      </c>
      <c r="J95" s="26">
        <v>0</v>
      </c>
      <c r="K95" s="26"/>
      <c r="L95" s="26">
        <f t="shared" si="9"/>
        <v>0</v>
      </c>
    </row>
    <row r="96" spans="1:12" ht="12.75" outlineLevel="2">
      <c r="A96" s="33" t="s">
        <v>754</v>
      </c>
      <c r="B96" s="34" t="s">
        <v>76</v>
      </c>
      <c r="C96" s="34" t="s">
        <v>42</v>
      </c>
      <c r="D96" s="34" t="s">
        <v>43</v>
      </c>
      <c r="E96" s="35" t="s">
        <v>26</v>
      </c>
      <c r="F96" s="34" t="s">
        <v>44</v>
      </c>
      <c r="G96" s="26">
        <v>1992</v>
      </c>
      <c r="H96" s="36"/>
      <c r="I96" s="20">
        <f t="shared" si="8"/>
        <v>1992</v>
      </c>
      <c r="J96" s="26">
        <v>63745</v>
      </c>
      <c r="K96" s="26"/>
      <c r="L96" s="26">
        <f t="shared" si="9"/>
        <v>63745</v>
      </c>
    </row>
    <row r="97" spans="1:12" ht="12.75" outlineLevel="2">
      <c r="A97" s="33" t="s">
        <v>755</v>
      </c>
      <c r="B97" s="34" t="s">
        <v>64</v>
      </c>
      <c r="C97" s="34" t="s">
        <v>42</v>
      </c>
      <c r="D97" s="34" t="s">
        <v>499</v>
      </c>
      <c r="E97" s="35" t="s">
        <v>20</v>
      </c>
      <c r="F97" s="75" t="s">
        <v>44</v>
      </c>
      <c r="G97" s="26" t="s">
        <v>68</v>
      </c>
      <c r="H97" s="36">
        <v>70</v>
      </c>
      <c r="I97" s="20">
        <f t="shared" si="8"/>
        <v>70</v>
      </c>
      <c r="J97" s="26" t="s">
        <v>68</v>
      </c>
      <c r="K97" s="26">
        <v>4140</v>
      </c>
      <c r="L97" s="26">
        <f t="shared" si="9"/>
        <v>4140</v>
      </c>
    </row>
    <row r="98" spans="1:12" ht="12.75" outlineLevel="2">
      <c r="A98" s="33" t="s">
        <v>756</v>
      </c>
      <c r="B98" s="34" t="s">
        <v>64</v>
      </c>
      <c r="C98" s="34" t="s">
        <v>42</v>
      </c>
      <c r="D98" s="34" t="s">
        <v>43</v>
      </c>
      <c r="E98" s="35" t="s">
        <v>20</v>
      </c>
      <c r="F98" s="75" t="s">
        <v>44</v>
      </c>
      <c r="G98" s="26" t="s">
        <v>68</v>
      </c>
      <c r="H98" s="36">
        <v>28</v>
      </c>
      <c r="I98" s="20">
        <f t="shared" si="8"/>
        <v>28</v>
      </c>
      <c r="J98" s="26" t="s">
        <v>68</v>
      </c>
      <c r="K98" s="26">
        <v>145909</v>
      </c>
      <c r="L98" s="26">
        <f t="shared" si="9"/>
        <v>145909</v>
      </c>
    </row>
    <row r="99" spans="1:12" ht="12.75" outlineLevel="2">
      <c r="A99" s="33" t="s">
        <v>757</v>
      </c>
      <c r="B99" s="34" t="s">
        <v>35</v>
      </c>
      <c r="C99" s="34" t="s">
        <v>42</v>
      </c>
      <c r="D99" s="34" t="s">
        <v>43</v>
      </c>
      <c r="E99" s="35" t="s">
        <v>26</v>
      </c>
      <c r="F99" s="34" t="s">
        <v>44</v>
      </c>
      <c r="G99" s="26">
        <v>45425</v>
      </c>
      <c r="H99" s="36"/>
      <c r="I99" s="20">
        <f t="shared" si="8"/>
        <v>45425</v>
      </c>
      <c r="J99" s="26">
        <v>1793123</v>
      </c>
      <c r="K99" s="38"/>
      <c r="L99" s="26">
        <f t="shared" si="9"/>
        <v>1793123</v>
      </c>
    </row>
    <row r="100" spans="1:12" ht="12.75" outlineLevel="2">
      <c r="A100" s="33" t="s">
        <v>758</v>
      </c>
      <c r="B100" s="34" t="s">
        <v>17</v>
      </c>
      <c r="C100" s="34" t="s">
        <v>42</v>
      </c>
      <c r="D100" s="34" t="s">
        <v>43</v>
      </c>
      <c r="E100" s="35" t="s">
        <v>20</v>
      </c>
      <c r="F100" s="34" t="s">
        <v>44</v>
      </c>
      <c r="G100" s="26">
        <v>16183</v>
      </c>
      <c r="H100" s="36"/>
      <c r="I100" s="20">
        <f t="shared" si="8"/>
        <v>16183</v>
      </c>
      <c r="J100" s="26">
        <v>534047</v>
      </c>
      <c r="K100" s="37"/>
      <c r="L100" s="26">
        <f t="shared" si="9"/>
        <v>534047</v>
      </c>
    </row>
    <row r="101" spans="1:12" ht="12.75" outlineLevel="2">
      <c r="A101" s="33" t="s">
        <v>510</v>
      </c>
      <c r="B101" s="34" t="s">
        <v>70</v>
      </c>
      <c r="C101" s="34" t="s">
        <v>42</v>
      </c>
      <c r="D101" s="34" t="s">
        <v>43</v>
      </c>
      <c r="E101" s="35" t="s">
        <v>26</v>
      </c>
      <c r="F101" s="34" t="s">
        <v>44</v>
      </c>
      <c r="G101" s="26">
        <v>10417</v>
      </c>
      <c r="H101" s="36"/>
      <c r="I101" s="20">
        <f t="shared" si="8"/>
        <v>10417</v>
      </c>
      <c r="J101" s="26">
        <v>187909</v>
      </c>
      <c r="K101" s="38"/>
      <c r="L101" s="26">
        <f t="shared" si="9"/>
        <v>187909</v>
      </c>
    </row>
    <row r="102" spans="1:12" ht="12.75" outlineLevel="2">
      <c r="A102" s="33" t="s">
        <v>513</v>
      </c>
      <c r="B102" s="94" t="s">
        <v>17</v>
      </c>
      <c r="C102" s="94" t="s">
        <v>42</v>
      </c>
      <c r="D102" s="94" t="s">
        <v>43</v>
      </c>
      <c r="E102" s="91" t="s">
        <v>20</v>
      </c>
      <c r="F102" s="94" t="s">
        <v>44</v>
      </c>
      <c r="G102" s="26">
        <v>445070</v>
      </c>
      <c r="H102" s="36"/>
      <c r="I102" s="20">
        <f t="shared" si="8"/>
        <v>445070</v>
      </c>
      <c r="J102" s="26">
        <v>10898441</v>
      </c>
      <c r="K102" s="36"/>
      <c r="L102" s="26">
        <f t="shared" si="9"/>
        <v>10898441</v>
      </c>
    </row>
    <row r="103" spans="1:12" ht="12.75" outlineLevel="2">
      <c r="A103" s="33" t="s">
        <v>759</v>
      </c>
      <c r="B103" s="34" t="s">
        <v>76</v>
      </c>
      <c r="C103" s="34" t="s">
        <v>42</v>
      </c>
      <c r="D103" s="34" t="s">
        <v>43</v>
      </c>
      <c r="E103" s="35" t="s">
        <v>26</v>
      </c>
      <c r="F103" s="34" t="s">
        <v>44</v>
      </c>
      <c r="G103" s="26">
        <v>8132</v>
      </c>
      <c r="H103" s="36"/>
      <c r="I103" s="20">
        <f t="shared" si="8"/>
        <v>8132</v>
      </c>
      <c r="J103" s="26">
        <v>279866</v>
      </c>
      <c r="K103" s="26"/>
      <c r="L103" s="26">
        <f t="shared" si="9"/>
        <v>279866</v>
      </c>
    </row>
    <row r="104" spans="1:12" ht="12.75" outlineLevel="2">
      <c r="A104" s="90" t="s">
        <v>761</v>
      </c>
      <c r="B104" s="91" t="s">
        <v>23</v>
      </c>
      <c r="C104" s="34" t="s">
        <v>42</v>
      </c>
      <c r="D104" s="34" t="s">
        <v>43</v>
      </c>
      <c r="E104" s="35" t="s">
        <v>26</v>
      </c>
      <c r="F104" s="35" t="s">
        <v>44</v>
      </c>
      <c r="G104" s="26">
        <v>0</v>
      </c>
      <c r="H104" s="36"/>
      <c r="I104" s="20">
        <f t="shared" si="8"/>
        <v>0</v>
      </c>
      <c r="J104" s="26">
        <v>0</v>
      </c>
      <c r="K104" s="38"/>
      <c r="L104" s="26">
        <f t="shared" si="9"/>
        <v>0</v>
      </c>
    </row>
    <row r="105" spans="1:12" ht="12.75" outlineLevel="2">
      <c r="A105" s="90" t="s">
        <v>762</v>
      </c>
      <c r="B105" s="91" t="s">
        <v>23</v>
      </c>
      <c r="C105" s="34" t="s">
        <v>42</v>
      </c>
      <c r="D105" s="34" t="s">
        <v>43</v>
      </c>
      <c r="E105" s="35" t="s">
        <v>26</v>
      </c>
      <c r="F105" s="35" t="s">
        <v>44</v>
      </c>
      <c r="G105" s="26">
        <v>3347</v>
      </c>
      <c r="H105" s="36"/>
      <c r="I105" s="20">
        <f t="shared" si="8"/>
        <v>3347</v>
      </c>
      <c r="J105" s="26">
        <v>40262</v>
      </c>
      <c r="K105" s="38"/>
      <c r="L105" s="26">
        <f t="shared" si="9"/>
        <v>40262</v>
      </c>
    </row>
    <row r="106" spans="1:12" ht="12.75" outlineLevel="2">
      <c r="A106" s="33" t="s">
        <v>764</v>
      </c>
      <c r="B106" s="34" t="s">
        <v>35</v>
      </c>
      <c r="C106" s="34" t="s">
        <v>42</v>
      </c>
      <c r="D106" s="34" t="s">
        <v>43</v>
      </c>
      <c r="E106" s="35" t="s">
        <v>26</v>
      </c>
      <c r="F106" s="34" t="s">
        <v>44</v>
      </c>
      <c r="G106" s="26">
        <v>6048</v>
      </c>
      <c r="H106" s="36"/>
      <c r="I106" s="20">
        <f t="shared" si="8"/>
        <v>6048</v>
      </c>
      <c r="J106" s="26">
        <v>242790</v>
      </c>
      <c r="K106" s="38"/>
      <c r="L106" s="26">
        <f t="shared" si="9"/>
        <v>242790</v>
      </c>
    </row>
    <row r="107" spans="1:12" ht="12.75" outlineLevel="2">
      <c r="A107" s="33" t="s">
        <v>562</v>
      </c>
      <c r="B107" s="34" t="s">
        <v>64</v>
      </c>
      <c r="C107" s="34" t="s">
        <v>42</v>
      </c>
      <c r="D107" s="34" t="s">
        <v>323</v>
      </c>
      <c r="E107" s="35" t="s">
        <v>20</v>
      </c>
      <c r="F107" s="75" t="s">
        <v>44</v>
      </c>
      <c r="G107" s="26" t="s">
        <v>68</v>
      </c>
      <c r="H107" s="36">
        <v>623</v>
      </c>
      <c r="I107" s="20">
        <f t="shared" si="8"/>
        <v>623</v>
      </c>
      <c r="J107" s="26" t="s">
        <v>68</v>
      </c>
      <c r="K107" s="26">
        <v>22415</v>
      </c>
      <c r="L107" s="26">
        <f t="shared" si="9"/>
        <v>22415</v>
      </c>
    </row>
    <row r="108" spans="1:12" ht="12.75" outlineLevel="2">
      <c r="A108" s="33" t="s">
        <v>765</v>
      </c>
      <c r="B108" s="34" t="s">
        <v>35</v>
      </c>
      <c r="C108" s="34" t="s">
        <v>42</v>
      </c>
      <c r="D108" s="34" t="s">
        <v>43</v>
      </c>
      <c r="E108" s="35" t="s">
        <v>26</v>
      </c>
      <c r="F108" s="34" t="s">
        <v>44</v>
      </c>
      <c r="G108" s="26">
        <v>6063</v>
      </c>
      <c r="H108" s="36"/>
      <c r="I108" s="20">
        <f t="shared" si="8"/>
        <v>6063</v>
      </c>
      <c r="J108" s="90">
        <v>195107</v>
      </c>
      <c r="K108" s="38"/>
      <c r="L108" s="26">
        <f t="shared" si="9"/>
        <v>195107</v>
      </c>
    </row>
    <row r="109" spans="1:12" ht="12.75" outlineLevel="2">
      <c r="A109" s="33" t="s">
        <v>766</v>
      </c>
      <c r="B109" s="34" t="s">
        <v>35</v>
      </c>
      <c r="C109" s="34" t="s">
        <v>42</v>
      </c>
      <c r="D109" s="34" t="s">
        <v>43</v>
      </c>
      <c r="E109" s="35" t="s">
        <v>26</v>
      </c>
      <c r="F109" s="34" t="s">
        <v>44</v>
      </c>
      <c r="G109" s="26">
        <v>97384</v>
      </c>
      <c r="H109" s="36"/>
      <c r="I109" s="20">
        <f t="shared" si="8"/>
        <v>97384</v>
      </c>
      <c r="J109" s="26">
        <v>3846510</v>
      </c>
      <c r="K109" s="38"/>
      <c r="L109" s="26">
        <f t="shared" si="9"/>
        <v>3846510</v>
      </c>
    </row>
    <row r="110" spans="1:12" ht="12.75" outlineLevel="2">
      <c r="A110" s="33" t="s">
        <v>767</v>
      </c>
      <c r="B110" s="34" t="s">
        <v>35</v>
      </c>
      <c r="C110" s="34" t="s">
        <v>42</v>
      </c>
      <c r="D110" s="34" t="s">
        <v>43</v>
      </c>
      <c r="E110" s="35" t="s">
        <v>26</v>
      </c>
      <c r="F110" s="34" t="s">
        <v>44</v>
      </c>
      <c r="G110" s="26">
        <v>1023</v>
      </c>
      <c r="H110" s="36"/>
      <c r="I110" s="20">
        <f t="shared" si="8"/>
        <v>1023</v>
      </c>
      <c r="J110" s="26">
        <v>34027</v>
      </c>
      <c r="K110" s="132"/>
      <c r="L110" s="26">
        <f t="shared" si="9"/>
        <v>34027</v>
      </c>
    </row>
    <row r="111" spans="1:12" ht="12.75" outlineLevel="2">
      <c r="A111" s="33" t="s">
        <v>563</v>
      </c>
      <c r="B111" s="34" t="s">
        <v>92</v>
      </c>
      <c r="C111" s="34" t="s">
        <v>42</v>
      </c>
      <c r="D111" s="34" t="s">
        <v>43</v>
      </c>
      <c r="E111" s="35" t="s">
        <v>20</v>
      </c>
      <c r="F111" s="34" t="s">
        <v>44</v>
      </c>
      <c r="G111" s="26">
        <v>58501</v>
      </c>
      <c r="H111" s="36"/>
      <c r="I111" s="20">
        <f t="shared" si="8"/>
        <v>58501</v>
      </c>
      <c r="J111" s="36">
        <v>1500184</v>
      </c>
      <c r="K111" s="38"/>
      <c r="L111" s="26">
        <f t="shared" si="9"/>
        <v>1500184</v>
      </c>
    </row>
    <row r="112" spans="1:12" ht="12.75" outlineLevel="2">
      <c r="A112" s="33" t="s">
        <v>768</v>
      </c>
      <c r="B112" s="34" t="s">
        <v>92</v>
      </c>
      <c r="C112" s="34" t="s">
        <v>42</v>
      </c>
      <c r="D112" s="34" t="s">
        <v>43</v>
      </c>
      <c r="E112" s="35" t="s">
        <v>20</v>
      </c>
      <c r="F112" s="34" t="s">
        <v>44</v>
      </c>
      <c r="G112" s="26">
        <v>0</v>
      </c>
      <c r="H112" s="36"/>
      <c r="I112" s="20">
        <f t="shared" si="8"/>
        <v>0</v>
      </c>
      <c r="J112" s="36">
        <v>0</v>
      </c>
      <c r="K112" s="38"/>
      <c r="L112" s="26">
        <f t="shared" si="9"/>
        <v>0</v>
      </c>
    </row>
    <row r="113" spans="1:12" ht="12.75" outlineLevel="2">
      <c r="A113" s="33" t="s">
        <v>567</v>
      </c>
      <c r="B113" s="34" t="s">
        <v>92</v>
      </c>
      <c r="C113" s="34" t="s">
        <v>42</v>
      </c>
      <c r="D113" s="34" t="s">
        <v>43</v>
      </c>
      <c r="E113" s="35" t="s">
        <v>20</v>
      </c>
      <c r="F113" s="34" t="s">
        <v>44</v>
      </c>
      <c r="G113" s="26">
        <v>23263</v>
      </c>
      <c r="H113" s="36"/>
      <c r="I113" s="20">
        <f t="shared" si="8"/>
        <v>23263</v>
      </c>
      <c r="J113" s="26">
        <v>482451</v>
      </c>
      <c r="K113" s="38"/>
      <c r="L113" s="26">
        <f t="shared" si="9"/>
        <v>482451</v>
      </c>
    </row>
    <row r="114" spans="1:12" ht="12.75" outlineLevel="2">
      <c r="A114" s="33" t="s">
        <v>568</v>
      </c>
      <c r="B114" s="34" t="s">
        <v>92</v>
      </c>
      <c r="C114" s="34" t="s">
        <v>42</v>
      </c>
      <c r="D114" s="34" t="s">
        <v>43</v>
      </c>
      <c r="E114" s="35" t="s">
        <v>20</v>
      </c>
      <c r="F114" s="34" t="s">
        <v>44</v>
      </c>
      <c r="G114" s="26">
        <v>21509</v>
      </c>
      <c r="H114" s="36">
        <v>45</v>
      </c>
      <c r="I114" s="20">
        <f t="shared" si="8"/>
        <v>21554</v>
      </c>
      <c r="J114" s="26">
        <v>424294</v>
      </c>
      <c r="K114" s="38">
        <v>2505</v>
      </c>
      <c r="L114" s="26">
        <f t="shared" si="9"/>
        <v>426799</v>
      </c>
    </row>
    <row r="115" spans="1:12" ht="12.75" outlineLevel="2">
      <c r="A115" s="33" t="s">
        <v>769</v>
      </c>
      <c r="B115" s="34" t="s">
        <v>64</v>
      </c>
      <c r="C115" s="34" t="s">
        <v>42</v>
      </c>
      <c r="D115" s="34" t="s">
        <v>501</v>
      </c>
      <c r="E115" s="35" t="s">
        <v>20</v>
      </c>
      <c r="F115" s="75" t="s">
        <v>44</v>
      </c>
      <c r="G115" s="26" t="s">
        <v>68</v>
      </c>
      <c r="H115" s="36">
        <v>924</v>
      </c>
      <c r="I115" s="20">
        <f t="shared" si="8"/>
        <v>924</v>
      </c>
      <c r="J115" s="26" t="s">
        <v>68</v>
      </c>
      <c r="K115" s="26">
        <v>24018</v>
      </c>
      <c r="L115" s="26">
        <f t="shared" si="9"/>
        <v>24018</v>
      </c>
    </row>
    <row r="116" spans="1:12" ht="12.75" outlineLevel="2">
      <c r="A116" s="33" t="s">
        <v>770</v>
      </c>
      <c r="B116" s="34" t="s">
        <v>17</v>
      </c>
      <c r="C116" s="34" t="s">
        <v>42</v>
      </c>
      <c r="D116" s="34" t="s">
        <v>43</v>
      </c>
      <c r="E116" s="35" t="s">
        <v>20</v>
      </c>
      <c r="F116" s="34" t="s">
        <v>44</v>
      </c>
      <c r="G116" s="26">
        <v>12940</v>
      </c>
      <c r="H116" s="36"/>
      <c r="I116" s="20">
        <f t="shared" si="8"/>
        <v>12940</v>
      </c>
      <c r="J116" s="26">
        <v>390871</v>
      </c>
      <c r="K116" s="92"/>
      <c r="L116" s="26">
        <f t="shared" si="9"/>
        <v>390871</v>
      </c>
    </row>
    <row r="117" spans="1:12" ht="12.75" outlineLevel="2">
      <c r="A117" s="33" t="s">
        <v>771</v>
      </c>
      <c r="B117" s="34" t="s">
        <v>70</v>
      </c>
      <c r="C117" s="34" t="s">
        <v>42</v>
      </c>
      <c r="D117" s="34" t="s">
        <v>43</v>
      </c>
      <c r="E117" s="35" t="s">
        <v>26</v>
      </c>
      <c r="F117" s="34" t="s">
        <v>44</v>
      </c>
      <c r="G117" s="26">
        <v>5121</v>
      </c>
      <c r="H117" s="36"/>
      <c r="I117" s="20">
        <f t="shared" si="8"/>
        <v>5121</v>
      </c>
      <c r="J117" s="26">
        <v>66619</v>
      </c>
      <c r="K117" s="38"/>
      <c r="L117" s="26">
        <f t="shared" si="9"/>
        <v>66619</v>
      </c>
    </row>
    <row r="118" spans="1:12" ht="12.75" outlineLevel="2">
      <c r="A118" s="33" t="s">
        <v>772</v>
      </c>
      <c r="B118" s="34" t="s">
        <v>70</v>
      </c>
      <c r="C118" s="34" t="s">
        <v>42</v>
      </c>
      <c r="D118" s="34" t="s">
        <v>43</v>
      </c>
      <c r="E118" s="35" t="s">
        <v>26</v>
      </c>
      <c r="F118" s="34" t="s">
        <v>44</v>
      </c>
      <c r="G118" s="26">
        <v>4028</v>
      </c>
      <c r="H118" s="36"/>
      <c r="I118" s="20">
        <f t="shared" si="8"/>
        <v>4028</v>
      </c>
      <c r="J118" s="26">
        <v>51933</v>
      </c>
      <c r="K118" s="38"/>
      <c r="L118" s="26">
        <f t="shared" si="9"/>
        <v>51933</v>
      </c>
    </row>
    <row r="119" spans="1:12" ht="12.75" outlineLevel="2">
      <c r="A119" s="33" t="s">
        <v>576</v>
      </c>
      <c r="B119" s="34" t="s">
        <v>70</v>
      </c>
      <c r="C119" s="34" t="s">
        <v>42</v>
      </c>
      <c r="D119" s="34" t="s">
        <v>43</v>
      </c>
      <c r="E119" s="35" t="s">
        <v>26</v>
      </c>
      <c r="F119" s="34" t="s">
        <v>44</v>
      </c>
      <c r="G119" s="26">
        <v>207764</v>
      </c>
      <c r="H119" s="36"/>
      <c r="I119" s="20">
        <f aca="true" t="shared" si="10" ref="I119:I124">SUM(G119:H119)</f>
        <v>207764</v>
      </c>
      <c r="J119" s="26">
        <v>9599377</v>
      </c>
      <c r="K119" s="38"/>
      <c r="L119" s="26">
        <f aca="true" t="shared" si="11" ref="L119:L124">SUM(J119:K119)</f>
        <v>9599377</v>
      </c>
    </row>
    <row r="120" spans="1:12" ht="12.75" outlineLevel="2">
      <c r="A120" s="33" t="s">
        <v>601</v>
      </c>
      <c r="B120" s="34" t="s">
        <v>76</v>
      </c>
      <c r="C120" s="34" t="s">
        <v>42</v>
      </c>
      <c r="D120" s="34" t="s">
        <v>43</v>
      </c>
      <c r="E120" s="35" t="s">
        <v>26</v>
      </c>
      <c r="F120" s="34" t="s">
        <v>44</v>
      </c>
      <c r="G120" s="26">
        <v>174</v>
      </c>
      <c r="H120" s="36"/>
      <c r="I120" s="20">
        <f t="shared" si="10"/>
        <v>174</v>
      </c>
      <c r="J120" s="26">
        <v>8147</v>
      </c>
      <c r="K120" s="26"/>
      <c r="L120" s="26">
        <f t="shared" si="11"/>
        <v>8147</v>
      </c>
    </row>
    <row r="121" spans="1:12" ht="12.75" outlineLevel="2">
      <c r="A121" s="33" t="s">
        <v>602</v>
      </c>
      <c r="B121" s="34" t="s">
        <v>76</v>
      </c>
      <c r="C121" s="34" t="s">
        <v>42</v>
      </c>
      <c r="D121" s="34" t="s">
        <v>43</v>
      </c>
      <c r="E121" s="35" t="s">
        <v>26</v>
      </c>
      <c r="F121" s="34" t="s">
        <v>44</v>
      </c>
      <c r="G121" s="26">
        <v>642</v>
      </c>
      <c r="H121" s="36"/>
      <c r="I121" s="20">
        <f t="shared" si="10"/>
        <v>642</v>
      </c>
      <c r="J121" s="26">
        <v>28936</v>
      </c>
      <c r="K121" s="26"/>
      <c r="L121" s="26">
        <f t="shared" si="11"/>
        <v>28936</v>
      </c>
    </row>
    <row r="122" spans="1:12" ht="12.75" outlineLevel="2">
      <c r="A122" s="33" t="s">
        <v>777</v>
      </c>
      <c r="B122" s="34" t="s">
        <v>76</v>
      </c>
      <c r="C122" s="34" t="s">
        <v>42</v>
      </c>
      <c r="D122" s="34" t="s">
        <v>43</v>
      </c>
      <c r="E122" s="35" t="s">
        <v>26</v>
      </c>
      <c r="F122" s="34" t="s">
        <v>44</v>
      </c>
      <c r="G122" s="26">
        <v>11276</v>
      </c>
      <c r="H122" s="36"/>
      <c r="I122" s="20">
        <f t="shared" si="10"/>
        <v>11276</v>
      </c>
      <c r="J122" s="26">
        <v>390983</v>
      </c>
      <c r="K122" s="26"/>
      <c r="L122" s="26">
        <f t="shared" si="11"/>
        <v>390983</v>
      </c>
    </row>
    <row r="123" spans="1:12" ht="12.75" outlineLevel="2">
      <c r="A123" s="33" t="s">
        <v>778</v>
      </c>
      <c r="B123" s="34" t="s">
        <v>76</v>
      </c>
      <c r="C123" s="34" t="s">
        <v>42</v>
      </c>
      <c r="D123" s="34" t="s">
        <v>43</v>
      </c>
      <c r="E123" s="35" t="s">
        <v>26</v>
      </c>
      <c r="F123" s="34" t="s">
        <v>44</v>
      </c>
      <c r="G123" s="26">
        <v>2</v>
      </c>
      <c r="H123" s="36"/>
      <c r="I123" s="20">
        <f t="shared" si="10"/>
        <v>2</v>
      </c>
      <c r="J123" s="26">
        <v>235</v>
      </c>
      <c r="K123" s="26"/>
      <c r="L123" s="26">
        <f t="shared" si="11"/>
        <v>235</v>
      </c>
    </row>
    <row r="124" spans="1:12" ht="12.75" outlineLevel="2">
      <c r="A124" s="33" t="s">
        <v>779</v>
      </c>
      <c r="B124" s="34" t="s">
        <v>76</v>
      </c>
      <c r="C124" s="34" t="s">
        <v>42</v>
      </c>
      <c r="D124" s="34" t="s">
        <v>43</v>
      </c>
      <c r="E124" s="35" t="s">
        <v>26</v>
      </c>
      <c r="F124" s="34" t="s">
        <v>44</v>
      </c>
      <c r="G124" s="26">
        <v>0</v>
      </c>
      <c r="H124" s="36"/>
      <c r="I124" s="20">
        <f t="shared" si="10"/>
        <v>0</v>
      </c>
      <c r="J124" s="26">
        <v>0</v>
      </c>
      <c r="K124" s="26"/>
      <c r="L124" s="26">
        <f t="shared" si="11"/>
        <v>0</v>
      </c>
    </row>
    <row r="125" spans="1:12" s="233" customFormat="1" ht="12.75" outlineLevel="1">
      <c r="A125" s="234"/>
      <c r="B125" s="235"/>
      <c r="C125" s="235" t="s">
        <v>681</v>
      </c>
      <c r="D125" s="235"/>
      <c r="E125" s="236"/>
      <c r="F125" s="235"/>
      <c r="G125" s="232">
        <f aca="true" t="shared" si="12" ref="G125:L125">SUBTOTAL(9,G23:G124)</f>
        <v>7962835</v>
      </c>
      <c r="H125" s="237">
        <f t="shared" si="12"/>
        <v>202490</v>
      </c>
      <c r="I125" s="230">
        <f t="shared" si="12"/>
        <v>8165325</v>
      </c>
      <c r="J125" s="232">
        <f t="shared" si="12"/>
        <v>210688371</v>
      </c>
      <c r="K125" s="232">
        <f t="shared" si="12"/>
        <v>9877150</v>
      </c>
      <c r="L125" s="232">
        <f t="shared" si="12"/>
        <v>220565521</v>
      </c>
    </row>
    <row r="126" spans="1:12" ht="24" outlineLevel="2">
      <c r="A126" s="105" t="s">
        <v>332</v>
      </c>
      <c r="B126" s="106" t="s">
        <v>32</v>
      </c>
      <c r="C126" s="106" t="s">
        <v>333</v>
      </c>
      <c r="D126" s="106" t="s">
        <v>130</v>
      </c>
      <c r="E126" s="107" t="s">
        <v>20</v>
      </c>
      <c r="F126" s="108" t="s">
        <v>27</v>
      </c>
      <c r="G126" s="109">
        <v>0</v>
      </c>
      <c r="H126" s="109">
        <v>151599</v>
      </c>
      <c r="I126" s="20">
        <f>SUM(G126:H126)</f>
        <v>151599</v>
      </c>
      <c r="J126" s="109"/>
      <c r="K126" s="109">
        <v>5371985</v>
      </c>
      <c r="L126" s="26">
        <f>SUM(J126:K126)</f>
        <v>5371985</v>
      </c>
    </row>
    <row r="127" spans="1:12" s="233" customFormat="1" ht="12.75" outlineLevel="1">
      <c r="A127" s="282"/>
      <c r="B127" s="283"/>
      <c r="C127" s="283" t="s">
        <v>682</v>
      </c>
      <c r="D127" s="283"/>
      <c r="E127" s="267"/>
      <c r="F127" s="284"/>
      <c r="G127" s="285">
        <f aca="true" t="shared" si="13" ref="G127:L127">SUBTOTAL(9,G126:G126)</f>
        <v>0</v>
      </c>
      <c r="H127" s="285">
        <f t="shared" si="13"/>
        <v>151599</v>
      </c>
      <c r="I127" s="230">
        <f t="shared" si="13"/>
        <v>151599</v>
      </c>
      <c r="J127" s="285">
        <f t="shared" si="13"/>
        <v>0</v>
      </c>
      <c r="K127" s="285">
        <f t="shared" si="13"/>
        <v>5371985</v>
      </c>
      <c r="L127" s="232">
        <f t="shared" si="13"/>
        <v>5371985</v>
      </c>
    </row>
    <row r="128" spans="1:12" ht="12.75" outlineLevel="2">
      <c r="A128" s="27" t="s">
        <v>700</v>
      </c>
      <c r="B128" s="28" t="s">
        <v>35</v>
      </c>
      <c r="C128" s="28" t="s">
        <v>36</v>
      </c>
      <c r="D128" s="28" t="s">
        <v>37</v>
      </c>
      <c r="E128" s="28" t="s">
        <v>26</v>
      </c>
      <c r="F128" s="28" t="s">
        <v>38</v>
      </c>
      <c r="G128" s="29">
        <v>11024</v>
      </c>
      <c r="H128" s="29">
        <v>0</v>
      </c>
      <c r="I128" s="20">
        <f aca="true" t="shared" si="14" ref="I128:I159">SUM(G128:H128)</f>
        <v>11024</v>
      </c>
      <c r="J128" s="29">
        <v>196772</v>
      </c>
      <c r="K128" s="29">
        <v>0</v>
      </c>
      <c r="L128" s="26">
        <f aca="true" t="shared" si="15" ref="L128:L159">SUM(J128:K128)</f>
        <v>196772</v>
      </c>
    </row>
    <row r="129" spans="1:12" ht="12.75" outlineLevel="2">
      <c r="A129" s="47" t="s">
        <v>60</v>
      </c>
      <c r="B129" s="48" t="s">
        <v>49</v>
      </c>
      <c r="C129" s="49" t="s">
        <v>36</v>
      </c>
      <c r="D129" s="49" t="s">
        <v>61</v>
      </c>
      <c r="E129" s="50" t="s">
        <v>20</v>
      </c>
      <c r="F129" s="49" t="s">
        <v>38</v>
      </c>
      <c r="G129" s="29">
        <v>0</v>
      </c>
      <c r="H129" s="29">
        <v>3310</v>
      </c>
      <c r="I129" s="20">
        <f t="shared" si="14"/>
        <v>3310</v>
      </c>
      <c r="J129" s="29">
        <v>0</v>
      </c>
      <c r="K129" s="29">
        <v>124543</v>
      </c>
      <c r="L129" s="26">
        <f t="shared" si="15"/>
        <v>124543</v>
      </c>
    </row>
    <row r="130" spans="1:12" ht="12.75" outlineLevel="2">
      <c r="A130" s="27" t="s">
        <v>65</v>
      </c>
      <c r="B130" s="53" t="s">
        <v>35</v>
      </c>
      <c r="C130" s="53" t="s">
        <v>36</v>
      </c>
      <c r="D130" s="53" t="s">
        <v>37</v>
      </c>
      <c r="E130" s="53" t="s">
        <v>26</v>
      </c>
      <c r="F130" s="53" t="s">
        <v>38</v>
      </c>
      <c r="G130" s="29">
        <v>5</v>
      </c>
      <c r="H130" s="29">
        <v>0</v>
      </c>
      <c r="I130" s="20">
        <f t="shared" si="14"/>
        <v>5</v>
      </c>
      <c r="J130" s="29">
        <v>56</v>
      </c>
      <c r="K130" s="29">
        <v>0</v>
      </c>
      <c r="L130" s="26">
        <f t="shared" si="15"/>
        <v>56</v>
      </c>
    </row>
    <row r="131" spans="1:12" ht="12.75" outlineLevel="2">
      <c r="A131" s="61" t="s">
        <v>72</v>
      </c>
      <c r="B131" s="28" t="s">
        <v>17</v>
      </c>
      <c r="C131" s="28" t="s">
        <v>36</v>
      </c>
      <c r="D131" s="28" t="s">
        <v>37</v>
      </c>
      <c r="E131" s="28" t="s">
        <v>20</v>
      </c>
      <c r="F131" s="28" t="s">
        <v>38</v>
      </c>
      <c r="G131" s="29">
        <v>75084</v>
      </c>
      <c r="H131" s="29">
        <v>0</v>
      </c>
      <c r="I131" s="20">
        <f t="shared" si="14"/>
        <v>75084</v>
      </c>
      <c r="J131" s="30">
        <v>1860189</v>
      </c>
      <c r="K131" s="29">
        <v>0</v>
      </c>
      <c r="L131" s="26">
        <f t="shared" si="15"/>
        <v>1860189</v>
      </c>
    </row>
    <row r="132" spans="1:12" ht="12.75" outlineLevel="2">
      <c r="A132" s="61" t="s">
        <v>89</v>
      </c>
      <c r="B132" s="28" t="s">
        <v>32</v>
      </c>
      <c r="C132" s="28" t="s">
        <v>36</v>
      </c>
      <c r="D132" s="28" t="s">
        <v>90</v>
      </c>
      <c r="E132" s="28" t="s">
        <v>20</v>
      </c>
      <c r="F132" s="28" t="s">
        <v>38</v>
      </c>
      <c r="G132" s="62">
        <v>82696</v>
      </c>
      <c r="H132" s="62">
        <v>34186</v>
      </c>
      <c r="I132" s="20">
        <f t="shared" si="14"/>
        <v>116882</v>
      </c>
      <c r="J132" s="62">
        <v>1901791</v>
      </c>
      <c r="K132" s="62">
        <v>1034692</v>
      </c>
      <c r="L132" s="26">
        <f t="shared" si="15"/>
        <v>2936483</v>
      </c>
    </row>
    <row r="133" spans="1:12" ht="12.75" outlineLevel="2">
      <c r="A133" s="69" t="s">
        <v>104</v>
      </c>
      <c r="B133" s="49" t="s">
        <v>49</v>
      </c>
      <c r="C133" s="49" t="s">
        <v>36</v>
      </c>
      <c r="D133" s="49" t="s">
        <v>19</v>
      </c>
      <c r="E133" s="50" t="s">
        <v>20</v>
      </c>
      <c r="F133" s="49" t="s">
        <v>38</v>
      </c>
      <c r="G133" s="30">
        <v>0</v>
      </c>
      <c r="H133" s="30">
        <v>29150</v>
      </c>
      <c r="I133" s="20">
        <f t="shared" si="14"/>
        <v>29150</v>
      </c>
      <c r="J133" s="30">
        <v>0</v>
      </c>
      <c r="K133" s="30">
        <v>1038330</v>
      </c>
      <c r="L133" s="26">
        <f t="shared" si="15"/>
        <v>1038330</v>
      </c>
    </row>
    <row r="134" spans="1:12" ht="12.75" outlineLevel="2">
      <c r="A134" s="61" t="s">
        <v>121</v>
      </c>
      <c r="B134" s="28" t="s">
        <v>17</v>
      </c>
      <c r="C134" s="28" t="s">
        <v>36</v>
      </c>
      <c r="D134" s="28" t="s">
        <v>37</v>
      </c>
      <c r="E134" s="28" t="s">
        <v>20</v>
      </c>
      <c r="F134" s="28" t="s">
        <v>38</v>
      </c>
      <c r="G134" s="29">
        <v>4087</v>
      </c>
      <c r="H134" s="29">
        <v>0</v>
      </c>
      <c r="I134" s="20">
        <f t="shared" si="14"/>
        <v>4087</v>
      </c>
      <c r="J134" s="29">
        <v>97374</v>
      </c>
      <c r="K134" s="29">
        <v>0</v>
      </c>
      <c r="L134" s="26">
        <f t="shared" si="15"/>
        <v>97374</v>
      </c>
    </row>
    <row r="135" spans="1:12" ht="12.75" outlineLevel="2">
      <c r="A135" s="47" t="s">
        <v>129</v>
      </c>
      <c r="B135" s="49" t="s">
        <v>64</v>
      </c>
      <c r="C135" s="49" t="s">
        <v>36</v>
      </c>
      <c r="D135" s="49" t="s">
        <v>130</v>
      </c>
      <c r="E135" s="50" t="s">
        <v>20</v>
      </c>
      <c r="F135" s="49" t="s">
        <v>38</v>
      </c>
      <c r="G135" s="30">
        <v>0</v>
      </c>
      <c r="H135" s="30">
        <v>5</v>
      </c>
      <c r="I135" s="20">
        <f t="shared" si="14"/>
        <v>5</v>
      </c>
      <c r="J135" s="30">
        <v>0</v>
      </c>
      <c r="K135" s="30">
        <v>121</v>
      </c>
      <c r="L135" s="26">
        <f t="shared" si="15"/>
        <v>121</v>
      </c>
    </row>
    <row r="136" spans="1:12" ht="12.75" outlineLevel="2">
      <c r="A136" s="47" t="s">
        <v>135</v>
      </c>
      <c r="B136" s="48" t="s">
        <v>64</v>
      </c>
      <c r="C136" s="49" t="s">
        <v>36</v>
      </c>
      <c r="D136" s="49" t="s">
        <v>29</v>
      </c>
      <c r="E136" s="50" t="s">
        <v>20</v>
      </c>
      <c r="F136" s="49" t="s">
        <v>38</v>
      </c>
      <c r="G136" s="29">
        <v>0</v>
      </c>
      <c r="H136" s="29">
        <v>98473</v>
      </c>
      <c r="I136" s="20">
        <f t="shared" si="14"/>
        <v>98473</v>
      </c>
      <c r="J136" s="29">
        <v>0</v>
      </c>
      <c r="K136" s="29">
        <v>4093752</v>
      </c>
      <c r="L136" s="26">
        <f t="shared" si="15"/>
        <v>4093752</v>
      </c>
    </row>
    <row r="137" spans="1:12" ht="12.75" outlineLevel="2">
      <c r="A137" s="61" t="s">
        <v>137</v>
      </c>
      <c r="B137" s="28" t="s">
        <v>17</v>
      </c>
      <c r="C137" s="28" t="s">
        <v>36</v>
      </c>
      <c r="D137" s="28" t="s">
        <v>37</v>
      </c>
      <c r="E137" s="28" t="s">
        <v>20</v>
      </c>
      <c r="F137" s="28" t="s">
        <v>38</v>
      </c>
      <c r="G137" s="29">
        <v>1167</v>
      </c>
      <c r="H137" s="29">
        <v>0</v>
      </c>
      <c r="I137" s="20">
        <f t="shared" si="14"/>
        <v>1167</v>
      </c>
      <c r="J137" s="29">
        <v>22949</v>
      </c>
      <c r="K137" s="29">
        <v>0</v>
      </c>
      <c r="L137" s="26">
        <f t="shared" si="15"/>
        <v>22949</v>
      </c>
    </row>
    <row r="138" spans="1:12" ht="12.75" outlineLevel="2">
      <c r="A138" s="157" t="s">
        <v>642</v>
      </c>
      <c r="B138" s="140" t="s">
        <v>641</v>
      </c>
      <c r="C138" s="140" t="s">
        <v>36</v>
      </c>
      <c r="D138" s="140" t="s">
        <v>37</v>
      </c>
      <c r="E138" s="140" t="s">
        <v>26</v>
      </c>
      <c r="F138" s="140" t="s">
        <v>38</v>
      </c>
      <c r="G138" s="158">
        <v>250</v>
      </c>
      <c r="H138" s="158">
        <v>0</v>
      </c>
      <c r="I138" s="20">
        <f t="shared" si="14"/>
        <v>250</v>
      </c>
      <c r="J138" s="158">
        <v>1753</v>
      </c>
      <c r="K138" s="158">
        <v>0</v>
      </c>
      <c r="L138" s="26">
        <f t="shared" si="15"/>
        <v>1753</v>
      </c>
    </row>
    <row r="139" spans="1:12" ht="12.75" outlineLevel="2">
      <c r="A139" s="139" t="s">
        <v>637</v>
      </c>
      <c r="B139" s="140" t="s">
        <v>638</v>
      </c>
      <c r="C139" s="140" t="s">
        <v>36</v>
      </c>
      <c r="D139" s="140" t="s">
        <v>114</v>
      </c>
      <c r="E139" s="140" t="s">
        <v>20</v>
      </c>
      <c r="F139" s="140" t="s">
        <v>38</v>
      </c>
      <c r="G139" s="68">
        <v>0</v>
      </c>
      <c r="H139" s="68">
        <f>91580+292747</f>
        <v>384327</v>
      </c>
      <c r="I139" s="20">
        <f t="shared" si="14"/>
        <v>384327</v>
      </c>
      <c r="J139" s="68">
        <v>0</v>
      </c>
      <c r="K139" s="68">
        <f>3618171+14529715</f>
        <v>18147886</v>
      </c>
      <c r="L139" s="26">
        <f t="shared" si="15"/>
        <v>18147886</v>
      </c>
    </row>
    <row r="140" spans="1:12" ht="12.75" outlineLevel="2">
      <c r="A140" s="61" t="s">
        <v>153</v>
      </c>
      <c r="B140" s="28" t="s">
        <v>17</v>
      </c>
      <c r="C140" s="28" t="s">
        <v>36</v>
      </c>
      <c r="D140" s="28" t="s">
        <v>37</v>
      </c>
      <c r="E140" s="28" t="s">
        <v>20</v>
      </c>
      <c r="F140" s="28" t="s">
        <v>38</v>
      </c>
      <c r="G140" s="29">
        <v>211120</v>
      </c>
      <c r="H140" s="30">
        <v>21458</v>
      </c>
      <c r="I140" s="20">
        <f t="shared" si="14"/>
        <v>232578</v>
      </c>
      <c r="J140" s="29">
        <v>4760322</v>
      </c>
      <c r="K140" s="30">
        <v>924720</v>
      </c>
      <c r="L140" s="26">
        <f t="shared" si="15"/>
        <v>5685042</v>
      </c>
    </row>
    <row r="141" spans="1:12" ht="12.75" outlineLevel="2">
      <c r="A141" s="47" t="s">
        <v>158</v>
      </c>
      <c r="B141" s="49" t="s">
        <v>64</v>
      </c>
      <c r="C141" s="49" t="s">
        <v>36</v>
      </c>
      <c r="D141" s="49" t="s">
        <v>157</v>
      </c>
      <c r="E141" s="50" t="s">
        <v>20</v>
      </c>
      <c r="F141" s="49" t="s">
        <v>38</v>
      </c>
      <c r="G141" s="29">
        <v>0</v>
      </c>
      <c r="H141" s="29">
        <v>30</v>
      </c>
      <c r="I141" s="20">
        <f t="shared" si="14"/>
        <v>30</v>
      </c>
      <c r="J141" s="29">
        <v>0</v>
      </c>
      <c r="K141" s="29">
        <v>1418</v>
      </c>
      <c r="L141" s="26">
        <f t="shared" si="15"/>
        <v>1418</v>
      </c>
    </row>
    <row r="142" spans="1:12" ht="12.75" outlineLevel="2">
      <c r="A142" s="61" t="s">
        <v>174</v>
      </c>
      <c r="B142" s="28" t="s">
        <v>17</v>
      </c>
      <c r="C142" s="28" t="s">
        <v>36</v>
      </c>
      <c r="D142" s="28" t="s">
        <v>37</v>
      </c>
      <c r="E142" s="28" t="s">
        <v>20</v>
      </c>
      <c r="F142" s="28" t="s">
        <v>38</v>
      </c>
      <c r="G142" s="93">
        <v>0</v>
      </c>
      <c r="H142" s="29">
        <v>0</v>
      </c>
      <c r="I142" s="20">
        <f t="shared" si="14"/>
        <v>0</v>
      </c>
      <c r="J142" s="29">
        <v>0</v>
      </c>
      <c r="K142" s="29">
        <v>0</v>
      </c>
      <c r="L142" s="26">
        <f t="shared" si="15"/>
        <v>0</v>
      </c>
    </row>
    <row r="143" spans="1:12" ht="12.75" outlineLevel="2">
      <c r="A143" s="27" t="s">
        <v>179</v>
      </c>
      <c r="B143" s="53" t="s">
        <v>32</v>
      </c>
      <c r="C143" s="53" t="s">
        <v>36</v>
      </c>
      <c r="D143" s="53" t="s">
        <v>180</v>
      </c>
      <c r="E143" s="53" t="s">
        <v>20</v>
      </c>
      <c r="F143" s="53" t="s">
        <v>38</v>
      </c>
      <c r="G143" s="29">
        <v>845</v>
      </c>
      <c r="H143" s="29">
        <v>0</v>
      </c>
      <c r="I143" s="20">
        <f t="shared" si="14"/>
        <v>845</v>
      </c>
      <c r="J143" s="30">
        <v>20465</v>
      </c>
      <c r="K143" s="30">
        <v>0</v>
      </c>
      <c r="L143" s="26">
        <f t="shared" si="15"/>
        <v>20465</v>
      </c>
    </row>
    <row r="144" spans="1:12" ht="12.75" outlineLevel="2">
      <c r="A144" s="27" t="s">
        <v>212</v>
      </c>
      <c r="B144" s="53" t="s">
        <v>35</v>
      </c>
      <c r="C144" s="53" t="s">
        <v>36</v>
      </c>
      <c r="D144" s="53" t="s">
        <v>37</v>
      </c>
      <c r="E144" s="53" t="s">
        <v>26</v>
      </c>
      <c r="F144" s="53" t="s">
        <v>38</v>
      </c>
      <c r="G144" s="29">
        <v>5793</v>
      </c>
      <c r="H144" s="29">
        <v>0</v>
      </c>
      <c r="I144" s="20">
        <f t="shared" si="14"/>
        <v>5793</v>
      </c>
      <c r="J144" s="29">
        <v>140173</v>
      </c>
      <c r="K144" s="29">
        <v>0</v>
      </c>
      <c r="L144" s="26">
        <f t="shared" si="15"/>
        <v>140173</v>
      </c>
    </row>
    <row r="145" spans="1:12" ht="12.75" outlineLevel="2">
      <c r="A145" s="61" t="s">
        <v>214</v>
      </c>
      <c r="B145" s="28" t="s">
        <v>17</v>
      </c>
      <c r="C145" s="28" t="s">
        <v>36</v>
      </c>
      <c r="D145" s="28" t="s">
        <v>37</v>
      </c>
      <c r="E145" s="28" t="s">
        <v>20</v>
      </c>
      <c r="F145" s="28" t="s">
        <v>38</v>
      </c>
      <c r="G145" s="29">
        <v>30150</v>
      </c>
      <c r="H145" s="29">
        <v>0</v>
      </c>
      <c r="I145" s="20">
        <f t="shared" si="14"/>
        <v>30150</v>
      </c>
      <c r="J145" s="29">
        <v>932332</v>
      </c>
      <c r="K145" s="29">
        <v>0</v>
      </c>
      <c r="L145" s="26">
        <f t="shared" si="15"/>
        <v>932332</v>
      </c>
    </row>
    <row r="146" spans="1:12" ht="12.75" outlineLevel="2">
      <c r="A146" s="61" t="s">
        <v>723</v>
      </c>
      <c r="B146" s="28" t="s">
        <v>17</v>
      </c>
      <c r="C146" s="28" t="s">
        <v>36</v>
      </c>
      <c r="D146" s="28" t="s">
        <v>37</v>
      </c>
      <c r="E146" s="28" t="s">
        <v>20</v>
      </c>
      <c r="F146" s="28" t="s">
        <v>38</v>
      </c>
      <c r="G146" s="29">
        <v>0</v>
      </c>
      <c r="H146" s="29">
        <v>0</v>
      </c>
      <c r="I146" s="20">
        <f t="shared" si="14"/>
        <v>0</v>
      </c>
      <c r="J146" s="29">
        <v>0</v>
      </c>
      <c r="K146" s="29">
        <v>0</v>
      </c>
      <c r="L146" s="26">
        <f t="shared" si="15"/>
        <v>0</v>
      </c>
    </row>
    <row r="147" spans="1:12" ht="12.75" outlineLevel="2">
      <c r="A147" s="61" t="s">
        <v>221</v>
      </c>
      <c r="B147" s="28" t="s">
        <v>17</v>
      </c>
      <c r="C147" s="28" t="s">
        <v>36</v>
      </c>
      <c r="D147" s="28" t="s">
        <v>37</v>
      </c>
      <c r="E147" s="28" t="s">
        <v>20</v>
      </c>
      <c r="F147" s="28" t="s">
        <v>38</v>
      </c>
      <c r="G147" s="29">
        <v>884</v>
      </c>
      <c r="H147" s="29">
        <v>0</v>
      </c>
      <c r="I147" s="20">
        <f t="shared" si="14"/>
        <v>884</v>
      </c>
      <c r="J147" s="29">
        <v>16685</v>
      </c>
      <c r="K147" s="29">
        <v>0</v>
      </c>
      <c r="L147" s="26">
        <f t="shared" si="15"/>
        <v>16685</v>
      </c>
    </row>
    <row r="148" spans="1:12" ht="12.75" outlineLevel="2">
      <c r="A148" s="27" t="s">
        <v>235</v>
      </c>
      <c r="B148" s="28" t="s">
        <v>76</v>
      </c>
      <c r="C148" s="28" t="s">
        <v>36</v>
      </c>
      <c r="D148" s="28" t="s">
        <v>236</v>
      </c>
      <c r="E148" s="28" t="s">
        <v>26</v>
      </c>
      <c r="F148" s="28" t="s">
        <v>38</v>
      </c>
      <c r="G148" s="29">
        <v>11</v>
      </c>
      <c r="H148" s="29">
        <v>0</v>
      </c>
      <c r="I148" s="20">
        <f t="shared" si="14"/>
        <v>11</v>
      </c>
      <c r="J148" s="29">
        <v>235</v>
      </c>
      <c r="K148" s="29">
        <v>0</v>
      </c>
      <c r="L148" s="26">
        <f t="shared" si="15"/>
        <v>235</v>
      </c>
    </row>
    <row r="149" spans="1:12" ht="12.75" outlineLevel="2">
      <c r="A149" s="61" t="s">
        <v>266</v>
      </c>
      <c r="B149" s="28" t="s">
        <v>17</v>
      </c>
      <c r="C149" s="28" t="s">
        <v>36</v>
      </c>
      <c r="D149" s="28" t="s">
        <v>37</v>
      </c>
      <c r="E149" s="28" t="s">
        <v>20</v>
      </c>
      <c r="F149" s="28" t="s">
        <v>38</v>
      </c>
      <c r="G149" s="29">
        <v>5586</v>
      </c>
      <c r="H149" s="29">
        <v>0</v>
      </c>
      <c r="I149" s="20">
        <f t="shared" si="14"/>
        <v>5586</v>
      </c>
      <c r="J149" s="29">
        <v>133148</v>
      </c>
      <c r="K149" s="29">
        <v>0</v>
      </c>
      <c r="L149" s="26">
        <f t="shared" si="15"/>
        <v>133148</v>
      </c>
    </row>
    <row r="150" spans="1:12" ht="12.75" outlineLevel="2">
      <c r="A150" s="61" t="s">
        <v>274</v>
      </c>
      <c r="B150" s="28" t="s">
        <v>32</v>
      </c>
      <c r="C150" s="28" t="s">
        <v>36</v>
      </c>
      <c r="D150" s="28" t="s">
        <v>37</v>
      </c>
      <c r="E150" s="28" t="s">
        <v>20</v>
      </c>
      <c r="F150" s="28" t="s">
        <v>38</v>
      </c>
      <c r="G150" s="103">
        <v>81482</v>
      </c>
      <c r="H150" s="29">
        <v>0</v>
      </c>
      <c r="I150" s="20">
        <f t="shared" si="14"/>
        <v>81482</v>
      </c>
      <c r="J150" s="29">
        <v>1710317</v>
      </c>
      <c r="K150" s="29">
        <v>0</v>
      </c>
      <c r="L150" s="26">
        <f t="shared" si="15"/>
        <v>1710317</v>
      </c>
    </row>
    <row r="151" spans="1:12" ht="12.75" outlineLevel="2">
      <c r="A151" s="27" t="s">
        <v>275</v>
      </c>
      <c r="B151" s="53" t="s">
        <v>23</v>
      </c>
      <c r="C151" s="53" t="s">
        <v>36</v>
      </c>
      <c r="D151" s="53" t="s">
        <v>180</v>
      </c>
      <c r="E151" s="53" t="s">
        <v>26</v>
      </c>
      <c r="F151" s="48" t="s">
        <v>38</v>
      </c>
      <c r="G151" s="30">
        <v>3709</v>
      </c>
      <c r="H151" s="30">
        <v>0</v>
      </c>
      <c r="I151" s="20">
        <f t="shared" si="14"/>
        <v>3709</v>
      </c>
      <c r="J151" s="30">
        <v>89761</v>
      </c>
      <c r="K151" s="30">
        <v>0</v>
      </c>
      <c r="L151" s="26">
        <f t="shared" si="15"/>
        <v>89761</v>
      </c>
    </row>
    <row r="152" spans="1:12" ht="12.75" outlineLevel="2">
      <c r="A152" s="157" t="s">
        <v>643</v>
      </c>
      <c r="B152" s="140" t="s">
        <v>641</v>
      </c>
      <c r="C152" s="140" t="s">
        <v>36</v>
      </c>
      <c r="D152" s="140" t="s">
        <v>180</v>
      </c>
      <c r="E152" s="140" t="s">
        <v>26</v>
      </c>
      <c r="F152" s="140" t="s">
        <v>38</v>
      </c>
      <c r="G152" s="158">
        <v>38</v>
      </c>
      <c r="H152" s="158">
        <v>0</v>
      </c>
      <c r="I152" s="20">
        <f t="shared" si="14"/>
        <v>38</v>
      </c>
      <c r="J152" s="158">
        <v>94</v>
      </c>
      <c r="K152" s="158">
        <v>0</v>
      </c>
      <c r="L152" s="26">
        <f t="shared" si="15"/>
        <v>94</v>
      </c>
    </row>
    <row r="153" spans="1:12" ht="12.75" outlineLevel="2">
      <c r="A153" s="61" t="s">
        <v>283</v>
      </c>
      <c r="B153" s="28" t="s">
        <v>17</v>
      </c>
      <c r="C153" s="28" t="s">
        <v>36</v>
      </c>
      <c r="D153" s="28" t="s">
        <v>180</v>
      </c>
      <c r="E153" s="28" t="s">
        <v>20</v>
      </c>
      <c r="F153" s="49" t="s">
        <v>38</v>
      </c>
      <c r="G153" s="29">
        <v>14911</v>
      </c>
      <c r="H153" s="29">
        <v>0</v>
      </c>
      <c r="I153" s="20">
        <f t="shared" si="14"/>
        <v>14911</v>
      </c>
      <c r="J153" s="29">
        <v>360052</v>
      </c>
      <c r="K153" s="29">
        <v>0</v>
      </c>
      <c r="L153" s="26">
        <f t="shared" si="15"/>
        <v>360052</v>
      </c>
    </row>
    <row r="154" spans="1:12" ht="12.75" outlineLevel="2">
      <c r="A154" s="27" t="s">
        <v>285</v>
      </c>
      <c r="B154" s="53" t="s">
        <v>32</v>
      </c>
      <c r="C154" s="53" t="s">
        <v>36</v>
      </c>
      <c r="D154" s="53" t="s">
        <v>180</v>
      </c>
      <c r="E154" s="53" t="s">
        <v>20</v>
      </c>
      <c r="F154" s="53" t="s">
        <v>38</v>
      </c>
      <c r="G154" s="29">
        <v>88782</v>
      </c>
      <c r="H154" s="29">
        <v>0</v>
      </c>
      <c r="I154" s="20">
        <f t="shared" si="14"/>
        <v>88782</v>
      </c>
      <c r="J154" s="29">
        <v>1572579</v>
      </c>
      <c r="K154" s="29">
        <v>0</v>
      </c>
      <c r="L154" s="26">
        <f t="shared" si="15"/>
        <v>1572579</v>
      </c>
    </row>
    <row r="155" spans="1:12" ht="12.75" outlineLevel="2">
      <c r="A155" s="61" t="s">
        <v>286</v>
      </c>
      <c r="B155" s="28" t="s">
        <v>17</v>
      </c>
      <c r="C155" s="28" t="s">
        <v>36</v>
      </c>
      <c r="D155" s="28" t="s">
        <v>180</v>
      </c>
      <c r="E155" s="28" t="s">
        <v>20</v>
      </c>
      <c r="F155" s="28" t="s">
        <v>38</v>
      </c>
      <c r="G155" s="29">
        <v>85174</v>
      </c>
      <c r="H155" s="29">
        <v>0</v>
      </c>
      <c r="I155" s="20">
        <f t="shared" si="14"/>
        <v>85174</v>
      </c>
      <c r="J155" s="29">
        <v>1951371</v>
      </c>
      <c r="K155" s="29">
        <v>0</v>
      </c>
      <c r="L155" s="26">
        <f t="shared" si="15"/>
        <v>1951371</v>
      </c>
    </row>
    <row r="156" spans="1:12" ht="12.75" outlineLevel="2">
      <c r="A156" s="27" t="s">
        <v>287</v>
      </c>
      <c r="B156" s="53" t="s">
        <v>32</v>
      </c>
      <c r="C156" s="53" t="s">
        <v>36</v>
      </c>
      <c r="D156" s="53" t="s">
        <v>180</v>
      </c>
      <c r="E156" s="53" t="s">
        <v>20</v>
      </c>
      <c r="F156" s="53" t="s">
        <v>38</v>
      </c>
      <c r="G156" s="29">
        <v>5747</v>
      </c>
      <c r="H156" s="29">
        <v>0</v>
      </c>
      <c r="I156" s="20">
        <f t="shared" si="14"/>
        <v>5747</v>
      </c>
      <c r="J156" s="29">
        <v>138857</v>
      </c>
      <c r="K156" s="29">
        <v>0</v>
      </c>
      <c r="L156" s="26">
        <f t="shared" si="15"/>
        <v>138857</v>
      </c>
    </row>
    <row r="157" spans="1:12" ht="12.75" outlineLevel="2">
      <c r="A157" s="27" t="s">
        <v>289</v>
      </c>
      <c r="B157" s="53" t="s">
        <v>23</v>
      </c>
      <c r="C157" s="53" t="s">
        <v>36</v>
      </c>
      <c r="D157" s="53" t="s">
        <v>180</v>
      </c>
      <c r="E157" s="53" t="s">
        <v>26</v>
      </c>
      <c r="F157" s="48" t="s">
        <v>38</v>
      </c>
      <c r="G157" s="30">
        <v>5084</v>
      </c>
      <c r="H157" s="30">
        <v>0</v>
      </c>
      <c r="I157" s="20">
        <f t="shared" si="14"/>
        <v>5084</v>
      </c>
      <c r="J157" s="30">
        <v>123020</v>
      </c>
      <c r="K157" s="30">
        <v>0</v>
      </c>
      <c r="L157" s="26">
        <f t="shared" si="15"/>
        <v>123020</v>
      </c>
    </row>
    <row r="158" spans="1:12" ht="12.75" outlineLevel="2">
      <c r="A158" s="61" t="s">
        <v>310</v>
      </c>
      <c r="B158" s="28" t="s">
        <v>17</v>
      </c>
      <c r="C158" s="28" t="s">
        <v>36</v>
      </c>
      <c r="D158" s="28" t="s">
        <v>58</v>
      </c>
      <c r="E158" s="28" t="s">
        <v>20</v>
      </c>
      <c r="F158" s="28" t="s">
        <v>38</v>
      </c>
      <c r="G158" s="29">
        <v>251</v>
      </c>
      <c r="H158" s="29">
        <v>0</v>
      </c>
      <c r="I158" s="20">
        <f t="shared" si="14"/>
        <v>251</v>
      </c>
      <c r="J158" s="29">
        <v>6009</v>
      </c>
      <c r="K158" s="29">
        <v>0</v>
      </c>
      <c r="L158" s="26">
        <f t="shared" si="15"/>
        <v>6009</v>
      </c>
    </row>
    <row r="159" spans="1:12" ht="12.75" outlineLevel="2">
      <c r="A159" s="27" t="s">
        <v>342</v>
      </c>
      <c r="B159" s="28" t="s">
        <v>76</v>
      </c>
      <c r="C159" s="28" t="s">
        <v>36</v>
      </c>
      <c r="D159" s="28" t="s">
        <v>236</v>
      </c>
      <c r="E159" s="28" t="s">
        <v>26</v>
      </c>
      <c r="F159" s="28" t="s">
        <v>38</v>
      </c>
      <c r="G159" s="29">
        <v>176</v>
      </c>
      <c r="H159" s="29">
        <v>0</v>
      </c>
      <c r="I159" s="20">
        <f t="shared" si="14"/>
        <v>176</v>
      </c>
      <c r="J159" s="29">
        <v>4236</v>
      </c>
      <c r="K159" s="29">
        <v>0</v>
      </c>
      <c r="L159" s="26">
        <f t="shared" si="15"/>
        <v>4236</v>
      </c>
    </row>
    <row r="160" spans="1:12" ht="12.75" outlineLevel="2">
      <c r="A160" s="27" t="s">
        <v>343</v>
      </c>
      <c r="B160" s="53" t="s">
        <v>32</v>
      </c>
      <c r="C160" s="53" t="s">
        <v>36</v>
      </c>
      <c r="D160" s="53" t="s">
        <v>180</v>
      </c>
      <c r="E160" s="53" t="s">
        <v>20</v>
      </c>
      <c r="F160" s="53" t="s">
        <v>38</v>
      </c>
      <c r="G160" s="29">
        <v>6574</v>
      </c>
      <c r="H160" s="29">
        <v>0</v>
      </c>
      <c r="I160" s="20">
        <f aca="true" t="shared" si="16" ref="I160:I187">SUM(G160:H160)</f>
        <v>6574</v>
      </c>
      <c r="J160" s="29">
        <v>158874</v>
      </c>
      <c r="K160" s="29">
        <v>0</v>
      </c>
      <c r="L160" s="26">
        <f aca="true" t="shared" si="17" ref="L160:L187">SUM(J160:K160)</f>
        <v>158874</v>
      </c>
    </row>
    <row r="161" spans="1:12" ht="12.75" outlineLevel="2">
      <c r="A161" s="61" t="s">
        <v>364</v>
      </c>
      <c r="B161" s="28" t="s">
        <v>17</v>
      </c>
      <c r="C161" s="28" t="s">
        <v>36</v>
      </c>
      <c r="D161" s="28" t="s">
        <v>58</v>
      </c>
      <c r="E161" s="28" t="s">
        <v>20</v>
      </c>
      <c r="F161" s="28" t="s">
        <v>38</v>
      </c>
      <c r="G161" s="29">
        <v>618</v>
      </c>
      <c r="H161" s="29">
        <v>0</v>
      </c>
      <c r="I161" s="20">
        <f t="shared" si="16"/>
        <v>618</v>
      </c>
      <c r="J161" s="29">
        <v>11791</v>
      </c>
      <c r="K161" s="29">
        <v>0</v>
      </c>
      <c r="L161" s="26">
        <f t="shared" si="17"/>
        <v>11791</v>
      </c>
    </row>
    <row r="162" spans="1:12" ht="12.75" outlineLevel="2">
      <c r="A162" s="61" t="s">
        <v>365</v>
      </c>
      <c r="B162" s="28" t="s">
        <v>17</v>
      </c>
      <c r="C162" s="28" t="s">
        <v>36</v>
      </c>
      <c r="D162" s="28" t="s">
        <v>58</v>
      </c>
      <c r="E162" s="28" t="s">
        <v>20</v>
      </c>
      <c r="F162" s="28" t="s">
        <v>38</v>
      </c>
      <c r="G162" s="29">
        <v>139767</v>
      </c>
      <c r="H162" s="29">
        <v>3540</v>
      </c>
      <c r="I162" s="20">
        <f t="shared" si="16"/>
        <v>143307</v>
      </c>
      <c r="J162" s="29">
        <v>3392683</v>
      </c>
      <c r="K162" s="29">
        <v>161953</v>
      </c>
      <c r="L162" s="26">
        <f t="shared" si="17"/>
        <v>3554636</v>
      </c>
    </row>
    <row r="163" spans="1:12" ht="12.75" outlineLevel="2">
      <c r="A163" s="27" t="s">
        <v>376</v>
      </c>
      <c r="B163" s="28" t="s">
        <v>92</v>
      </c>
      <c r="C163" s="28" t="s">
        <v>36</v>
      </c>
      <c r="D163" s="28" t="s">
        <v>58</v>
      </c>
      <c r="E163" s="28" t="s">
        <v>20</v>
      </c>
      <c r="F163" s="28" t="s">
        <v>38</v>
      </c>
      <c r="G163" s="29">
        <v>13738</v>
      </c>
      <c r="H163" s="29">
        <v>0</v>
      </c>
      <c r="I163" s="20">
        <f t="shared" si="16"/>
        <v>13738</v>
      </c>
      <c r="J163" s="29">
        <v>278466</v>
      </c>
      <c r="K163" s="29">
        <v>0</v>
      </c>
      <c r="L163" s="26">
        <f t="shared" si="17"/>
        <v>278466</v>
      </c>
    </row>
    <row r="164" spans="1:12" ht="12.75" outlineLevel="2">
      <c r="A164" s="27" t="s">
        <v>380</v>
      </c>
      <c r="B164" s="53" t="s">
        <v>32</v>
      </c>
      <c r="C164" s="53" t="s">
        <v>36</v>
      </c>
      <c r="D164" s="53" t="s">
        <v>180</v>
      </c>
      <c r="E164" s="53" t="s">
        <v>20</v>
      </c>
      <c r="F164" s="53" t="s">
        <v>38</v>
      </c>
      <c r="G164" s="29">
        <v>2103</v>
      </c>
      <c r="H164" s="29">
        <v>0</v>
      </c>
      <c r="I164" s="20">
        <f t="shared" si="16"/>
        <v>2103</v>
      </c>
      <c r="J164" s="29">
        <v>50904</v>
      </c>
      <c r="K164" s="29">
        <v>0</v>
      </c>
      <c r="L164" s="26">
        <f t="shared" si="17"/>
        <v>50904</v>
      </c>
    </row>
    <row r="165" spans="1:12" ht="12.75" outlineLevel="2">
      <c r="A165" s="69" t="s">
        <v>416</v>
      </c>
      <c r="B165" s="49" t="s">
        <v>49</v>
      </c>
      <c r="C165" s="49" t="s">
        <v>36</v>
      </c>
      <c r="D165" s="49" t="s">
        <v>417</v>
      </c>
      <c r="E165" s="50" t="s">
        <v>20</v>
      </c>
      <c r="F165" s="49" t="s">
        <v>38</v>
      </c>
      <c r="G165" s="29">
        <v>0</v>
      </c>
      <c r="H165" s="29">
        <v>23729</v>
      </c>
      <c r="I165" s="20">
        <f t="shared" si="16"/>
        <v>23729</v>
      </c>
      <c r="J165" s="29">
        <v>0</v>
      </c>
      <c r="K165" s="29">
        <v>772384</v>
      </c>
      <c r="L165" s="26">
        <f t="shared" si="17"/>
        <v>772384</v>
      </c>
    </row>
    <row r="166" spans="1:12" ht="12.75" outlineLevel="2">
      <c r="A166" s="27" t="s">
        <v>426</v>
      </c>
      <c r="B166" s="28" t="s">
        <v>35</v>
      </c>
      <c r="C166" s="28" t="s">
        <v>36</v>
      </c>
      <c r="D166" s="28" t="s">
        <v>37</v>
      </c>
      <c r="E166" s="28" t="s">
        <v>26</v>
      </c>
      <c r="F166" s="28" t="s">
        <v>38</v>
      </c>
      <c r="G166" s="29">
        <v>27738</v>
      </c>
      <c r="H166" s="29">
        <v>0</v>
      </c>
      <c r="I166" s="20">
        <f t="shared" si="16"/>
        <v>27738</v>
      </c>
      <c r="J166" s="29">
        <v>491308</v>
      </c>
      <c r="K166" s="29">
        <v>0</v>
      </c>
      <c r="L166" s="26">
        <f t="shared" si="17"/>
        <v>491308</v>
      </c>
    </row>
    <row r="167" spans="1:12" ht="12.75" outlineLevel="2">
      <c r="A167" s="61" t="s">
        <v>435</v>
      </c>
      <c r="B167" s="28" t="s">
        <v>17</v>
      </c>
      <c r="C167" s="28" t="s">
        <v>36</v>
      </c>
      <c r="D167" s="28" t="s">
        <v>37</v>
      </c>
      <c r="E167" s="28" t="s">
        <v>20</v>
      </c>
      <c r="F167" s="28" t="s">
        <v>38</v>
      </c>
      <c r="G167" s="29">
        <v>110436</v>
      </c>
      <c r="H167" s="30">
        <v>2790</v>
      </c>
      <c r="I167" s="20">
        <f t="shared" si="16"/>
        <v>113226</v>
      </c>
      <c r="J167" s="29">
        <v>2499166</v>
      </c>
      <c r="K167" s="29">
        <v>134962</v>
      </c>
      <c r="L167" s="26">
        <f t="shared" si="17"/>
        <v>2634128</v>
      </c>
    </row>
    <row r="168" spans="1:12" ht="12.75" outlineLevel="2">
      <c r="A168" s="47" t="s">
        <v>440</v>
      </c>
      <c r="B168" s="48" t="s">
        <v>64</v>
      </c>
      <c r="C168" s="49" t="s">
        <v>36</v>
      </c>
      <c r="D168" s="49" t="s">
        <v>323</v>
      </c>
      <c r="E168" s="50" t="s">
        <v>20</v>
      </c>
      <c r="F168" s="49" t="s">
        <v>38</v>
      </c>
      <c r="G168" s="29">
        <v>0</v>
      </c>
      <c r="H168" s="29">
        <v>43827</v>
      </c>
      <c r="I168" s="20">
        <f t="shared" si="16"/>
        <v>43827</v>
      </c>
      <c r="J168" s="29">
        <v>0</v>
      </c>
      <c r="K168" s="29">
        <v>568497</v>
      </c>
      <c r="L168" s="26">
        <f t="shared" si="17"/>
        <v>568497</v>
      </c>
    </row>
    <row r="169" spans="1:12" ht="12.75" outlineLevel="2">
      <c r="A169" s="47" t="s">
        <v>441</v>
      </c>
      <c r="B169" s="48" t="s">
        <v>49</v>
      </c>
      <c r="C169" s="48" t="s">
        <v>36</v>
      </c>
      <c r="D169" s="48" t="s">
        <v>102</v>
      </c>
      <c r="E169" s="111" t="s">
        <v>20</v>
      </c>
      <c r="F169" s="48" t="s">
        <v>38</v>
      </c>
      <c r="G169" s="30">
        <v>0</v>
      </c>
      <c r="H169" s="29">
        <v>8110</v>
      </c>
      <c r="I169" s="20">
        <f t="shared" si="16"/>
        <v>8110</v>
      </c>
      <c r="J169" s="29">
        <v>0</v>
      </c>
      <c r="K169" s="29">
        <v>217460</v>
      </c>
      <c r="L169" s="26">
        <f t="shared" si="17"/>
        <v>217460</v>
      </c>
    </row>
    <row r="170" spans="1:12" ht="12.75" outlineLevel="2">
      <c r="A170" s="27" t="s">
        <v>447</v>
      </c>
      <c r="B170" s="53" t="s">
        <v>23</v>
      </c>
      <c r="C170" s="53" t="s">
        <v>36</v>
      </c>
      <c r="D170" s="53" t="s">
        <v>180</v>
      </c>
      <c r="E170" s="53" t="s">
        <v>26</v>
      </c>
      <c r="F170" s="48" t="s">
        <v>38</v>
      </c>
      <c r="G170" s="30">
        <v>9995</v>
      </c>
      <c r="H170" s="30">
        <v>0</v>
      </c>
      <c r="I170" s="20">
        <f t="shared" si="16"/>
        <v>9995</v>
      </c>
      <c r="J170" s="30">
        <v>241731</v>
      </c>
      <c r="K170" s="30">
        <v>0</v>
      </c>
      <c r="L170" s="26">
        <f t="shared" si="17"/>
        <v>241731</v>
      </c>
    </row>
    <row r="171" spans="1:12" ht="12.75" outlineLevel="2">
      <c r="A171" s="69" t="s">
        <v>450</v>
      </c>
      <c r="B171" s="49" t="s">
        <v>49</v>
      </c>
      <c r="C171" s="49" t="s">
        <v>36</v>
      </c>
      <c r="D171" s="49" t="s">
        <v>37</v>
      </c>
      <c r="E171" s="50" t="s">
        <v>20</v>
      </c>
      <c r="F171" s="49" t="s">
        <v>38</v>
      </c>
      <c r="G171" s="29">
        <v>0</v>
      </c>
      <c r="H171" s="29">
        <v>112890</v>
      </c>
      <c r="I171" s="20">
        <f t="shared" si="16"/>
        <v>112890</v>
      </c>
      <c r="J171" s="29">
        <v>0</v>
      </c>
      <c r="K171" s="30">
        <v>3739703</v>
      </c>
      <c r="L171" s="26">
        <f t="shared" si="17"/>
        <v>3739703</v>
      </c>
    </row>
    <row r="172" spans="1:12" ht="12.75" outlineLevel="2">
      <c r="A172" s="47" t="s">
        <v>453</v>
      </c>
      <c r="B172" s="49" t="s">
        <v>64</v>
      </c>
      <c r="C172" s="49" t="s">
        <v>36</v>
      </c>
      <c r="D172" s="49" t="s">
        <v>90</v>
      </c>
      <c r="E172" s="50" t="s">
        <v>20</v>
      </c>
      <c r="F172" s="49" t="s">
        <v>38</v>
      </c>
      <c r="G172" s="29">
        <v>0</v>
      </c>
      <c r="H172" s="29">
        <v>36233</v>
      </c>
      <c r="I172" s="20">
        <f t="shared" si="16"/>
        <v>36233</v>
      </c>
      <c r="J172" s="29">
        <v>0</v>
      </c>
      <c r="K172" s="29">
        <v>1294073</v>
      </c>
      <c r="L172" s="26">
        <f t="shared" si="17"/>
        <v>1294073</v>
      </c>
    </row>
    <row r="173" spans="1:12" ht="12.75" outlineLevel="2">
      <c r="A173" s="27" t="s">
        <v>466</v>
      </c>
      <c r="B173" s="28" t="s">
        <v>32</v>
      </c>
      <c r="C173" s="28" t="s">
        <v>36</v>
      </c>
      <c r="D173" s="28" t="s">
        <v>37</v>
      </c>
      <c r="E173" s="28" t="s">
        <v>20</v>
      </c>
      <c r="F173" s="28" t="s">
        <v>38</v>
      </c>
      <c r="G173" s="103">
        <v>0</v>
      </c>
      <c r="H173" s="29">
        <v>14891</v>
      </c>
      <c r="I173" s="20">
        <f t="shared" si="16"/>
        <v>14891</v>
      </c>
      <c r="J173" s="29">
        <v>0</v>
      </c>
      <c r="K173" s="29">
        <v>1097872</v>
      </c>
      <c r="L173" s="26">
        <f t="shared" si="17"/>
        <v>1097872</v>
      </c>
    </row>
    <row r="174" spans="1:12" ht="12.75" outlineLevel="2">
      <c r="A174" s="27" t="s">
        <v>474</v>
      </c>
      <c r="B174" s="53" t="s">
        <v>23</v>
      </c>
      <c r="C174" s="53" t="s">
        <v>36</v>
      </c>
      <c r="D174" s="53" t="s">
        <v>180</v>
      </c>
      <c r="E174" s="53" t="s">
        <v>26</v>
      </c>
      <c r="F174" s="48" t="s">
        <v>38</v>
      </c>
      <c r="G174" s="30">
        <v>3371</v>
      </c>
      <c r="H174" s="30">
        <v>0</v>
      </c>
      <c r="I174" s="20">
        <f t="shared" si="16"/>
        <v>3371</v>
      </c>
      <c r="J174" s="30">
        <v>81585</v>
      </c>
      <c r="K174" s="30">
        <v>0</v>
      </c>
      <c r="L174" s="26">
        <f t="shared" si="17"/>
        <v>81585</v>
      </c>
    </row>
    <row r="175" spans="1:12" ht="12.75" outlineLevel="2">
      <c r="A175" s="61" t="s">
        <v>509</v>
      </c>
      <c r="B175" s="28" t="s">
        <v>17</v>
      </c>
      <c r="C175" s="28" t="s">
        <v>36</v>
      </c>
      <c r="D175" s="28" t="s">
        <v>58</v>
      </c>
      <c r="E175" s="28" t="s">
        <v>20</v>
      </c>
      <c r="F175" s="28" t="s">
        <v>38</v>
      </c>
      <c r="G175" s="29">
        <v>5090</v>
      </c>
      <c r="H175" s="29">
        <v>0</v>
      </c>
      <c r="I175" s="20">
        <f t="shared" si="16"/>
        <v>5090</v>
      </c>
      <c r="J175" s="29">
        <v>156811</v>
      </c>
      <c r="K175" s="29">
        <v>0</v>
      </c>
      <c r="L175" s="26">
        <f t="shared" si="17"/>
        <v>156811</v>
      </c>
    </row>
    <row r="176" spans="1:12" ht="12.75" outlineLevel="2">
      <c r="A176" s="27" t="s">
        <v>545</v>
      </c>
      <c r="B176" s="53" t="s">
        <v>32</v>
      </c>
      <c r="C176" s="53" t="s">
        <v>36</v>
      </c>
      <c r="D176" s="53" t="s">
        <v>180</v>
      </c>
      <c r="E176" s="53" t="s">
        <v>20</v>
      </c>
      <c r="F176" s="53" t="s">
        <v>38</v>
      </c>
      <c r="G176" s="29">
        <v>15299</v>
      </c>
      <c r="H176" s="29">
        <v>0</v>
      </c>
      <c r="I176" s="20">
        <f t="shared" si="16"/>
        <v>15299</v>
      </c>
      <c r="J176" s="29">
        <v>369773</v>
      </c>
      <c r="K176" s="29">
        <v>0</v>
      </c>
      <c r="L176" s="26">
        <f t="shared" si="17"/>
        <v>369773</v>
      </c>
    </row>
    <row r="177" spans="1:12" ht="12.75" outlineLevel="2">
      <c r="A177" s="47" t="s">
        <v>554</v>
      </c>
      <c r="B177" s="49" t="s">
        <v>64</v>
      </c>
      <c r="C177" s="49" t="s">
        <v>36</v>
      </c>
      <c r="D177" s="49" t="s">
        <v>219</v>
      </c>
      <c r="E177" s="50" t="s">
        <v>20</v>
      </c>
      <c r="F177" s="49" t="s">
        <v>38</v>
      </c>
      <c r="G177" s="29">
        <v>0</v>
      </c>
      <c r="H177" s="29">
        <v>1484</v>
      </c>
      <c r="I177" s="20">
        <f t="shared" si="16"/>
        <v>1484</v>
      </c>
      <c r="J177" s="29">
        <v>0</v>
      </c>
      <c r="K177" s="29">
        <v>85894</v>
      </c>
      <c r="L177" s="26">
        <f t="shared" si="17"/>
        <v>85894</v>
      </c>
    </row>
    <row r="178" spans="1:12" ht="12.75" outlineLevel="2">
      <c r="A178" s="61" t="s">
        <v>561</v>
      </c>
      <c r="B178" s="28" t="s">
        <v>17</v>
      </c>
      <c r="C178" s="28" t="s">
        <v>36</v>
      </c>
      <c r="D178" s="28" t="s">
        <v>236</v>
      </c>
      <c r="E178" s="28" t="s">
        <v>20</v>
      </c>
      <c r="F178" s="28" t="s">
        <v>38</v>
      </c>
      <c r="G178" s="29">
        <v>12214</v>
      </c>
      <c r="H178" s="29">
        <v>0</v>
      </c>
      <c r="I178" s="20">
        <f t="shared" si="16"/>
        <v>12214</v>
      </c>
      <c r="J178" s="29">
        <v>270284</v>
      </c>
      <c r="K178" s="29">
        <v>0</v>
      </c>
      <c r="L178" s="26">
        <f t="shared" si="17"/>
        <v>270284</v>
      </c>
    </row>
    <row r="179" spans="1:12" ht="12.75" outlineLevel="2">
      <c r="A179" s="47" t="s">
        <v>562</v>
      </c>
      <c r="B179" s="48" t="s">
        <v>64</v>
      </c>
      <c r="C179" s="49" t="s">
        <v>36</v>
      </c>
      <c r="D179" s="49" t="s">
        <v>323</v>
      </c>
      <c r="E179" s="50" t="s">
        <v>20</v>
      </c>
      <c r="F179" s="49" t="s">
        <v>38</v>
      </c>
      <c r="G179" s="29">
        <v>0</v>
      </c>
      <c r="H179" s="29">
        <v>619</v>
      </c>
      <c r="I179" s="20">
        <f t="shared" si="16"/>
        <v>619</v>
      </c>
      <c r="J179" s="29">
        <v>0</v>
      </c>
      <c r="K179" s="29">
        <v>17933</v>
      </c>
      <c r="L179" s="26">
        <f t="shared" si="17"/>
        <v>17933</v>
      </c>
    </row>
    <row r="180" spans="1:12" ht="12.75" outlineLevel="2">
      <c r="A180" s="27" t="s">
        <v>564</v>
      </c>
      <c r="B180" s="28" t="s">
        <v>32</v>
      </c>
      <c r="C180" s="28" t="s">
        <v>36</v>
      </c>
      <c r="D180" s="28" t="s">
        <v>37</v>
      </c>
      <c r="E180" s="28" t="s">
        <v>20</v>
      </c>
      <c r="F180" s="28" t="s">
        <v>38</v>
      </c>
      <c r="G180" s="45">
        <v>906443</v>
      </c>
      <c r="H180" s="45">
        <v>16544</v>
      </c>
      <c r="I180" s="20">
        <f t="shared" si="16"/>
        <v>922987</v>
      </c>
      <c r="J180" s="29">
        <v>22932188</v>
      </c>
      <c r="K180" s="29">
        <v>887455</v>
      </c>
      <c r="L180" s="26">
        <f t="shared" si="17"/>
        <v>23819643</v>
      </c>
    </row>
    <row r="181" spans="1:12" ht="12.75" outlineLevel="2">
      <c r="A181" s="27" t="s">
        <v>773</v>
      </c>
      <c r="B181" s="28" t="s">
        <v>35</v>
      </c>
      <c r="C181" s="28" t="s">
        <v>36</v>
      </c>
      <c r="D181" s="28" t="s">
        <v>236</v>
      </c>
      <c r="E181" s="28" t="s">
        <v>26</v>
      </c>
      <c r="F181" s="28" t="s">
        <v>38</v>
      </c>
      <c r="G181" s="29">
        <v>16346</v>
      </c>
      <c r="H181" s="29">
        <v>0</v>
      </c>
      <c r="I181" s="20">
        <f t="shared" si="16"/>
        <v>16346</v>
      </c>
      <c r="J181" s="29">
        <v>315386</v>
      </c>
      <c r="K181" s="29">
        <v>0</v>
      </c>
      <c r="L181" s="26">
        <f t="shared" si="17"/>
        <v>315386</v>
      </c>
    </row>
    <row r="182" spans="1:12" ht="12.75" outlineLevel="2">
      <c r="A182" s="61" t="s">
        <v>596</v>
      </c>
      <c r="B182" s="28" t="s">
        <v>17</v>
      </c>
      <c r="C182" s="28" t="s">
        <v>36</v>
      </c>
      <c r="D182" s="28" t="s">
        <v>58</v>
      </c>
      <c r="E182" s="28" t="s">
        <v>20</v>
      </c>
      <c r="F182" s="28" t="s">
        <v>38</v>
      </c>
      <c r="G182" s="29">
        <v>3063</v>
      </c>
      <c r="H182" s="29">
        <v>0</v>
      </c>
      <c r="I182" s="20">
        <f t="shared" si="16"/>
        <v>3063</v>
      </c>
      <c r="J182" s="29">
        <v>73339</v>
      </c>
      <c r="K182" s="29">
        <v>0</v>
      </c>
      <c r="L182" s="26">
        <f t="shared" si="17"/>
        <v>73339</v>
      </c>
    </row>
    <row r="183" spans="1:12" ht="12.75" outlineLevel="2">
      <c r="A183" s="61" t="s">
        <v>611</v>
      </c>
      <c r="B183" s="28" t="s">
        <v>32</v>
      </c>
      <c r="C183" s="28" t="s">
        <v>36</v>
      </c>
      <c r="D183" s="28" t="s">
        <v>236</v>
      </c>
      <c r="E183" s="28" t="s">
        <v>20</v>
      </c>
      <c r="F183" s="28" t="s">
        <v>38</v>
      </c>
      <c r="G183" s="29">
        <v>452</v>
      </c>
      <c r="H183" s="29">
        <v>0</v>
      </c>
      <c r="I183" s="20">
        <f t="shared" si="16"/>
        <v>452</v>
      </c>
      <c r="J183" s="29">
        <v>9204</v>
      </c>
      <c r="K183" s="29">
        <v>0</v>
      </c>
      <c r="L183" s="26">
        <f t="shared" si="17"/>
        <v>9204</v>
      </c>
    </row>
    <row r="184" spans="1:12" ht="12.75" outlineLevel="2">
      <c r="A184" s="27" t="s">
        <v>612</v>
      </c>
      <c r="B184" s="53" t="s">
        <v>23</v>
      </c>
      <c r="C184" s="53" t="s">
        <v>36</v>
      </c>
      <c r="D184" s="53" t="s">
        <v>236</v>
      </c>
      <c r="E184" s="53" t="s">
        <v>26</v>
      </c>
      <c r="F184" s="48" t="s">
        <v>38</v>
      </c>
      <c r="G184" s="30">
        <v>4211</v>
      </c>
      <c r="H184" s="30">
        <v>0</v>
      </c>
      <c r="I184" s="20">
        <f t="shared" si="16"/>
        <v>4211</v>
      </c>
      <c r="J184" s="30">
        <v>101963</v>
      </c>
      <c r="K184" s="30">
        <v>0</v>
      </c>
      <c r="L184" s="26">
        <f t="shared" si="17"/>
        <v>101963</v>
      </c>
    </row>
    <row r="185" spans="1:12" ht="12.75" outlineLevel="2">
      <c r="A185" s="61" t="s">
        <v>622</v>
      </c>
      <c r="B185" s="28" t="s">
        <v>17</v>
      </c>
      <c r="C185" s="28" t="s">
        <v>36</v>
      </c>
      <c r="D185" s="28" t="s">
        <v>37</v>
      </c>
      <c r="E185" s="28" t="s">
        <v>20</v>
      </c>
      <c r="F185" s="28" t="s">
        <v>38</v>
      </c>
      <c r="G185" s="29">
        <v>8237</v>
      </c>
      <c r="H185" s="29">
        <v>0</v>
      </c>
      <c r="I185" s="20">
        <f t="shared" si="16"/>
        <v>8237</v>
      </c>
      <c r="J185" s="29">
        <v>206381</v>
      </c>
      <c r="K185" s="29">
        <v>0</v>
      </c>
      <c r="L185" s="26">
        <f t="shared" si="17"/>
        <v>206381</v>
      </c>
    </row>
    <row r="186" spans="1:12" ht="12.75" outlineLevel="2">
      <c r="A186" s="157" t="s">
        <v>644</v>
      </c>
      <c r="B186" s="140" t="s">
        <v>641</v>
      </c>
      <c r="C186" s="140" t="s">
        <v>36</v>
      </c>
      <c r="D186" s="140" t="s">
        <v>236</v>
      </c>
      <c r="E186" s="140" t="s">
        <v>26</v>
      </c>
      <c r="F186" s="159" t="s">
        <v>38</v>
      </c>
      <c r="G186" s="158">
        <v>10350</v>
      </c>
      <c r="H186" s="158">
        <v>0</v>
      </c>
      <c r="I186" s="20">
        <f t="shared" si="16"/>
        <v>10350</v>
      </c>
      <c r="J186" s="158">
        <v>25875</v>
      </c>
      <c r="K186" s="158">
        <v>0</v>
      </c>
      <c r="L186" s="26">
        <f t="shared" si="17"/>
        <v>25875</v>
      </c>
    </row>
    <row r="187" spans="1:12" ht="12.75" outlineLevel="2">
      <c r="A187" s="61" t="s">
        <v>623</v>
      </c>
      <c r="B187" s="28" t="s">
        <v>17</v>
      </c>
      <c r="C187" s="28" t="s">
        <v>36</v>
      </c>
      <c r="D187" s="28" t="s">
        <v>236</v>
      </c>
      <c r="E187" s="28" t="s">
        <v>20</v>
      </c>
      <c r="F187" s="28" t="s">
        <v>38</v>
      </c>
      <c r="G187" s="29">
        <v>38478</v>
      </c>
      <c r="H187" s="29">
        <v>0</v>
      </c>
      <c r="I187" s="20">
        <f t="shared" si="16"/>
        <v>38478</v>
      </c>
      <c r="J187" s="29">
        <v>1039860</v>
      </c>
      <c r="K187" s="29">
        <v>0</v>
      </c>
      <c r="L187" s="26">
        <f t="shared" si="17"/>
        <v>1039860</v>
      </c>
    </row>
    <row r="188" spans="1:12" s="233" customFormat="1" ht="12.75" outlineLevel="1">
      <c r="A188" s="281"/>
      <c r="B188" s="254"/>
      <c r="C188" s="254" t="s">
        <v>683</v>
      </c>
      <c r="D188" s="254"/>
      <c r="E188" s="254"/>
      <c r="F188" s="254"/>
      <c r="G188" s="255">
        <f aca="true" t="shared" si="18" ref="G188:L188">SUBTOTAL(9,G128:G187)</f>
        <v>2048579</v>
      </c>
      <c r="H188" s="255">
        <f t="shared" si="18"/>
        <v>835596</v>
      </c>
      <c r="I188" s="230">
        <f t="shared" si="18"/>
        <v>2884175</v>
      </c>
      <c r="J188" s="255">
        <f t="shared" si="18"/>
        <v>48748112</v>
      </c>
      <c r="K188" s="255">
        <f t="shared" si="18"/>
        <v>34343648</v>
      </c>
      <c r="L188" s="232">
        <f t="shared" si="18"/>
        <v>83091760</v>
      </c>
    </row>
    <row r="189" spans="1:12" ht="12.75" outlineLevel="2">
      <c r="A189" s="54" t="s">
        <v>66</v>
      </c>
      <c r="B189" s="55" t="s">
        <v>32</v>
      </c>
      <c r="C189" s="55" t="s">
        <v>67</v>
      </c>
      <c r="D189" s="55" t="s">
        <v>33</v>
      </c>
      <c r="E189" s="56" t="s">
        <v>20</v>
      </c>
      <c r="F189" s="55" t="s">
        <v>55</v>
      </c>
      <c r="G189" s="57">
        <v>113231</v>
      </c>
      <c r="H189" s="58" t="s">
        <v>68</v>
      </c>
      <c r="I189" s="20">
        <f aca="true" t="shared" si="19" ref="I189:I213">SUM(G189:H189)</f>
        <v>113231</v>
      </c>
      <c r="J189" s="57">
        <v>630274</v>
      </c>
      <c r="K189" s="57"/>
      <c r="L189" s="44">
        <f aca="true" t="shared" si="20" ref="L189:L213">SUM(J189:K189)</f>
        <v>630274</v>
      </c>
    </row>
    <row r="190" spans="1:12" ht="12.75" outlineLevel="2">
      <c r="A190" s="80" t="s">
        <v>150</v>
      </c>
      <c r="B190" s="81" t="s">
        <v>23</v>
      </c>
      <c r="C190" s="81" t="s">
        <v>67</v>
      </c>
      <c r="D190" s="81" t="s">
        <v>33</v>
      </c>
      <c r="E190" s="56" t="s">
        <v>26</v>
      </c>
      <c r="F190" s="55" t="s">
        <v>55</v>
      </c>
      <c r="G190" s="58">
        <v>40741</v>
      </c>
      <c r="H190" s="82"/>
      <c r="I190" s="20">
        <f t="shared" si="19"/>
        <v>40741</v>
      </c>
      <c r="J190" s="57">
        <v>225499</v>
      </c>
      <c r="K190" s="82"/>
      <c r="L190" s="26">
        <f t="shared" si="20"/>
        <v>225499</v>
      </c>
    </row>
    <row r="191" spans="1:12" ht="12.75" outlineLevel="2">
      <c r="A191" s="80" t="s">
        <v>151</v>
      </c>
      <c r="B191" s="81" t="s">
        <v>70</v>
      </c>
      <c r="C191" s="81" t="s">
        <v>67</v>
      </c>
      <c r="D191" s="81" t="s">
        <v>110</v>
      </c>
      <c r="E191" s="56" t="s">
        <v>20</v>
      </c>
      <c r="F191" s="55" t="s">
        <v>55</v>
      </c>
      <c r="G191" s="57">
        <v>265805</v>
      </c>
      <c r="H191" s="57"/>
      <c r="I191" s="20">
        <f t="shared" si="19"/>
        <v>265805</v>
      </c>
      <c r="J191" s="58">
        <v>1475452</v>
      </c>
      <c r="K191" s="57"/>
      <c r="L191" s="26">
        <f t="shared" si="20"/>
        <v>1475452</v>
      </c>
    </row>
    <row r="192" spans="1:12" ht="12.75" outlineLevel="2">
      <c r="A192" s="97" t="s">
        <v>189</v>
      </c>
      <c r="B192" s="98" t="s">
        <v>76</v>
      </c>
      <c r="C192" s="98" t="s">
        <v>67</v>
      </c>
      <c r="D192" s="98" t="s">
        <v>33</v>
      </c>
      <c r="E192" s="56" t="s">
        <v>26</v>
      </c>
      <c r="F192" s="55" t="s">
        <v>55</v>
      </c>
      <c r="G192" s="57">
        <f>11430+13667</f>
        <v>25097</v>
      </c>
      <c r="H192" s="58"/>
      <c r="I192" s="20">
        <f t="shared" si="19"/>
        <v>25097</v>
      </c>
      <c r="J192" s="57">
        <f>64106+75875</f>
        <v>139981</v>
      </c>
      <c r="K192" s="57"/>
      <c r="L192" s="26">
        <f t="shared" si="20"/>
        <v>139981</v>
      </c>
    </row>
    <row r="193" spans="1:12" ht="12.75" outlineLevel="2">
      <c r="A193" s="80" t="s">
        <v>190</v>
      </c>
      <c r="B193" s="81" t="s">
        <v>35</v>
      </c>
      <c r="C193" s="81" t="s">
        <v>67</v>
      </c>
      <c r="D193" s="81" t="s">
        <v>43</v>
      </c>
      <c r="E193" s="56" t="s">
        <v>26</v>
      </c>
      <c r="F193" s="55" t="s">
        <v>55</v>
      </c>
      <c r="G193" s="57">
        <v>87834</v>
      </c>
      <c r="H193" s="57"/>
      <c r="I193" s="20">
        <f t="shared" si="19"/>
        <v>87834</v>
      </c>
      <c r="J193" s="57">
        <v>489574</v>
      </c>
      <c r="K193" s="57"/>
      <c r="L193" s="26">
        <f t="shared" si="20"/>
        <v>489574</v>
      </c>
    </row>
    <row r="194" spans="1:12" ht="12.75" outlineLevel="2">
      <c r="A194" s="99" t="s">
        <v>222</v>
      </c>
      <c r="B194" s="55" t="s">
        <v>17</v>
      </c>
      <c r="C194" s="55" t="s">
        <v>67</v>
      </c>
      <c r="D194" s="55" t="s">
        <v>33</v>
      </c>
      <c r="E194" s="56" t="s">
        <v>20</v>
      </c>
      <c r="F194" s="55" t="s">
        <v>55</v>
      </c>
      <c r="G194" s="58">
        <v>7711</v>
      </c>
      <c r="H194" s="57"/>
      <c r="I194" s="20">
        <f t="shared" si="19"/>
        <v>7711</v>
      </c>
      <c r="J194" s="58">
        <v>43093</v>
      </c>
      <c r="K194" s="58"/>
      <c r="L194" s="26">
        <f t="shared" si="20"/>
        <v>43093</v>
      </c>
    </row>
    <row r="195" spans="1:12" ht="12.75" outlineLevel="2">
      <c r="A195" s="80" t="s">
        <v>225</v>
      </c>
      <c r="B195" s="81" t="s">
        <v>23</v>
      </c>
      <c r="C195" s="81" t="s">
        <v>67</v>
      </c>
      <c r="D195" s="81" t="s">
        <v>43</v>
      </c>
      <c r="E195" s="56" t="s">
        <v>26</v>
      </c>
      <c r="F195" s="55" t="s">
        <v>55</v>
      </c>
      <c r="G195" s="57">
        <v>9222</v>
      </c>
      <c r="H195" s="57"/>
      <c r="I195" s="20">
        <f t="shared" si="19"/>
        <v>9222</v>
      </c>
      <c r="J195" s="57">
        <v>48670</v>
      </c>
      <c r="K195" s="58"/>
      <c r="L195" s="26">
        <f t="shared" si="20"/>
        <v>48670</v>
      </c>
    </row>
    <row r="196" spans="1:12" ht="12.75" outlineLevel="2">
      <c r="A196" s="80" t="s">
        <v>230</v>
      </c>
      <c r="B196" s="81" t="s">
        <v>35</v>
      </c>
      <c r="C196" s="81" t="s">
        <v>67</v>
      </c>
      <c r="D196" s="81" t="s">
        <v>33</v>
      </c>
      <c r="E196" s="56" t="s">
        <v>26</v>
      </c>
      <c r="F196" s="55" t="s">
        <v>55</v>
      </c>
      <c r="G196" s="58">
        <v>2028</v>
      </c>
      <c r="H196" s="57"/>
      <c r="I196" s="20">
        <f t="shared" si="19"/>
        <v>2028</v>
      </c>
      <c r="J196" s="57">
        <v>11413</v>
      </c>
      <c r="K196" s="57"/>
      <c r="L196" s="26">
        <f t="shared" si="20"/>
        <v>11413</v>
      </c>
    </row>
    <row r="197" spans="1:12" ht="12.75" outlineLevel="2">
      <c r="A197" s="80" t="s">
        <v>272</v>
      </c>
      <c r="B197" s="98" t="s">
        <v>76</v>
      </c>
      <c r="C197" s="81" t="s">
        <v>67</v>
      </c>
      <c r="D197" s="81" t="s">
        <v>43</v>
      </c>
      <c r="E197" s="56" t="s">
        <v>26</v>
      </c>
      <c r="F197" s="55" t="s">
        <v>55</v>
      </c>
      <c r="G197" s="57">
        <f>147893+8900</f>
        <v>156793</v>
      </c>
      <c r="H197" s="58"/>
      <c r="I197" s="20">
        <f t="shared" si="19"/>
        <v>156793</v>
      </c>
      <c r="J197" s="57">
        <f>817465+56828</f>
        <v>874293</v>
      </c>
      <c r="K197" s="58"/>
      <c r="L197" s="26">
        <f t="shared" si="20"/>
        <v>874293</v>
      </c>
    </row>
    <row r="198" spans="1:12" ht="12.75" outlineLevel="2">
      <c r="A198" s="80" t="s">
        <v>316</v>
      </c>
      <c r="B198" s="81" t="s">
        <v>35</v>
      </c>
      <c r="C198" s="81" t="s">
        <v>67</v>
      </c>
      <c r="D198" s="81" t="s">
        <v>33</v>
      </c>
      <c r="E198" s="56" t="s">
        <v>26</v>
      </c>
      <c r="F198" s="55" t="s">
        <v>55</v>
      </c>
      <c r="G198" s="57">
        <v>11469</v>
      </c>
      <c r="H198" s="82"/>
      <c r="I198" s="20">
        <f t="shared" si="19"/>
        <v>11469</v>
      </c>
      <c r="J198" s="57">
        <v>64537</v>
      </c>
      <c r="K198" s="57"/>
      <c r="L198" s="26">
        <f t="shared" si="20"/>
        <v>64537</v>
      </c>
    </row>
    <row r="199" spans="1:12" ht="12.75" outlineLevel="2">
      <c r="A199" s="80" t="s">
        <v>327</v>
      </c>
      <c r="B199" s="81" t="s">
        <v>35</v>
      </c>
      <c r="C199" s="81" t="s">
        <v>67</v>
      </c>
      <c r="D199" s="81" t="s">
        <v>43</v>
      </c>
      <c r="E199" s="56" t="s">
        <v>26</v>
      </c>
      <c r="F199" s="55" t="s">
        <v>55</v>
      </c>
      <c r="G199" s="57">
        <v>22730</v>
      </c>
      <c r="H199" s="57"/>
      <c r="I199" s="20">
        <f t="shared" si="19"/>
        <v>22730</v>
      </c>
      <c r="J199" s="57">
        <v>127306</v>
      </c>
      <c r="K199" s="57"/>
      <c r="L199" s="26">
        <f t="shared" si="20"/>
        <v>127306</v>
      </c>
    </row>
    <row r="200" spans="1:12" ht="12.75" outlineLevel="2">
      <c r="A200" s="80" t="s">
        <v>796</v>
      </c>
      <c r="B200" s="81" t="s">
        <v>35</v>
      </c>
      <c r="C200" s="81" t="s">
        <v>67</v>
      </c>
      <c r="D200" s="81" t="s">
        <v>33</v>
      </c>
      <c r="E200" s="56" t="s">
        <v>26</v>
      </c>
      <c r="F200" s="55" t="s">
        <v>55</v>
      </c>
      <c r="G200" s="57">
        <v>10479</v>
      </c>
      <c r="H200" s="57"/>
      <c r="I200" s="20">
        <f t="shared" si="19"/>
        <v>10479</v>
      </c>
      <c r="J200" s="57">
        <v>58502</v>
      </c>
      <c r="K200" s="57"/>
      <c r="L200" s="26">
        <f t="shared" si="20"/>
        <v>58502</v>
      </c>
    </row>
    <row r="201" spans="1:12" ht="12.75" outlineLevel="2">
      <c r="A201" s="54" t="s">
        <v>337</v>
      </c>
      <c r="B201" s="55" t="s">
        <v>17</v>
      </c>
      <c r="C201" s="55" t="s">
        <v>67</v>
      </c>
      <c r="D201" s="55" t="s">
        <v>33</v>
      </c>
      <c r="E201" s="56" t="s">
        <v>20</v>
      </c>
      <c r="F201" s="55" t="s">
        <v>55</v>
      </c>
      <c r="G201" s="59">
        <v>49582</v>
      </c>
      <c r="H201" s="58"/>
      <c r="I201" s="20">
        <f t="shared" si="19"/>
        <v>49582</v>
      </c>
      <c r="J201" s="58">
        <v>275882</v>
      </c>
      <c r="K201" s="58"/>
      <c r="L201" s="26">
        <f t="shared" si="20"/>
        <v>275882</v>
      </c>
    </row>
    <row r="202" spans="1:12" ht="12.75" outlineLevel="2">
      <c r="A202" s="80" t="s">
        <v>379</v>
      </c>
      <c r="B202" s="81" t="s">
        <v>17</v>
      </c>
      <c r="C202" s="81" t="s">
        <v>67</v>
      </c>
      <c r="D202" s="81" t="s">
        <v>43</v>
      </c>
      <c r="E202" s="56" t="s">
        <v>20</v>
      </c>
      <c r="F202" s="55" t="s">
        <v>55</v>
      </c>
      <c r="G202" s="57">
        <v>24553</v>
      </c>
      <c r="H202" s="58"/>
      <c r="I202" s="20">
        <f t="shared" si="19"/>
        <v>24553</v>
      </c>
      <c r="J202" s="57">
        <v>136602</v>
      </c>
      <c r="K202" s="58"/>
      <c r="L202" s="26">
        <f t="shared" si="20"/>
        <v>136602</v>
      </c>
    </row>
    <row r="203" spans="1:12" ht="12.75" outlineLevel="2">
      <c r="A203" s="80" t="s">
        <v>382</v>
      </c>
      <c r="B203" s="81" t="s">
        <v>35</v>
      </c>
      <c r="C203" s="81" t="s">
        <v>67</v>
      </c>
      <c r="D203" s="81" t="s">
        <v>110</v>
      </c>
      <c r="E203" s="56" t="s">
        <v>26</v>
      </c>
      <c r="F203" s="55" t="s">
        <v>55</v>
      </c>
      <c r="G203" s="57">
        <v>14413</v>
      </c>
      <c r="H203" s="57"/>
      <c r="I203" s="20">
        <f t="shared" si="19"/>
        <v>14413</v>
      </c>
      <c r="J203" s="57">
        <v>80766</v>
      </c>
      <c r="K203" s="57"/>
      <c r="L203" s="26">
        <f t="shared" si="20"/>
        <v>80766</v>
      </c>
    </row>
    <row r="204" spans="1:12" ht="12.75" outlineLevel="2">
      <c r="A204" s="80" t="s">
        <v>384</v>
      </c>
      <c r="B204" s="81" t="s">
        <v>35</v>
      </c>
      <c r="C204" s="81" t="s">
        <v>67</v>
      </c>
      <c r="D204" s="81" t="s">
        <v>110</v>
      </c>
      <c r="E204" s="56" t="s">
        <v>26</v>
      </c>
      <c r="F204" s="55" t="s">
        <v>55</v>
      </c>
      <c r="G204" s="57">
        <v>11431</v>
      </c>
      <c r="H204" s="57"/>
      <c r="I204" s="20">
        <f t="shared" si="19"/>
        <v>11431</v>
      </c>
      <c r="J204" s="57">
        <v>66720</v>
      </c>
      <c r="K204" s="57"/>
      <c r="L204" s="26">
        <f t="shared" si="20"/>
        <v>66720</v>
      </c>
    </row>
    <row r="205" spans="1:12" ht="12.75" outlineLevel="2">
      <c r="A205" s="160" t="s">
        <v>645</v>
      </c>
      <c r="B205" s="161" t="s">
        <v>641</v>
      </c>
      <c r="C205" s="161" t="s">
        <v>67</v>
      </c>
      <c r="D205" s="161" t="s">
        <v>33</v>
      </c>
      <c r="E205" s="162" t="s">
        <v>26</v>
      </c>
      <c r="F205" s="163" t="s">
        <v>55</v>
      </c>
      <c r="G205" s="164">
        <v>195267</v>
      </c>
      <c r="H205" s="164"/>
      <c r="I205" s="20">
        <f t="shared" si="19"/>
        <v>195267</v>
      </c>
      <c r="J205" s="164">
        <v>1088962</v>
      </c>
      <c r="K205" s="164"/>
      <c r="L205" s="26">
        <f t="shared" si="20"/>
        <v>1088962</v>
      </c>
    </row>
    <row r="206" spans="1:12" ht="12.75" outlineLevel="2">
      <c r="A206" s="80" t="s">
        <v>477</v>
      </c>
      <c r="B206" s="81" t="s">
        <v>70</v>
      </c>
      <c r="C206" s="81" t="s">
        <v>67</v>
      </c>
      <c r="D206" s="81" t="s">
        <v>33</v>
      </c>
      <c r="E206" s="56" t="s">
        <v>20</v>
      </c>
      <c r="F206" s="55" t="s">
        <v>55</v>
      </c>
      <c r="G206" s="57">
        <v>147397</v>
      </c>
      <c r="H206" s="57"/>
      <c r="I206" s="20">
        <f t="shared" si="19"/>
        <v>147397</v>
      </c>
      <c r="J206" s="120">
        <v>817732</v>
      </c>
      <c r="K206" s="57"/>
      <c r="L206" s="26">
        <f t="shared" si="20"/>
        <v>817732</v>
      </c>
    </row>
    <row r="207" spans="1:12" ht="12.75" outlineLevel="2">
      <c r="A207" s="80" t="s">
        <v>480</v>
      </c>
      <c r="B207" s="81" t="s">
        <v>23</v>
      </c>
      <c r="C207" s="81" t="s">
        <v>67</v>
      </c>
      <c r="D207" s="81" t="s">
        <v>33</v>
      </c>
      <c r="E207" s="56" t="s">
        <v>26</v>
      </c>
      <c r="F207" s="55" t="s">
        <v>55</v>
      </c>
      <c r="G207" s="58">
        <v>81494</v>
      </c>
      <c r="H207" s="57"/>
      <c r="I207" s="20">
        <f t="shared" si="19"/>
        <v>81494</v>
      </c>
      <c r="J207" s="57">
        <v>453406</v>
      </c>
      <c r="K207" s="57"/>
      <c r="L207" s="26">
        <f t="shared" si="20"/>
        <v>453406</v>
      </c>
    </row>
    <row r="208" spans="1:12" ht="12.75" outlineLevel="2">
      <c r="A208" s="54" t="s">
        <v>553</v>
      </c>
      <c r="B208" s="55" t="s">
        <v>17</v>
      </c>
      <c r="C208" s="55" t="s">
        <v>67</v>
      </c>
      <c r="D208" s="55" t="s">
        <v>33</v>
      </c>
      <c r="E208" s="56" t="s">
        <v>20</v>
      </c>
      <c r="F208" s="55" t="s">
        <v>55</v>
      </c>
      <c r="G208" s="59">
        <v>1630</v>
      </c>
      <c r="H208" s="57"/>
      <c r="I208" s="20">
        <f t="shared" si="19"/>
        <v>1630</v>
      </c>
      <c r="J208" s="57">
        <v>9046</v>
      </c>
      <c r="K208" s="58"/>
      <c r="L208" s="26">
        <f t="shared" si="20"/>
        <v>9046</v>
      </c>
    </row>
    <row r="209" spans="1:12" ht="12.75" outlineLevel="2">
      <c r="A209" s="80" t="s">
        <v>558</v>
      </c>
      <c r="B209" s="81" t="s">
        <v>23</v>
      </c>
      <c r="C209" s="81" t="s">
        <v>67</v>
      </c>
      <c r="D209" s="81" t="s">
        <v>33</v>
      </c>
      <c r="E209" s="56" t="s">
        <v>26</v>
      </c>
      <c r="F209" s="55" t="s">
        <v>55</v>
      </c>
      <c r="G209" s="58">
        <v>13941</v>
      </c>
      <c r="H209" s="58"/>
      <c r="I209" s="20">
        <f t="shared" si="19"/>
        <v>13941</v>
      </c>
      <c r="J209" s="57">
        <v>77765</v>
      </c>
      <c r="K209" s="57"/>
      <c r="L209" s="26">
        <f t="shared" si="20"/>
        <v>77765</v>
      </c>
    </row>
    <row r="210" spans="1:12" ht="12.75" outlineLevel="2">
      <c r="A210" s="97" t="s">
        <v>792</v>
      </c>
      <c r="B210" s="98" t="s">
        <v>76</v>
      </c>
      <c r="C210" s="98" t="s">
        <v>67</v>
      </c>
      <c r="D210" s="98" t="s">
        <v>33</v>
      </c>
      <c r="E210" s="136" t="s">
        <v>26</v>
      </c>
      <c r="F210" s="137" t="s">
        <v>55</v>
      </c>
      <c r="G210" s="138">
        <f>14831</f>
        <v>14831</v>
      </c>
      <c r="H210" s="138"/>
      <c r="I210" s="20">
        <f t="shared" si="19"/>
        <v>14831</v>
      </c>
      <c r="J210" s="138">
        <f>82619</f>
        <v>82619</v>
      </c>
      <c r="K210" s="138" t="s">
        <v>68</v>
      </c>
      <c r="L210" s="26">
        <f t="shared" si="20"/>
        <v>82619</v>
      </c>
    </row>
    <row r="211" spans="1:12" ht="12.75" outlineLevel="2">
      <c r="A211" s="54" t="s">
        <v>607</v>
      </c>
      <c r="B211" s="55" t="s">
        <v>17</v>
      </c>
      <c r="C211" s="55" t="s">
        <v>67</v>
      </c>
      <c r="D211" s="55" t="s">
        <v>33</v>
      </c>
      <c r="E211" s="56" t="s">
        <v>20</v>
      </c>
      <c r="F211" s="55" t="s">
        <v>55</v>
      </c>
      <c r="G211" s="59">
        <v>8927</v>
      </c>
      <c r="H211" s="58"/>
      <c r="I211" s="20">
        <f t="shared" si="19"/>
        <v>8927</v>
      </c>
      <c r="J211" s="57">
        <v>49837</v>
      </c>
      <c r="K211" s="58"/>
      <c r="L211" s="26">
        <f t="shared" si="20"/>
        <v>49837</v>
      </c>
    </row>
    <row r="212" spans="1:12" ht="12.75" outlineLevel="2">
      <c r="A212" s="97" t="s">
        <v>632</v>
      </c>
      <c r="B212" s="98" t="s">
        <v>76</v>
      </c>
      <c r="C212" s="98" t="s">
        <v>67</v>
      </c>
      <c r="D212" s="98" t="s">
        <v>33</v>
      </c>
      <c r="E212" s="136" t="s">
        <v>26</v>
      </c>
      <c r="F212" s="137" t="s">
        <v>55</v>
      </c>
      <c r="G212" s="138">
        <v>2788</v>
      </c>
      <c r="H212" s="138"/>
      <c r="I212" s="20">
        <f t="shared" si="19"/>
        <v>2788</v>
      </c>
      <c r="J212" s="138">
        <v>20707</v>
      </c>
      <c r="K212" s="138"/>
      <c r="L212" s="26">
        <f t="shared" si="20"/>
        <v>20707</v>
      </c>
    </row>
    <row r="213" spans="1:12" ht="12.75" outlineLevel="2">
      <c r="A213" s="80" t="s">
        <v>633</v>
      </c>
      <c r="B213" s="81" t="s">
        <v>35</v>
      </c>
      <c r="C213" s="81" t="s">
        <v>67</v>
      </c>
      <c r="D213" s="81" t="s">
        <v>33</v>
      </c>
      <c r="E213" s="56" t="s">
        <v>26</v>
      </c>
      <c r="F213" s="55" t="s">
        <v>55</v>
      </c>
      <c r="G213" s="59">
        <v>24962</v>
      </c>
      <c r="H213" s="58"/>
      <c r="I213" s="20">
        <f t="shared" si="19"/>
        <v>24962</v>
      </c>
      <c r="J213" s="57">
        <v>138989</v>
      </c>
      <c r="K213" s="57"/>
      <c r="L213" s="26">
        <f t="shared" si="20"/>
        <v>138989</v>
      </c>
    </row>
    <row r="214" spans="1:12" s="233" customFormat="1" ht="12.75" outlineLevel="1">
      <c r="A214" s="276"/>
      <c r="B214" s="277"/>
      <c r="C214" s="277" t="s">
        <v>684</v>
      </c>
      <c r="D214" s="277"/>
      <c r="E214" s="278"/>
      <c r="F214" s="279"/>
      <c r="G214" s="280">
        <f aca="true" t="shared" si="21" ref="G214:L214">SUBTOTAL(9,G189:G213)</f>
        <v>1344356</v>
      </c>
      <c r="H214" s="280">
        <f t="shared" si="21"/>
        <v>0</v>
      </c>
      <c r="I214" s="230">
        <f t="shared" si="21"/>
        <v>1344356</v>
      </c>
      <c r="J214" s="280">
        <f t="shared" si="21"/>
        <v>7487627</v>
      </c>
      <c r="K214" s="280">
        <f t="shared" si="21"/>
        <v>0</v>
      </c>
      <c r="L214" s="232">
        <f t="shared" si="21"/>
        <v>7487627</v>
      </c>
    </row>
    <row r="215" spans="1:12" ht="12.75" outlineLevel="2">
      <c r="A215" s="127" t="s">
        <v>799</v>
      </c>
      <c r="B215" s="107" t="s">
        <v>17</v>
      </c>
      <c r="C215" s="107" t="s">
        <v>580</v>
      </c>
      <c r="D215" s="107" t="s">
        <v>114</v>
      </c>
      <c r="E215" s="107" t="s">
        <v>20</v>
      </c>
      <c r="F215" s="133" t="s">
        <v>27</v>
      </c>
      <c r="G215" s="127"/>
      <c r="H215" s="134">
        <v>3330</v>
      </c>
      <c r="I215" s="20">
        <f>SUM(G215:H215)</f>
        <v>3330</v>
      </c>
      <c r="J215" s="76"/>
      <c r="K215" s="76">
        <f>7651+84161</f>
        <v>91812</v>
      </c>
      <c r="L215" s="26">
        <f>SUM(J215:K215)</f>
        <v>91812</v>
      </c>
    </row>
    <row r="216" spans="1:12" ht="12.75" outlineLevel="2">
      <c r="A216" s="127" t="s">
        <v>581</v>
      </c>
      <c r="B216" s="107" t="s">
        <v>17</v>
      </c>
      <c r="C216" s="107" t="s">
        <v>580</v>
      </c>
      <c r="D216" s="107" t="s">
        <v>114</v>
      </c>
      <c r="E216" s="107" t="s">
        <v>20</v>
      </c>
      <c r="F216" s="133" t="s">
        <v>27</v>
      </c>
      <c r="G216" s="135"/>
      <c r="H216" s="76">
        <v>7898</v>
      </c>
      <c r="I216" s="20">
        <f>SUM(G216:H216)</f>
        <v>7898</v>
      </c>
      <c r="J216" s="76"/>
      <c r="K216" s="76">
        <v>214237</v>
      </c>
      <c r="L216" s="26">
        <f>SUM(J216:K216)</f>
        <v>214237</v>
      </c>
    </row>
    <row r="217" spans="1:12" s="233" customFormat="1" ht="12.75" outlineLevel="1">
      <c r="A217" s="266"/>
      <c r="B217" s="267"/>
      <c r="C217" s="267" t="s">
        <v>685</v>
      </c>
      <c r="D217" s="267"/>
      <c r="E217" s="267"/>
      <c r="F217" s="273"/>
      <c r="G217" s="274">
        <f aca="true" t="shared" si="22" ref="G217:L217">SUBTOTAL(9,G215:G216)</f>
        <v>0</v>
      </c>
      <c r="H217" s="275">
        <f t="shared" si="22"/>
        <v>11228</v>
      </c>
      <c r="I217" s="230">
        <f t="shared" si="22"/>
        <v>11228</v>
      </c>
      <c r="J217" s="275">
        <f t="shared" si="22"/>
        <v>0</v>
      </c>
      <c r="K217" s="275">
        <f t="shared" si="22"/>
        <v>306049</v>
      </c>
      <c r="L217" s="232">
        <f t="shared" si="22"/>
        <v>306049</v>
      </c>
    </row>
    <row r="218" spans="1:12" ht="12.75" outlineLevel="2">
      <c r="A218" s="11" t="s">
        <v>16</v>
      </c>
      <c r="B218" s="12" t="s">
        <v>17</v>
      </c>
      <c r="C218" s="12" t="s">
        <v>18</v>
      </c>
      <c r="D218" s="12" t="s">
        <v>19</v>
      </c>
      <c r="E218" s="13" t="s">
        <v>20</v>
      </c>
      <c r="F218" s="12" t="s">
        <v>21</v>
      </c>
      <c r="G218" s="14">
        <v>2052</v>
      </c>
      <c r="H218" s="14"/>
      <c r="I218" s="20">
        <f aca="true" t="shared" si="23" ref="I218:I281">SUM(G218:H218)</f>
        <v>2052</v>
      </c>
      <c r="J218" s="16">
        <v>34635</v>
      </c>
      <c r="K218" s="16"/>
      <c r="L218" s="26">
        <f aca="true" t="shared" si="24" ref="L218:L281">SUM(J218:K218)</f>
        <v>34635</v>
      </c>
    </row>
    <row r="219" spans="1:12" ht="12.75" outlineLevel="2">
      <c r="A219" s="11" t="s">
        <v>28</v>
      </c>
      <c r="B219" s="12" t="s">
        <v>17</v>
      </c>
      <c r="C219" s="12" t="s">
        <v>18</v>
      </c>
      <c r="D219" s="12" t="s">
        <v>29</v>
      </c>
      <c r="E219" s="13" t="s">
        <v>20</v>
      </c>
      <c r="F219" s="12" t="s">
        <v>21</v>
      </c>
      <c r="G219" s="15">
        <v>14273</v>
      </c>
      <c r="H219" s="15"/>
      <c r="I219" s="20">
        <f t="shared" si="23"/>
        <v>14273</v>
      </c>
      <c r="J219" s="22">
        <v>227093</v>
      </c>
      <c r="K219" s="22"/>
      <c r="L219" s="26">
        <f t="shared" si="24"/>
        <v>227093</v>
      </c>
    </row>
    <row r="220" spans="1:12" ht="12.75" outlineLevel="2">
      <c r="A220" s="11" t="s">
        <v>30</v>
      </c>
      <c r="B220" s="12" t="s">
        <v>17</v>
      </c>
      <c r="C220" s="12" t="s">
        <v>18</v>
      </c>
      <c r="D220" s="12" t="s">
        <v>29</v>
      </c>
      <c r="E220" s="13" t="s">
        <v>20</v>
      </c>
      <c r="F220" s="12" t="s">
        <v>21</v>
      </c>
      <c r="G220" s="15">
        <v>8857</v>
      </c>
      <c r="H220" s="15"/>
      <c r="I220" s="20">
        <f t="shared" si="23"/>
        <v>8857</v>
      </c>
      <c r="J220" s="22">
        <v>141719</v>
      </c>
      <c r="K220" s="22"/>
      <c r="L220" s="26">
        <f t="shared" si="24"/>
        <v>141719</v>
      </c>
    </row>
    <row r="221" spans="1:12" ht="12.75" outlineLevel="2">
      <c r="A221" s="11" t="s">
        <v>34</v>
      </c>
      <c r="B221" s="12" t="s">
        <v>32</v>
      </c>
      <c r="C221" s="12" t="s">
        <v>18</v>
      </c>
      <c r="D221" s="12" t="s">
        <v>29</v>
      </c>
      <c r="E221" s="13" t="s">
        <v>20</v>
      </c>
      <c r="F221" s="12" t="s">
        <v>21</v>
      </c>
      <c r="G221" s="14">
        <v>42094</v>
      </c>
      <c r="H221" s="14"/>
      <c r="I221" s="20">
        <f t="shared" si="23"/>
        <v>42094</v>
      </c>
      <c r="J221" s="16">
        <v>687465</v>
      </c>
      <c r="K221" s="16"/>
      <c r="L221" s="26">
        <f t="shared" si="24"/>
        <v>687465</v>
      </c>
    </row>
    <row r="222" spans="1:12" ht="12.75" outlineLevel="2">
      <c r="A222" s="11" t="s">
        <v>40</v>
      </c>
      <c r="B222" s="12" t="s">
        <v>17</v>
      </c>
      <c r="C222" s="12" t="s">
        <v>18</v>
      </c>
      <c r="D222" s="12" t="s">
        <v>41</v>
      </c>
      <c r="E222" s="13" t="s">
        <v>20</v>
      </c>
      <c r="F222" s="12" t="s">
        <v>21</v>
      </c>
      <c r="G222" s="31">
        <v>10091</v>
      </c>
      <c r="H222" s="31"/>
      <c r="I222" s="20">
        <f t="shared" si="23"/>
        <v>10091</v>
      </c>
      <c r="J222" s="32">
        <v>170102</v>
      </c>
      <c r="K222" s="31"/>
      <c r="L222" s="26">
        <f t="shared" si="24"/>
        <v>170102</v>
      </c>
    </row>
    <row r="223" spans="1:12" ht="12.75" outlineLevel="2">
      <c r="A223" s="11" t="s">
        <v>47</v>
      </c>
      <c r="B223" s="12" t="s">
        <v>17</v>
      </c>
      <c r="C223" s="12" t="s">
        <v>18</v>
      </c>
      <c r="D223" s="12" t="s">
        <v>29</v>
      </c>
      <c r="E223" s="13" t="s">
        <v>20</v>
      </c>
      <c r="F223" s="12" t="s">
        <v>21</v>
      </c>
      <c r="G223" s="15">
        <v>96462</v>
      </c>
      <c r="H223" s="15"/>
      <c r="I223" s="20">
        <f t="shared" si="23"/>
        <v>96462</v>
      </c>
      <c r="J223" s="22">
        <v>1516236</v>
      </c>
      <c r="K223" s="22"/>
      <c r="L223" s="26">
        <f t="shared" si="24"/>
        <v>1516236</v>
      </c>
    </row>
    <row r="224" spans="1:12" ht="12.75" outlineLevel="2">
      <c r="A224" s="11" t="s">
        <v>48</v>
      </c>
      <c r="B224" s="12" t="s">
        <v>49</v>
      </c>
      <c r="C224" s="12" t="s">
        <v>18</v>
      </c>
      <c r="D224" s="12" t="s">
        <v>41</v>
      </c>
      <c r="E224" s="13" t="s">
        <v>20</v>
      </c>
      <c r="F224" s="12" t="s">
        <v>21</v>
      </c>
      <c r="G224" s="39"/>
      <c r="H224" s="39">
        <v>850</v>
      </c>
      <c r="I224" s="20">
        <f t="shared" si="23"/>
        <v>850</v>
      </c>
      <c r="J224" s="39"/>
      <c r="K224" s="39">
        <v>23050</v>
      </c>
      <c r="L224" s="26">
        <f t="shared" si="24"/>
        <v>23050</v>
      </c>
    </row>
    <row r="225" spans="1:12" ht="12.75" outlineLevel="2">
      <c r="A225" s="11" t="s">
        <v>50</v>
      </c>
      <c r="B225" s="12" t="s">
        <v>17</v>
      </c>
      <c r="C225" s="12" t="s">
        <v>18</v>
      </c>
      <c r="D225" s="12" t="s">
        <v>41</v>
      </c>
      <c r="E225" s="13" t="s">
        <v>20</v>
      </c>
      <c r="F225" s="12" t="s">
        <v>21</v>
      </c>
      <c r="G225" s="31">
        <v>9459</v>
      </c>
      <c r="H225" s="31"/>
      <c r="I225" s="20">
        <f t="shared" si="23"/>
        <v>9459</v>
      </c>
      <c r="J225" s="32">
        <v>152132</v>
      </c>
      <c r="K225" s="31"/>
      <c r="L225" s="26">
        <f t="shared" si="24"/>
        <v>152132</v>
      </c>
    </row>
    <row r="226" spans="1:12" ht="12.75" outlineLevel="2">
      <c r="A226" s="11" t="s">
        <v>51</v>
      </c>
      <c r="B226" s="12" t="s">
        <v>17</v>
      </c>
      <c r="C226" s="12" t="s">
        <v>18</v>
      </c>
      <c r="D226" s="12" t="s">
        <v>41</v>
      </c>
      <c r="E226" s="13" t="s">
        <v>20</v>
      </c>
      <c r="F226" s="12" t="s">
        <v>21</v>
      </c>
      <c r="G226" s="31">
        <v>7139</v>
      </c>
      <c r="H226" s="31"/>
      <c r="I226" s="20">
        <f t="shared" si="23"/>
        <v>7139</v>
      </c>
      <c r="J226" s="32">
        <v>117790</v>
      </c>
      <c r="K226" s="31"/>
      <c r="L226" s="26">
        <f t="shared" si="24"/>
        <v>117790</v>
      </c>
    </row>
    <row r="227" spans="1:12" ht="12.75" outlineLevel="2">
      <c r="A227" s="11" t="s">
        <v>52</v>
      </c>
      <c r="B227" s="12" t="s">
        <v>17</v>
      </c>
      <c r="C227" s="12" t="s">
        <v>18</v>
      </c>
      <c r="D227" s="12" t="s">
        <v>41</v>
      </c>
      <c r="E227" s="13" t="s">
        <v>20</v>
      </c>
      <c r="F227" s="12" t="s">
        <v>21</v>
      </c>
      <c r="G227" s="31"/>
      <c r="H227" s="31">
        <v>19</v>
      </c>
      <c r="I227" s="20">
        <f t="shared" si="23"/>
        <v>19</v>
      </c>
      <c r="J227" s="32"/>
      <c r="K227" s="15">
        <v>760</v>
      </c>
      <c r="L227" s="26">
        <f t="shared" si="24"/>
        <v>760</v>
      </c>
    </row>
    <row r="228" spans="1:12" ht="12.75" outlineLevel="2">
      <c r="A228" s="11" t="s">
        <v>56</v>
      </c>
      <c r="B228" s="12" t="s">
        <v>17</v>
      </c>
      <c r="C228" s="12" t="s">
        <v>18</v>
      </c>
      <c r="D228" s="12" t="s">
        <v>41</v>
      </c>
      <c r="E228" s="13" t="s">
        <v>20</v>
      </c>
      <c r="F228" s="12" t="s">
        <v>21</v>
      </c>
      <c r="G228" s="31">
        <v>6617</v>
      </c>
      <c r="H228" s="31"/>
      <c r="I228" s="20">
        <f t="shared" si="23"/>
        <v>6617</v>
      </c>
      <c r="J228" s="32">
        <v>106726</v>
      </c>
      <c r="K228" s="31"/>
      <c r="L228" s="26">
        <f t="shared" si="24"/>
        <v>106726</v>
      </c>
    </row>
    <row r="229" spans="1:12" ht="12.75" outlineLevel="2">
      <c r="A229" s="11" t="s">
        <v>57</v>
      </c>
      <c r="B229" s="12" t="s">
        <v>17</v>
      </c>
      <c r="C229" s="12" t="s">
        <v>18</v>
      </c>
      <c r="D229" s="12" t="s">
        <v>58</v>
      </c>
      <c r="E229" s="13" t="s">
        <v>20</v>
      </c>
      <c r="F229" s="12" t="s">
        <v>21</v>
      </c>
      <c r="G229" s="14">
        <v>362</v>
      </c>
      <c r="H229" s="14"/>
      <c r="I229" s="20">
        <f t="shared" si="23"/>
        <v>362</v>
      </c>
      <c r="J229" s="16">
        <v>5824</v>
      </c>
      <c r="K229" s="16"/>
      <c r="L229" s="26">
        <f t="shared" si="24"/>
        <v>5824</v>
      </c>
    </row>
    <row r="230" spans="1:12" ht="12.75" outlineLevel="2">
      <c r="A230" s="11" t="s">
        <v>59</v>
      </c>
      <c r="B230" s="12" t="s">
        <v>17</v>
      </c>
      <c r="C230" s="12" t="s">
        <v>18</v>
      </c>
      <c r="D230" s="12" t="s">
        <v>41</v>
      </c>
      <c r="E230" s="13" t="s">
        <v>20</v>
      </c>
      <c r="F230" s="12" t="s">
        <v>21</v>
      </c>
      <c r="G230" s="31">
        <v>1230</v>
      </c>
      <c r="H230" s="31"/>
      <c r="I230" s="20">
        <f t="shared" si="23"/>
        <v>1230</v>
      </c>
      <c r="J230" s="32">
        <v>20043</v>
      </c>
      <c r="K230" s="31"/>
      <c r="L230" s="26">
        <f t="shared" si="24"/>
        <v>20043</v>
      </c>
    </row>
    <row r="231" spans="1:12" ht="12.75" outlineLevel="2">
      <c r="A231" s="11" t="s">
        <v>62</v>
      </c>
      <c r="B231" s="12" t="s">
        <v>49</v>
      </c>
      <c r="C231" s="12" t="s">
        <v>18</v>
      </c>
      <c r="D231" s="12" t="s">
        <v>61</v>
      </c>
      <c r="E231" s="13" t="s">
        <v>20</v>
      </c>
      <c r="F231" s="12" t="s">
        <v>21</v>
      </c>
      <c r="G231" s="14"/>
      <c r="H231" s="14">
        <v>19448</v>
      </c>
      <c r="I231" s="20">
        <f t="shared" si="23"/>
        <v>19448</v>
      </c>
      <c r="J231" s="16"/>
      <c r="K231" s="16">
        <v>772011</v>
      </c>
      <c r="L231" s="26">
        <f t="shared" si="24"/>
        <v>772011</v>
      </c>
    </row>
    <row r="232" spans="1:12" ht="12.75" outlineLevel="2">
      <c r="A232" s="11" t="s">
        <v>74</v>
      </c>
      <c r="B232" s="12" t="s">
        <v>17</v>
      </c>
      <c r="C232" s="12" t="s">
        <v>18</v>
      </c>
      <c r="D232" s="12" t="s">
        <v>19</v>
      </c>
      <c r="E232" s="13" t="s">
        <v>20</v>
      </c>
      <c r="F232" s="12" t="s">
        <v>21</v>
      </c>
      <c r="G232" s="14">
        <v>7519</v>
      </c>
      <c r="H232" s="14"/>
      <c r="I232" s="20">
        <f t="shared" si="23"/>
        <v>7519</v>
      </c>
      <c r="J232" s="16">
        <v>120102</v>
      </c>
      <c r="K232" s="16"/>
      <c r="L232" s="26">
        <f t="shared" si="24"/>
        <v>120102</v>
      </c>
    </row>
    <row r="233" spans="1:12" ht="12.75" outlineLevel="2">
      <c r="A233" s="11" t="s">
        <v>75</v>
      </c>
      <c r="B233" s="12" t="s">
        <v>17</v>
      </c>
      <c r="C233" s="12" t="s">
        <v>18</v>
      </c>
      <c r="D233" s="12" t="s">
        <v>58</v>
      </c>
      <c r="E233" s="13" t="s">
        <v>20</v>
      </c>
      <c r="F233" s="12" t="s">
        <v>21</v>
      </c>
      <c r="G233" s="14">
        <v>5850</v>
      </c>
      <c r="H233" s="14"/>
      <c r="I233" s="20">
        <f t="shared" si="23"/>
        <v>5850</v>
      </c>
      <c r="J233" s="16">
        <v>94662</v>
      </c>
      <c r="K233" s="16"/>
      <c r="L233" s="26">
        <f t="shared" si="24"/>
        <v>94662</v>
      </c>
    </row>
    <row r="234" spans="1:12" ht="12.75" outlineLevel="2">
      <c r="A234" s="11" t="s">
        <v>78</v>
      </c>
      <c r="B234" s="13" t="s">
        <v>32</v>
      </c>
      <c r="C234" s="13" t="s">
        <v>18</v>
      </c>
      <c r="D234" s="13" t="s">
        <v>61</v>
      </c>
      <c r="E234" s="13" t="s">
        <v>20</v>
      </c>
      <c r="F234" s="12" t="s">
        <v>21</v>
      </c>
      <c r="G234" s="14"/>
      <c r="H234" s="14">
        <v>37892</v>
      </c>
      <c r="I234" s="20">
        <f t="shared" si="23"/>
        <v>37892</v>
      </c>
      <c r="J234" s="16"/>
      <c r="K234" s="16">
        <v>1358406</v>
      </c>
      <c r="L234" s="26">
        <f t="shared" si="24"/>
        <v>1358406</v>
      </c>
    </row>
    <row r="235" spans="1:12" ht="12.75" outlineLevel="2">
      <c r="A235" s="11" t="s">
        <v>79</v>
      </c>
      <c r="B235" s="12" t="s">
        <v>17</v>
      </c>
      <c r="C235" s="12" t="s">
        <v>18</v>
      </c>
      <c r="D235" s="12" t="s">
        <v>41</v>
      </c>
      <c r="E235" s="13" t="s">
        <v>20</v>
      </c>
      <c r="F235" s="12" t="s">
        <v>21</v>
      </c>
      <c r="G235" s="31">
        <v>32374</v>
      </c>
      <c r="H235" s="31"/>
      <c r="I235" s="20">
        <f t="shared" si="23"/>
        <v>32374</v>
      </c>
      <c r="J235" s="32">
        <v>533024</v>
      </c>
      <c r="K235" s="31"/>
      <c r="L235" s="26">
        <f t="shared" si="24"/>
        <v>533024</v>
      </c>
    </row>
    <row r="236" spans="1:12" ht="12.75" outlineLevel="2">
      <c r="A236" s="11" t="s">
        <v>80</v>
      </c>
      <c r="B236" s="12" t="s">
        <v>17</v>
      </c>
      <c r="C236" s="12" t="s">
        <v>18</v>
      </c>
      <c r="D236" s="12" t="s">
        <v>58</v>
      </c>
      <c r="E236" s="13" t="s">
        <v>20</v>
      </c>
      <c r="F236" s="12" t="s">
        <v>21</v>
      </c>
      <c r="G236" s="14">
        <v>12866</v>
      </c>
      <c r="H236" s="14"/>
      <c r="I236" s="20">
        <f t="shared" si="23"/>
        <v>12866</v>
      </c>
      <c r="J236" s="16">
        <v>222212</v>
      </c>
      <c r="K236" s="16"/>
      <c r="L236" s="26">
        <f t="shared" si="24"/>
        <v>222212</v>
      </c>
    </row>
    <row r="237" spans="1:12" ht="12.75" outlineLevel="2">
      <c r="A237" s="11" t="s">
        <v>81</v>
      </c>
      <c r="B237" s="12" t="s">
        <v>17</v>
      </c>
      <c r="C237" s="12" t="s">
        <v>18</v>
      </c>
      <c r="D237" s="12" t="s">
        <v>41</v>
      </c>
      <c r="E237" s="13" t="s">
        <v>20</v>
      </c>
      <c r="F237" s="12" t="s">
        <v>21</v>
      </c>
      <c r="G237" s="31">
        <v>1917</v>
      </c>
      <c r="H237" s="31"/>
      <c r="I237" s="20">
        <f t="shared" si="23"/>
        <v>1917</v>
      </c>
      <c r="J237" s="32">
        <v>32316</v>
      </c>
      <c r="K237" s="31"/>
      <c r="L237" s="26">
        <f t="shared" si="24"/>
        <v>32316</v>
      </c>
    </row>
    <row r="238" spans="1:12" ht="12.75" outlineLevel="2">
      <c r="A238" s="11" t="s">
        <v>82</v>
      </c>
      <c r="B238" s="12" t="s">
        <v>17</v>
      </c>
      <c r="C238" s="12" t="s">
        <v>18</v>
      </c>
      <c r="D238" s="12" t="s">
        <v>19</v>
      </c>
      <c r="E238" s="13" t="s">
        <v>20</v>
      </c>
      <c r="F238" s="12" t="s">
        <v>21</v>
      </c>
      <c r="G238" s="14">
        <v>1754</v>
      </c>
      <c r="H238" s="14"/>
      <c r="I238" s="20">
        <f t="shared" si="23"/>
        <v>1754</v>
      </c>
      <c r="J238" s="16">
        <v>28947</v>
      </c>
      <c r="K238" s="16"/>
      <c r="L238" s="26">
        <f t="shared" si="24"/>
        <v>28947</v>
      </c>
    </row>
    <row r="239" spans="1:12" ht="12.75" outlineLevel="2">
      <c r="A239" s="11" t="s">
        <v>86</v>
      </c>
      <c r="B239" s="12" t="s">
        <v>17</v>
      </c>
      <c r="C239" s="12" t="s">
        <v>18</v>
      </c>
      <c r="D239" s="12" t="s">
        <v>19</v>
      </c>
      <c r="E239" s="13" t="s">
        <v>20</v>
      </c>
      <c r="F239" s="12" t="s">
        <v>21</v>
      </c>
      <c r="G239" s="14">
        <v>1392</v>
      </c>
      <c r="H239" s="14"/>
      <c r="I239" s="20">
        <f t="shared" si="23"/>
        <v>1392</v>
      </c>
      <c r="J239" s="16">
        <v>23874</v>
      </c>
      <c r="K239" s="16"/>
      <c r="L239" s="26">
        <f t="shared" si="24"/>
        <v>23874</v>
      </c>
    </row>
    <row r="240" spans="1:12" ht="12.75" outlineLevel="2">
      <c r="A240" s="11" t="s">
        <v>88</v>
      </c>
      <c r="B240" s="12" t="s">
        <v>17</v>
      </c>
      <c r="C240" s="12" t="s">
        <v>18</v>
      </c>
      <c r="D240" s="12" t="s">
        <v>29</v>
      </c>
      <c r="E240" s="13" t="s">
        <v>20</v>
      </c>
      <c r="F240" s="12" t="s">
        <v>21</v>
      </c>
      <c r="G240" s="15">
        <v>11817</v>
      </c>
      <c r="H240" s="15"/>
      <c r="I240" s="20">
        <f t="shared" si="23"/>
        <v>11817</v>
      </c>
      <c r="J240" s="22">
        <v>186905</v>
      </c>
      <c r="K240" s="22"/>
      <c r="L240" s="26">
        <f t="shared" si="24"/>
        <v>186905</v>
      </c>
    </row>
    <row r="241" spans="1:12" ht="12.75" outlineLevel="2">
      <c r="A241" s="11" t="s">
        <v>89</v>
      </c>
      <c r="B241" s="12" t="s">
        <v>32</v>
      </c>
      <c r="C241" s="12" t="s">
        <v>18</v>
      </c>
      <c r="D241" s="12" t="s">
        <v>90</v>
      </c>
      <c r="E241" s="13" t="s">
        <v>20</v>
      </c>
      <c r="F241" s="12" t="s">
        <v>21</v>
      </c>
      <c r="G241" s="14"/>
      <c r="H241" s="14">
        <v>68494</v>
      </c>
      <c r="I241" s="20">
        <f t="shared" si="23"/>
        <v>68494</v>
      </c>
      <c r="J241" s="16">
        <v>5999616</v>
      </c>
      <c r="K241" s="16">
        <v>4120167</v>
      </c>
      <c r="L241" s="26">
        <f t="shared" si="24"/>
        <v>10119783</v>
      </c>
    </row>
    <row r="242" spans="1:12" ht="12.75" outlineLevel="2">
      <c r="A242" s="11" t="s">
        <v>94</v>
      </c>
      <c r="B242" s="12" t="s">
        <v>17</v>
      </c>
      <c r="C242" s="12" t="s">
        <v>18</v>
      </c>
      <c r="D242" s="12" t="s">
        <v>58</v>
      </c>
      <c r="E242" s="13" t="s">
        <v>20</v>
      </c>
      <c r="F242" s="12" t="s">
        <v>21</v>
      </c>
      <c r="G242" s="14">
        <v>11202</v>
      </c>
      <c r="H242" s="14"/>
      <c r="I242" s="20">
        <f t="shared" si="23"/>
        <v>11202</v>
      </c>
      <c r="J242" s="16">
        <v>190585</v>
      </c>
      <c r="K242" s="16"/>
      <c r="L242" s="26">
        <f t="shared" si="24"/>
        <v>190585</v>
      </c>
    </row>
    <row r="243" spans="1:12" ht="12.75" outlineLevel="2">
      <c r="A243" s="11" t="s">
        <v>95</v>
      </c>
      <c r="B243" s="12" t="s">
        <v>70</v>
      </c>
      <c r="C243" s="12" t="s">
        <v>18</v>
      </c>
      <c r="D243" s="12" t="s">
        <v>58</v>
      </c>
      <c r="E243" s="13" t="s">
        <v>26</v>
      </c>
      <c r="F243" s="12" t="s">
        <v>21</v>
      </c>
      <c r="G243" s="14">
        <v>8255</v>
      </c>
      <c r="H243" s="14"/>
      <c r="I243" s="20">
        <f t="shared" si="23"/>
        <v>8255</v>
      </c>
      <c r="J243" s="16">
        <v>138621</v>
      </c>
      <c r="K243" s="16"/>
      <c r="L243" s="26">
        <f t="shared" si="24"/>
        <v>138621</v>
      </c>
    </row>
    <row r="244" spans="1:12" ht="12.75" outlineLevel="2">
      <c r="A244" s="11" t="s">
        <v>96</v>
      </c>
      <c r="B244" s="12" t="s">
        <v>17</v>
      </c>
      <c r="C244" s="12" t="s">
        <v>18</v>
      </c>
      <c r="D244" s="12" t="s">
        <v>58</v>
      </c>
      <c r="E244" s="13" t="s">
        <v>20</v>
      </c>
      <c r="F244" s="12" t="s">
        <v>21</v>
      </c>
      <c r="G244" s="14">
        <v>1275</v>
      </c>
      <c r="H244" s="14"/>
      <c r="I244" s="20">
        <f t="shared" si="23"/>
        <v>1275</v>
      </c>
      <c r="J244" s="16">
        <v>20920</v>
      </c>
      <c r="K244" s="16"/>
      <c r="L244" s="26">
        <f t="shared" si="24"/>
        <v>20920</v>
      </c>
    </row>
    <row r="245" spans="1:12" ht="12.75" outlineLevel="2">
      <c r="A245" s="63" t="s">
        <v>97</v>
      </c>
      <c r="B245" s="64" t="s">
        <v>98</v>
      </c>
      <c r="C245" s="64" t="s">
        <v>18</v>
      </c>
      <c r="D245" s="64" t="s">
        <v>90</v>
      </c>
      <c r="E245" s="65" t="s">
        <v>26</v>
      </c>
      <c r="F245" s="64" t="s">
        <v>21</v>
      </c>
      <c r="G245" s="66">
        <v>3063</v>
      </c>
      <c r="H245" s="66"/>
      <c r="I245" s="20">
        <f t="shared" si="23"/>
        <v>3063</v>
      </c>
      <c r="J245" s="67">
        <v>51541</v>
      </c>
      <c r="K245" s="67"/>
      <c r="L245" s="26">
        <f t="shared" si="24"/>
        <v>51541</v>
      </c>
    </row>
    <row r="246" spans="1:12" ht="12.75" outlineLevel="2">
      <c r="A246" s="11" t="s">
        <v>99</v>
      </c>
      <c r="B246" s="12" t="s">
        <v>17</v>
      </c>
      <c r="C246" s="12" t="s">
        <v>18</v>
      </c>
      <c r="D246" s="12" t="s">
        <v>29</v>
      </c>
      <c r="E246" s="13" t="s">
        <v>20</v>
      </c>
      <c r="F246" s="12" t="s">
        <v>21</v>
      </c>
      <c r="G246" s="15">
        <v>26920</v>
      </c>
      <c r="H246" s="15"/>
      <c r="I246" s="20">
        <f t="shared" si="23"/>
        <v>26920</v>
      </c>
      <c r="J246" s="22">
        <v>430851</v>
      </c>
      <c r="K246" s="22"/>
      <c r="L246" s="26">
        <f t="shared" si="24"/>
        <v>430851</v>
      </c>
    </row>
    <row r="247" spans="1:12" ht="12.75" outlineLevel="2">
      <c r="A247" s="11" t="s">
        <v>100</v>
      </c>
      <c r="B247" s="12" t="s">
        <v>17</v>
      </c>
      <c r="C247" s="12" t="s">
        <v>18</v>
      </c>
      <c r="D247" s="12" t="s">
        <v>19</v>
      </c>
      <c r="E247" s="13" t="s">
        <v>20</v>
      </c>
      <c r="F247" s="12" t="s">
        <v>21</v>
      </c>
      <c r="G247" s="14">
        <v>12294</v>
      </c>
      <c r="H247" s="14"/>
      <c r="I247" s="20">
        <f t="shared" si="23"/>
        <v>12294</v>
      </c>
      <c r="J247" s="16">
        <v>223919</v>
      </c>
      <c r="K247" s="16"/>
      <c r="L247" s="26">
        <f t="shared" si="24"/>
        <v>223919</v>
      </c>
    </row>
    <row r="248" spans="1:12" ht="12.75" outlineLevel="2">
      <c r="A248" s="11" t="s">
        <v>101</v>
      </c>
      <c r="B248" s="12" t="s">
        <v>32</v>
      </c>
      <c r="C248" s="12" t="s">
        <v>18</v>
      </c>
      <c r="D248" s="12" t="s">
        <v>102</v>
      </c>
      <c r="E248" s="13" t="s">
        <v>20</v>
      </c>
      <c r="F248" s="12" t="s">
        <v>21</v>
      </c>
      <c r="G248" s="14">
        <v>14181</v>
      </c>
      <c r="H248" s="14"/>
      <c r="I248" s="20">
        <f t="shared" si="23"/>
        <v>14181</v>
      </c>
      <c r="J248" s="16">
        <v>239884</v>
      </c>
      <c r="K248" s="16"/>
      <c r="L248" s="26">
        <f t="shared" si="24"/>
        <v>239884</v>
      </c>
    </row>
    <row r="249" spans="1:12" ht="12.75" outlineLevel="2">
      <c r="A249" s="11" t="s">
        <v>103</v>
      </c>
      <c r="B249" s="12" t="s">
        <v>17</v>
      </c>
      <c r="C249" s="12" t="s">
        <v>18</v>
      </c>
      <c r="D249" s="12" t="s">
        <v>19</v>
      </c>
      <c r="E249" s="13" t="s">
        <v>20</v>
      </c>
      <c r="F249" s="12" t="s">
        <v>21</v>
      </c>
      <c r="G249" s="14">
        <v>9849</v>
      </c>
      <c r="H249" s="14"/>
      <c r="I249" s="20">
        <f t="shared" si="23"/>
        <v>9849</v>
      </c>
      <c r="J249" s="16">
        <v>153263</v>
      </c>
      <c r="K249" s="16"/>
      <c r="L249" s="26">
        <f t="shared" si="24"/>
        <v>153263</v>
      </c>
    </row>
    <row r="250" spans="1:12" ht="12.75" outlineLevel="2">
      <c r="A250" s="11" t="s">
        <v>782</v>
      </c>
      <c r="B250" s="12" t="s">
        <v>49</v>
      </c>
      <c r="C250" s="12" t="s">
        <v>18</v>
      </c>
      <c r="D250" s="12" t="s">
        <v>19</v>
      </c>
      <c r="E250" s="13" t="s">
        <v>20</v>
      </c>
      <c r="F250" s="13" t="s">
        <v>21</v>
      </c>
      <c r="G250" s="14"/>
      <c r="H250" s="14">
        <v>2610</v>
      </c>
      <c r="I250" s="20">
        <f t="shared" si="23"/>
        <v>2610</v>
      </c>
      <c r="J250" s="16"/>
      <c r="K250" s="16">
        <v>118860</v>
      </c>
      <c r="L250" s="26">
        <f t="shared" si="24"/>
        <v>118860</v>
      </c>
    </row>
    <row r="251" spans="1:12" ht="12.75" outlineLevel="2">
      <c r="A251" s="11" t="s">
        <v>106</v>
      </c>
      <c r="B251" s="12" t="s">
        <v>70</v>
      </c>
      <c r="C251" s="12" t="s">
        <v>18</v>
      </c>
      <c r="D251" s="12" t="s">
        <v>19</v>
      </c>
      <c r="E251" s="13" t="s">
        <v>26</v>
      </c>
      <c r="F251" s="12" t="s">
        <v>21</v>
      </c>
      <c r="G251" s="14">
        <v>7446</v>
      </c>
      <c r="H251" s="14">
        <v>107</v>
      </c>
      <c r="I251" s="20">
        <f t="shared" si="23"/>
        <v>7553</v>
      </c>
      <c r="J251" s="16">
        <v>119913</v>
      </c>
      <c r="K251" s="16">
        <v>4401</v>
      </c>
      <c r="L251" s="26">
        <f t="shared" si="24"/>
        <v>124314</v>
      </c>
    </row>
    <row r="252" spans="1:12" ht="12.75" outlineLevel="2">
      <c r="A252" s="70" t="s">
        <v>107</v>
      </c>
      <c r="B252" s="13" t="s">
        <v>98</v>
      </c>
      <c r="C252" s="13" t="s">
        <v>18</v>
      </c>
      <c r="D252" s="13" t="s">
        <v>102</v>
      </c>
      <c r="E252" s="13" t="s">
        <v>26</v>
      </c>
      <c r="F252" s="13" t="s">
        <v>21</v>
      </c>
      <c r="G252" s="16">
        <v>29106</v>
      </c>
      <c r="H252" s="71"/>
      <c r="I252" s="20">
        <f t="shared" si="23"/>
        <v>29106</v>
      </c>
      <c r="J252" s="16">
        <v>480540</v>
      </c>
      <c r="K252" s="71"/>
      <c r="L252" s="26">
        <f t="shared" si="24"/>
        <v>480540</v>
      </c>
    </row>
    <row r="253" spans="1:12" ht="12.75" outlineLevel="2">
      <c r="A253" s="11" t="s">
        <v>108</v>
      </c>
      <c r="B253" s="12" t="s">
        <v>17</v>
      </c>
      <c r="C253" s="12" t="s">
        <v>18</v>
      </c>
      <c r="D253" s="12" t="s">
        <v>58</v>
      </c>
      <c r="E253" s="13" t="s">
        <v>20</v>
      </c>
      <c r="F253" s="12" t="s">
        <v>21</v>
      </c>
      <c r="G253" s="14">
        <v>4856</v>
      </c>
      <c r="H253" s="14"/>
      <c r="I253" s="20">
        <f t="shared" si="23"/>
        <v>4856</v>
      </c>
      <c r="J253" s="16">
        <v>79289</v>
      </c>
      <c r="K253" s="16"/>
      <c r="L253" s="26">
        <f t="shared" si="24"/>
        <v>79289</v>
      </c>
    </row>
    <row r="254" spans="1:12" ht="12.75" outlineLevel="2">
      <c r="A254" s="11" t="s">
        <v>111</v>
      </c>
      <c r="B254" s="12" t="s">
        <v>17</v>
      </c>
      <c r="C254" s="12" t="s">
        <v>18</v>
      </c>
      <c r="D254" s="12" t="s">
        <v>29</v>
      </c>
      <c r="E254" s="13" t="s">
        <v>20</v>
      </c>
      <c r="F254" s="12" t="s">
        <v>21</v>
      </c>
      <c r="G254" s="15">
        <v>28958</v>
      </c>
      <c r="H254" s="15"/>
      <c r="I254" s="20">
        <f t="shared" si="23"/>
        <v>28958</v>
      </c>
      <c r="J254" s="22">
        <v>458875</v>
      </c>
      <c r="K254" s="22"/>
      <c r="L254" s="26">
        <f t="shared" si="24"/>
        <v>458875</v>
      </c>
    </row>
    <row r="255" spans="1:12" ht="12.75" outlineLevel="2">
      <c r="A255" s="11" t="s">
        <v>112</v>
      </c>
      <c r="B255" s="12" t="s">
        <v>17</v>
      </c>
      <c r="C255" s="12" t="s">
        <v>18</v>
      </c>
      <c r="D255" s="12" t="s">
        <v>41</v>
      </c>
      <c r="E255" s="13" t="s">
        <v>20</v>
      </c>
      <c r="F255" s="12" t="s">
        <v>21</v>
      </c>
      <c r="G255" s="31">
        <v>3538</v>
      </c>
      <c r="H255" s="31"/>
      <c r="I255" s="20">
        <f t="shared" si="23"/>
        <v>3538</v>
      </c>
      <c r="J255" s="32">
        <v>57133</v>
      </c>
      <c r="K255" s="31"/>
      <c r="L255" s="26">
        <f t="shared" si="24"/>
        <v>57133</v>
      </c>
    </row>
    <row r="256" spans="1:12" ht="12.75" outlineLevel="2">
      <c r="A256" s="11" t="s">
        <v>115</v>
      </c>
      <c r="B256" s="12" t="s">
        <v>17</v>
      </c>
      <c r="C256" s="12" t="s">
        <v>18</v>
      </c>
      <c r="D256" s="12" t="s">
        <v>58</v>
      </c>
      <c r="E256" s="13" t="s">
        <v>20</v>
      </c>
      <c r="F256" s="12" t="s">
        <v>21</v>
      </c>
      <c r="G256" s="14">
        <v>11113</v>
      </c>
      <c r="H256" s="14"/>
      <c r="I256" s="20">
        <f t="shared" si="23"/>
        <v>11113</v>
      </c>
      <c r="J256" s="16">
        <v>177416</v>
      </c>
      <c r="K256" s="16"/>
      <c r="L256" s="26">
        <f t="shared" si="24"/>
        <v>177416</v>
      </c>
    </row>
    <row r="257" spans="1:12" ht="12.75" outlineLevel="2">
      <c r="A257" s="11" t="s">
        <v>116</v>
      </c>
      <c r="B257" s="12" t="s">
        <v>17</v>
      </c>
      <c r="C257" s="12" t="s">
        <v>18</v>
      </c>
      <c r="D257" s="12" t="s">
        <v>19</v>
      </c>
      <c r="E257" s="13" t="s">
        <v>20</v>
      </c>
      <c r="F257" s="12" t="s">
        <v>21</v>
      </c>
      <c r="G257" s="14">
        <v>103815</v>
      </c>
      <c r="H257" s="14"/>
      <c r="I257" s="20">
        <f t="shared" si="23"/>
        <v>103815</v>
      </c>
      <c r="J257" s="16">
        <v>1738709</v>
      </c>
      <c r="K257" s="16"/>
      <c r="L257" s="26">
        <f t="shared" si="24"/>
        <v>1738709</v>
      </c>
    </row>
    <row r="258" spans="1:12" ht="12.75" outlineLevel="2">
      <c r="A258" s="11" t="s">
        <v>117</v>
      </c>
      <c r="B258" s="12" t="s">
        <v>32</v>
      </c>
      <c r="C258" s="12" t="s">
        <v>18</v>
      </c>
      <c r="D258" s="12" t="s">
        <v>29</v>
      </c>
      <c r="E258" s="13" t="s">
        <v>20</v>
      </c>
      <c r="F258" s="12" t="s">
        <v>21</v>
      </c>
      <c r="G258" s="14">
        <v>29727</v>
      </c>
      <c r="H258" s="14"/>
      <c r="I258" s="20">
        <f t="shared" si="23"/>
        <v>29727</v>
      </c>
      <c r="J258" s="16">
        <v>476840</v>
      </c>
      <c r="K258" s="16"/>
      <c r="L258" s="26">
        <f t="shared" si="24"/>
        <v>476840</v>
      </c>
    </row>
    <row r="259" spans="1:12" ht="12.75" outlineLevel="2">
      <c r="A259" s="11" t="s">
        <v>118</v>
      </c>
      <c r="B259" s="12" t="s">
        <v>17</v>
      </c>
      <c r="C259" s="12" t="s">
        <v>18</v>
      </c>
      <c r="D259" s="12" t="s">
        <v>19</v>
      </c>
      <c r="E259" s="13" t="s">
        <v>20</v>
      </c>
      <c r="F259" s="12" t="s">
        <v>21</v>
      </c>
      <c r="G259" s="14">
        <v>2684</v>
      </c>
      <c r="H259" s="14"/>
      <c r="I259" s="20">
        <f t="shared" si="23"/>
        <v>2684</v>
      </c>
      <c r="J259" s="16">
        <v>43102</v>
      </c>
      <c r="K259" s="16"/>
      <c r="L259" s="26">
        <f t="shared" si="24"/>
        <v>43102</v>
      </c>
    </row>
    <row r="260" spans="1:12" ht="12.75" outlineLevel="2">
      <c r="A260" s="11" t="s">
        <v>120</v>
      </c>
      <c r="B260" s="12" t="s">
        <v>17</v>
      </c>
      <c r="C260" s="12" t="s">
        <v>18</v>
      </c>
      <c r="D260" s="12" t="s">
        <v>19</v>
      </c>
      <c r="E260" s="13" t="s">
        <v>20</v>
      </c>
      <c r="F260" s="12" t="s">
        <v>21</v>
      </c>
      <c r="G260" s="14">
        <v>6030</v>
      </c>
      <c r="H260" s="14"/>
      <c r="I260" s="20">
        <f t="shared" si="23"/>
        <v>6030</v>
      </c>
      <c r="J260" s="16">
        <v>97686</v>
      </c>
      <c r="K260" s="16"/>
      <c r="L260" s="26">
        <f t="shared" si="24"/>
        <v>97686</v>
      </c>
    </row>
    <row r="261" spans="1:12" ht="12.75" outlineLevel="2">
      <c r="A261" s="11" t="s">
        <v>122</v>
      </c>
      <c r="B261" s="12" t="s">
        <v>17</v>
      </c>
      <c r="C261" s="12" t="s">
        <v>18</v>
      </c>
      <c r="D261" s="12" t="s">
        <v>58</v>
      </c>
      <c r="E261" s="13" t="s">
        <v>20</v>
      </c>
      <c r="F261" s="12" t="s">
        <v>21</v>
      </c>
      <c r="G261" s="14">
        <v>2536</v>
      </c>
      <c r="H261" s="14"/>
      <c r="I261" s="20">
        <f t="shared" si="23"/>
        <v>2536</v>
      </c>
      <c r="J261" s="16">
        <v>41015</v>
      </c>
      <c r="K261" s="16"/>
      <c r="L261" s="26">
        <f t="shared" si="24"/>
        <v>41015</v>
      </c>
    </row>
    <row r="262" spans="1:12" ht="12.75" outlineLevel="2">
      <c r="A262" s="11" t="s">
        <v>128</v>
      </c>
      <c r="B262" s="12" t="s">
        <v>17</v>
      </c>
      <c r="C262" s="12" t="s">
        <v>18</v>
      </c>
      <c r="D262" s="12" t="s">
        <v>58</v>
      </c>
      <c r="E262" s="13" t="s">
        <v>20</v>
      </c>
      <c r="F262" s="12" t="s">
        <v>21</v>
      </c>
      <c r="G262" s="14">
        <v>3843</v>
      </c>
      <c r="H262" s="14"/>
      <c r="I262" s="20">
        <f t="shared" si="23"/>
        <v>3843</v>
      </c>
      <c r="J262" s="16">
        <v>61639</v>
      </c>
      <c r="K262" s="16"/>
      <c r="L262" s="26">
        <f t="shared" si="24"/>
        <v>61639</v>
      </c>
    </row>
    <row r="263" spans="1:12" ht="12.75" outlineLevel="2">
      <c r="A263" s="70" t="s">
        <v>129</v>
      </c>
      <c r="B263" s="13" t="s">
        <v>64</v>
      </c>
      <c r="C263" s="13" t="s">
        <v>18</v>
      </c>
      <c r="D263" s="13" t="s">
        <v>130</v>
      </c>
      <c r="E263" s="13" t="s">
        <v>20</v>
      </c>
      <c r="F263" s="12" t="s">
        <v>21</v>
      </c>
      <c r="G263" s="39"/>
      <c r="H263" s="39">
        <v>150</v>
      </c>
      <c r="I263" s="20">
        <f t="shared" si="23"/>
        <v>150</v>
      </c>
      <c r="J263" s="39"/>
      <c r="K263" s="39">
        <v>10350</v>
      </c>
      <c r="L263" s="26">
        <f t="shared" si="24"/>
        <v>10350</v>
      </c>
    </row>
    <row r="264" spans="1:12" ht="12.75" outlineLevel="2">
      <c r="A264" s="11" t="s">
        <v>131</v>
      </c>
      <c r="B264" s="12" t="s">
        <v>17</v>
      </c>
      <c r="C264" s="12" t="s">
        <v>18</v>
      </c>
      <c r="D264" s="12" t="s">
        <v>58</v>
      </c>
      <c r="E264" s="13" t="s">
        <v>20</v>
      </c>
      <c r="F264" s="12" t="s">
        <v>21</v>
      </c>
      <c r="G264" s="14">
        <v>2411</v>
      </c>
      <c r="H264" s="14"/>
      <c r="I264" s="20">
        <f t="shared" si="23"/>
        <v>2411</v>
      </c>
      <c r="J264" s="16">
        <v>41684</v>
      </c>
      <c r="K264" s="16"/>
      <c r="L264" s="26">
        <f t="shared" si="24"/>
        <v>41684</v>
      </c>
    </row>
    <row r="265" spans="1:12" ht="12.75" outlineLevel="2">
      <c r="A265" s="11" t="s">
        <v>134</v>
      </c>
      <c r="B265" s="12" t="s">
        <v>32</v>
      </c>
      <c r="C265" s="12" t="s">
        <v>18</v>
      </c>
      <c r="D265" s="12" t="s">
        <v>90</v>
      </c>
      <c r="E265" s="13" t="s">
        <v>20</v>
      </c>
      <c r="F265" s="12" t="s">
        <v>21</v>
      </c>
      <c r="G265" s="14">
        <v>12195</v>
      </c>
      <c r="H265" s="14"/>
      <c r="I265" s="20">
        <f t="shared" si="23"/>
        <v>12195</v>
      </c>
      <c r="J265" s="16">
        <v>217942</v>
      </c>
      <c r="K265" s="16"/>
      <c r="L265" s="26">
        <f t="shared" si="24"/>
        <v>217942</v>
      </c>
    </row>
    <row r="266" spans="1:12" ht="12.75" outlineLevel="2">
      <c r="A266" s="11" t="s">
        <v>135</v>
      </c>
      <c r="B266" s="13" t="s">
        <v>64</v>
      </c>
      <c r="C266" s="13" t="s">
        <v>18</v>
      </c>
      <c r="D266" s="13" t="s">
        <v>29</v>
      </c>
      <c r="E266" s="13" t="s">
        <v>20</v>
      </c>
      <c r="F266" s="12" t="s">
        <v>21</v>
      </c>
      <c r="G266" s="14"/>
      <c r="H266" s="14">
        <v>129778</v>
      </c>
      <c r="I266" s="20">
        <f t="shared" si="23"/>
        <v>129778</v>
      </c>
      <c r="J266" s="16"/>
      <c r="K266" s="16">
        <v>6197326</v>
      </c>
      <c r="L266" s="26">
        <f t="shared" si="24"/>
        <v>6197326</v>
      </c>
    </row>
    <row r="267" spans="1:12" ht="12.75" outlineLevel="2">
      <c r="A267" s="11" t="s">
        <v>136</v>
      </c>
      <c r="B267" s="12" t="s">
        <v>17</v>
      </c>
      <c r="C267" s="12" t="s">
        <v>18</v>
      </c>
      <c r="D267" s="12" t="s">
        <v>90</v>
      </c>
      <c r="E267" s="13" t="s">
        <v>20</v>
      </c>
      <c r="F267" s="12" t="s">
        <v>21</v>
      </c>
      <c r="G267" s="15">
        <v>17552</v>
      </c>
      <c r="H267" s="15"/>
      <c r="I267" s="20">
        <f t="shared" si="23"/>
        <v>17552</v>
      </c>
      <c r="J267" s="22">
        <v>298059</v>
      </c>
      <c r="K267" s="22"/>
      <c r="L267" s="26">
        <f t="shared" si="24"/>
        <v>298059</v>
      </c>
    </row>
    <row r="268" spans="1:12" ht="12.75" outlineLevel="2">
      <c r="A268" s="11" t="s">
        <v>138</v>
      </c>
      <c r="B268" s="12" t="s">
        <v>32</v>
      </c>
      <c r="C268" s="12" t="s">
        <v>18</v>
      </c>
      <c r="D268" s="12" t="s">
        <v>41</v>
      </c>
      <c r="E268" s="13" t="s">
        <v>20</v>
      </c>
      <c r="F268" s="12" t="s">
        <v>21</v>
      </c>
      <c r="G268" s="14">
        <v>84003</v>
      </c>
      <c r="H268" s="14"/>
      <c r="I268" s="20">
        <f t="shared" si="23"/>
        <v>84003</v>
      </c>
      <c r="J268" s="16">
        <v>1311192</v>
      </c>
      <c r="K268" s="16"/>
      <c r="L268" s="26">
        <f t="shared" si="24"/>
        <v>1311192</v>
      </c>
    </row>
    <row r="269" spans="1:12" ht="12.75" outlineLevel="2">
      <c r="A269" s="11" t="s">
        <v>139</v>
      </c>
      <c r="B269" s="12" t="s">
        <v>32</v>
      </c>
      <c r="C269" s="12" t="s">
        <v>18</v>
      </c>
      <c r="D269" s="12" t="s">
        <v>102</v>
      </c>
      <c r="E269" s="13" t="s">
        <v>20</v>
      </c>
      <c r="F269" s="12" t="s">
        <v>21</v>
      </c>
      <c r="G269" s="14">
        <v>290967</v>
      </c>
      <c r="H269" s="14"/>
      <c r="I269" s="20">
        <f t="shared" si="23"/>
        <v>290967</v>
      </c>
      <c r="J269" s="16">
        <v>4988680</v>
      </c>
      <c r="K269" s="16"/>
      <c r="L269" s="26">
        <f t="shared" si="24"/>
        <v>4988680</v>
      </c>
    </row>
    <row r="270" spans="1:12" ht="12.75" outlineLevel="2">
      <c r="A270" s="11" t="s">
        <v>140</v>
      </c>
      <c r="B270" s="12" t="s">
        <v>32</v>
      </c>
      <c r="C270" s="12" t="s">
        <v>18</v>
      </c>
      <c r="D270" s="12" t="s">
        <v>90</v>
      </c>
      <c r="E270" s="13" t="s">
        <v>20</v>
      </c>
      <c r="F270" s="12" t="s">
        <v>21</v>
      </c>
      <c r="G270" s="14">
        <v>318609</v>
      </c>
      <c r="H270" s="14"/>
      <c r="I270" s="20">
        <f t="shared" si="23"/>
        <v>318609</v>
      </c>
      <c r="J270" s="16">
        <v>5111054</v>
      </c>
      <c r="K270" s="16"/>
      <c r="L270" s="26">
        <f t="shared" si="24"/>
        <v>5111054</v>
      </c>
    </row>
    <row r="271" spans="1:12" ht="12.75" outlineLevel="2">
      <c r="A271" s="70" t="s">
        <v>142</v>
      </c>
      <c r="B271" s="13" t="s">
        <v>98</v>
      </c>
      <c r="C271" s="13" t="s">
        <v>18</v>
      </c>
      <c r="D271" s="13" t="s">
        <v>19</v>
      </c>
      <c r="E271" s="13" t="s">
        <v>26</v>
      </c>
      <c r="F271" s="13" t="s">
        <v>21</v>
      </c>
      <c r="G271" s="14">
        <v>19998</v>
      </c>
      <c r="H271" s="14"/>
      <c r="I271" s="20">
        <f t="shared" si="23"/>
        <v>19998</v>
      </c>
      <c r="J271" s="16">
        <v>330171</v>
      </c>
      <c r="K271" s="16"/>
      <c r="L271" s="26">
        <f t="shared" si="24"/>
        <v>330171</v>
      </c>
    </row>
    <row r="272" spans="1:12" ht="12.75" outlineLevel="2">
      <c r="A272" s="11" t="s">
        <v>143</v>
      </c>
      <c r="B272" s="13" t="s">
        <v>64</v>
      </c>
      <c r="C272" s="13" t="s">
        <v>18</v>
      </c>
      <c r="D272" s="13" t="s">
        <v>144</v>
      </c>
      <c r="E272" s="13" t="s">
        <v>20</v>
      </c>
      <c r="F272" s="12" t="s">
        <v>21</v>
      </c>
      <c r="G272" s="39"/>
      <c r="H272" s="39">
        <v>200</v>
      </c>
      <c r="I272" s="20">
        <f t="shared" si="23"/>
        <v>200</v>
      </c>
      <c r="J272" s="39"/>
      <c r="K272" s="39">
        <v>9050</v>
      </c>
      <c r="L272" s="26">
        <f t="shared" si="24"/>
        <v>9050</v>
      </c>
    </row>
    <row r="273" spans="1:12" ht="12.75" outlineLevel="2">
      <c r="A273" s="11" t="s">
        <v>149</v>
      </c>
      <c r="B273" s="12" t="s">
        <v>17</v>
      </c>
      <c r="C273" s="12" t="s">
        <v>18</v>
      </c>
      <c r="D273" s="12" t="s">
        <v>19</v>
      </c>
      <c r="E273" s="13" t="s">
        <v>20</v>
      </c>
      <c r="F273" s="12" t="s">
        <v>21</v>
      </c>
      <c r="G273" s="14">
        <v>3937</v>
      </c>
      <c r="H273" s="14"/>
      <c r="I273" s="20">
        <f t="shared" si="23"/>
        <v>3937</v>
      </c>
      <c r="J273" s="16">
        <v>66075</v>
      </c>
      <c r="K273" s="16"/>
      <c r="L273" s="26">
        <f t="shared" si="24"/>
        <v>66075</v>
      </c>
    </row>
    <row r="274" spans="1:12" ht="12.75" outlineLevel="2">
      <c r="A274" s="85" t="s">
        <v>156</v>
      </c>
      <c r="B274" s="13" t="s">
        <v>64</v>
      </c>
      <c r="C274" s="13" t="s">
        <v>18</v>
      </c>
      <c r="D274" s="13" t="s">
        <v>130</v>
      </c>
      <c r="E274" s="13" t="s">
        <v>20</v>
      </c>
      <c r="F274" s="12" t="s">
        <v>21</v>
      </c>
      <c r="G274" s="16"/>
      <c r="H274" s="86">
        <v>193385</v>
      </c>
      <c r="I274" s="20">
        <f t="shared" si="23"/>
        <v>193385</v>
      </c>
      <c r="J274" s="16"/>
      <c r="K274" s="16">
        <v>9092770</v>
      </c>
      <c r="L274" s="26">
        <f t="shared" si="24"/>
        <v>9092770</v>
      </c>
    </row>
    <row r="275" spans="1:12" ht="12.75" outlineLevel="2">
      <c r="A275" s="11" t="s">
        <v>159</v>
      </c>
      <c r="B275" s="12" t="s">
        <v>17</v>
      </c>
      <c r="C275" s="12" t="s">
        <v>18</v>
      </c>
      <c r="D275" s="12" t="s">
        <v>41</v>
      </c>
      <c r="E275" s="13" t="s">
        <v>20</v>
      </c>
      <c r="F275" s="12" t="s">
        <v>21</v>
      </c>
      <c r="G275" s="31">
        <v>11958</v>
      </c>
      <c r="H275" s="31"/>
      <c r="I275" s="20">
        <f t="shared" si="23"/>
        <v>11958</v>
      </c>
      <c r="J275" s="32">
        <v>196618</v>
      </c>
      <c r="K275" s="31"/>
      <c r="L275" s="26">
        <f t="shared" si="24"/>
        <v>196618</v>
      </c>
    </row>
    <row r="276" spans="1:12" ht="12.75" outlineLevel="2">
      <c r="A276" s="11" t="s">
        <v>161</v>
      </c>
      <c r="B276" s="12" t="s">
        <v>32</v>
      </c>
      <c r="C276" s="12" t="s">
        <v>18</v>
      </c>
      <c r="D276" s="12" t="s">
        <v>41</v>
      </c>
      <c r="E276" s="13" t="s">
        <v>20</v>
      </c>
      <c r="F276" s="12" t="s">
        <v>21</v>
      </c>
      <c r="G276" s="14">
        <v>133040</v>
      </c>
      <c r="H276" s="14"/>
      <c r="I276" s="20">
        <f t="shared" si="23"/>
        <v>133040</v>
      </c>
      <c r="J276" s="16">
        <v>2103554</v>
      </c>
      <c r="K276" s="16"/>
      <c r="L276" s="26">
        <f t="shared" si="24"/>
        <v>2103554</v>
      </c>
    </row>
    <row r="277" spans="1:12" ht="12.75" outlineLevel="2">
      <c r="A277" s="11" t="s">
        <v>162</v>
      </c>
      <c r="B277" s="12" t="s">
        <v>17</v>
      </c>
      <c r="C277" s="12" t="s">
        <v>18</v>
      </c>
      <c r="D277" s="12" t="s">
        <v>41</v>
      </c>
      <c r="E277" s="13" t="s">
        <v>20</v>
      </c>
      <c r="F277" s="12" t="s">
        <v>21</v>
      </c>
      <c r="G277" s="31">
        <v>13792</v>
      </c>
      <c r="H277" s="31"/>
      <c r="I277" s="20">
        <f t="shared" si="23"/>
        <v>13792</v>
      </c>
      <c r="J277" s="32">
        <v>228783</v>
      </c>
      <c r="K277" s="31"/>
      <c r="L277" s="26">
        <f t="shared" si="24"/>
        <v>228783</v>
      </c>
    </row>
    <row r="278" spans="1:12" ht="12.75" outlineLevel="2">
      <c r="A278" s="11" t="s">
        <v>164</v>
      </c>
      <c r="B278" s="12" t="s">
        <v>17</v>
      </c>
      <c r="C278" s="12" t="s">
        <v>18</v>
      </c>
      <c r="D278" s="12" t="s">
        <v>58</v>
      </c>
      <c r="E278" s="13" t="s">
        <v>20</v>
      </c>
      <c r="F278" s="12" t="s">
        <v>21</v>
      </c>
      <c r="G278" s="14">
        <v>12876</v>
      </c>
      <c r="H278" s="14"/>
      <c r="I278" s="20">
        <f t="shared" si="23"/>
        <v>12876</v>
      </c>
      <c r="J278" s="16">
        <v>204945</v>
      </c>
      <c r="K278" s="16"/>
      <c r="L278" s="26">
        <f t="shared" si="24"/>
        <v>204945</v>
      </c>
    </row>
    <row r="279" spans="1:12" ht="12.75" outlineLevel="2">
      <c r="A279" s="70" t="s">
        <v>165</v>
      </c>
      <c r="B279" s="13" t="s">
        <v>98</v>
      </c>
      <c r="C279" s="13" t="s">
        <v>18</v>
      </c>
      <c r="D279" s="13" t="s">
        <v>19</v>
      </c>
      <c r="E279" s="13" t="s">
        <v>26</v>
      </c>
      <c r="F279" s="13" t="s">
        <v>21</v>
      </c>
      <c r="G279" s="14">
        <v>2181</v>
      </c>
      <c r="H279" s="14"/>
      <c r="I279" s="20">
        <f t="shared" si="23"/>
        <v>2181</v>
      </c>
      <c r="J279" s="16">
        <v>36012</v>
      </c>
      <c r="K279" s="16"/>
      <c r="L279" s="26">
        <f t="shared" si="24"/>
        <v>36012</v>
      </c>
    </row>
    <row r="280" spans="1:12" ht="12.75" outlineLevel="2">
      <c r="A280" s="70" t="s">
        <v>166</v>
      </c>
      <c r="B280" s="13" t="s">
        <v>98</v>
      </c>
      <c r="C280" s="13" t="s">
        <v>18</v>
      </c>
      <c r="D280" s="13" t="s">
        <v>102</v>
      </c>
      <c r="E280" s="13" t="s">
        <v>26</v>
      </c>
      <c r="F280" s="13" t="s">
        <v>21</v>
      </c>
      <c r="G280" s="16">
        <v>6210</v>
      </c>
      <c r="H280" s="71"/>
      <c r="I280" s="20">
        <f t="shared" si="23"/>
        <v>6210</v>
      </c>
      <c r="J280" s="16">
        <v>102527</v>
      </c>
      <c r="K280" s="71"/>
      <c r="L280" s="26">
        <f t="shared" si="24"/>
        <v>102527</v>
      </c>
    </row>
    <row r="281" spans="1:12" ht="12.75" outlineLevel="2">
      <c r="A281" s="11" t="s">
        <v>167</v>
      </c>
      <c r="B281" s="12" t="s">
        <v>17</v>
      </c>
      <c r="C281" s="12" t="s">
        <v>18</v>
      </c>
      <c r="D281" s="12" t="s">
        <v>58</v>
      </c>
      <c r="E281" s="13" t="s">
        <v>20</v>
      </c>
      <c r="F281" s="12" t="s">
        <v>21</v>
      </c>
      <c r="G281" s="14">
        <v>1664</v>
      </c>
      <c r="H281" s="14"/>
      <c r="I281" s="20">
        <f t="shared" si="23"/>
        <v>1664</v>
      </c>
      <c r="J281" s="16">
        <v>27035</v>
      </c>
      <c r="K281" s="16"/>
      <c r="L281" s="26">
        <f t="shared" si="24"/>
        <v>27035</v>
      </c>
    </row>
    <row r="282" spans="1:12" ht="12.75" outlineLevel="2">
      <c r="A282" s="11" t="s">
        <v>168</v>
      </c>
      <c r="B282" s="12" t="s">
        <v>17</v>
      </c>
      <c r="C282" s="12" t="s">
        <v>18</v>
      </c>
      <c r="D282" s="12" t="s">
        <v>58</v>
      </c>
      <c r="E282" s="13" t="s">
        <v>20</v>
      </c>
      <c r="F282" s="12" t="s">
        <v>21</v>
      </c>
      <c r="G282" s="14">
        <v>6166</v>
      </c>
      <c r="H282" s="14"/>
      <c r="I282" s="20">
        <f aca="true" t="shared" si="25" ref="I282:I345">SUM(G282:H282)</f>
        <v>6166</v>
      </c>
      <c r="J282" s="16">
        <v>104694</v>
      </c>
      <c r="K282" s="16"/>
      <c r="L282" s="26">
        <f aca="true" t="shared" si="26" ref="L282:L345">SUM(J282:K282)</f>
        <v>104694</v>
      </c>
    </row>
    <row r="283" spans="1:12" ht="12.75" outlineLevel="2">
      <c r="A283" s="11" t="s">
        <v>170</v>
      </c>
      <c r="B283" s="12" t="s">
        <v>17</v>
      </c>
      <c r="C283" s="12" t="s">
        <v>18</v>
      </c>
      <c r="D283" s="12" t="s">
        <v>58</v>
      </c>
      <c r="E283" s="13" t="s">
        <v>20</v>
      </c>
      <c r="F283" s="12" t="s">
        <v>21</v>
      </c>
      <c r="G283" s="14">
        <v>2759</v>
      </c>
      <c r="H283" s="14"/>
      <c r="I283" s="20">
        <f t="shared" si="25"/>
        <v>2759</v>
      </c>
      <c r="J283" s="16">
        <v>47410</v>
      </c>
      <c r="K283" s="16"/>
      <c r="L283" s="26">
        <f t="shared" si="26"/>
        <v>47410</v>
      </c>
    </row>
    <row r="284" spans="1:12" ht="12.75" outlineLevel="2">
      <c r="A284" s="11" t="s">
        <v>173</v>
      </c>
      <c r="B284" s="12" t="s">
        <v>17</v>
      </c>
      <c r="C284" s="12" t="s">
        <v>18</v>
      </c>
      <c r="D284" s="12" t="s">
        <v>41</v>
      </c>
      <c r="E284" s="13" t="s">
        <v>20</v>
      </c>
      <c r="F284" s="12" t="s">
        <v>21</v>
      </c>
      <c r="G284" s="31">
        <v>76067</v>
      </c>
      <c r="H284" s="31"/>
      <c r="I284" s="20">
        <f t="shared" si="25"/>
        <v>76067</v>
      </c>
      <c r="J284" s="32">
        <v>1280833</v>
      </c>
      <c r="K284" s="31"/>
      <c r="L284" s="26">
        <f t="shared" si="26"/>
        <v>1280833</v>
      </c>
    </row>
    <row r="285" spans="1:12" ht="12.75" outlineLevel="2">
      <c r="A285" s="11" t="s">
        <v>175</v>
      </c>
      <c r="B285" s="12" t="s">
        <v>17</v>
      </c>
      <c r="C285" s="12" t="s">
        <v>18</v>
      </c>
      <c r="D285" s="12" t="s">
        <v>58</v>
      </c>
      <c r="E285" s="13" t="s">
        <v>20</v>
      </c>
      <c r="F285" s="12" t="s">
        <v>21</v>
      </c>
      <c r="G285" s="14">
        <v>2138</v>
      </c>
      <c r="H285" s="14"/>
      <c r="I285" s="20">
        <f t="shared" si="25"/>
        <v>2138</v>
      </c>
      <c r="J285" s="16">
        <v>35143</v>
      </c>
      <c r="K285" s="16"/>
      <c r="L285" s="26">
        <f t="shared" si="26"/>
        <v>35143</v>
      </c>
    </row>
    <row r="286" spans="1:12" ht="12.75" outlineLevel="2">
      <c r="A286" s="11" t="s">
        <v>176</v>
      </c>
      <c r="B286" s="12" t="s">
        <v>17</v>
      </c>
      <c r="C286" s="12" t="s">
        <v>18</v>
      </c>
      <c r="D286" s="12" t="s">
        <v>29</v>
      </c>
      <c r="E286" s="13" t="s">
        <v>20</v>
      </c>
      <c r="F286" s="12" t="s">
        <v>21</v>
      </c>
      <c r="G286" s="15">
        <v>69788</v>
      </c>
      <c r="H286" s="15"/>
      <c r="I286" s="20">
        <f t="shared" si="25"/>
        <v>69788</v>
      </c>
      <c r="J286" s="22">
        <v>1101129</v>
      </c>
      <c r="K286" s="22"/>
      <c r="L286" s="26">
        <f t="shared" si="26"/>
        <v>1101129</v>
      </c>
    </row>
    <row r="287" spans="1:12" ht="12.75" outlineLevel="2">
      <c r="A287" s="11" t="s">
        <v>178</v>
      </c>
      <c r="B287" s="12" t="s">
        <v>70</v>
      </c>
      <c r="C287" s="12" t="s">
        <v>18</v>
      </c>
      <c r="D287" s="12" t="s">
        <v>90</v>
      </c>
      <c r="E287" s="13" t="s">
        <v>26</v>
      </c>
      <c r="F287" s="13" t="s">
        <v>21</v>
      </c>
      <c r="G287" s="14">
        <v>1243</v>
      </c>
      <c r="H287" s="14"/>
      <c r="I287" s="20">
        <f t="shared" si="25"/>
        <v>1243</v>
      </c>
      <c r="J287" s="16">
        <v>19536</v>
      </c>
      <c r="K287" s="16"/>
      <c r="L287" s="26">
        <f t="shared" si="26"/>
        <v>19536</v>
      </c>
    </row>
    <row r="288" spans="1:12" ht="12.75" outlineLevel="2">
      <c r="A288" s="11" t="s">
        <v>181</v>
      </c>
      <c r="B288" s="12" t="s">
        <v>70</v>
      </c>
      <c r="C288" s="12" t="s">
        <v>18</v>
      </c>
      <c r="D288" s="12" t="s">
        <v>102</v>
      </c>
      <c r="E288" s="13" t="s">
        <v>26</v>
      </c>
      <c r="F288" s="12" t="s">
        <v>21</v>
      </c>
      <c r="G288" s="14">
        <v>53</v>
      </c>
      <c r="H288" s="14">
        <v>45</v>
      </c>
      <c r="I288" s="20">
        <f t="shared" si="25"/>
        <v>98</v>
      </c>
      <c r="J288" s="16">
        <v>3194</v>
      </c>
      <c r="K288" s="16">
        <v>2025</v>
      </c>
      <c r="L288" s="26">
        <f t="shared" si="26"/>
        <v>5219</v>
      </c>
    </row>
    <row r="289" spans="1:12" ht="12.75" outlineLevel="2">
      <c r="A289" s="11" t="s">
        <v>186</v>
      </c>
      <c r="B289" s="12" t="s">
        <v>17</v>
      </c>
      <c r="C289" s="12" t="s">
        <v>18</v>
      </c>
      <c r="D289" s="12" t="s">
        <v>29</v>
      </c>
      <c r="E289" s="13" t="s">
        <v>20</v>
      </c>
      <c r="F289" s="12" t="s">
        <v>21</v>
      </c>
      <c r="G289" s="15">
        <v>73189</v>
      </c>
      <c r="H289" s="15"/>
      <c r="I289" s="20">
        <f t="shared" si="25"/>
        <v>73189</v>
      </c>
      <c r="J289" s="22">
        <v>1220980</v>
      </c>
      <c r="K289" s="22"/>
      <c r="L289" s="26">
        <f t="shared" si="26"/>
        <v>1220980</v>
      </c>
    </row>
    <row r="290" spans="1:12" ht="12.75" outlineLevel="2">
      <c r="A290" s="11" t="s">
        <v>187</v>
      </c>
      <c r="B290" s="12" t="s">
        <v>32</v>
      </c>
      <c r="C290" s="12" t="s">
        <v>18</v>
      </c>
      <c r="D290" s="12" t="s">
        <v>19</v>
      </c>
      <c r="E290" s="13" t="s">
        <v>20</v>
      </c>
      <c r="F290" s="12" t="s">
        <v>21</v>
      </c>
      <c r="G290" s="14">
        <v>701408</v>
      </c>
      <c r="H290" s="14"/>
      <c r="I290" s="20">
        <f t="shared" si="25"/>
        <v>701408</v>
      </c>
      <c r="J290" s="16">
        <v>11097757</v>
      </c>
      <c r="K290" s="16"/>
      <c r="L290" s="26">
        <f t="shared" si="26"/>
        <v>11097757</v>
      </c>
    </row>
    <row r="291" spans="1:12" ht="12.75" outlineLevel="2">
      <c r="A291" s="11" t="s">
        <v>193</v>
      </c>
      <c r="B291" s="12" t="s">
        <v>17</v>
      </c>
      <c r="C291" s="12" t="s">
        <v>18</v>
      </c>
      <c r="D291" s="12" t="s">
        <v>29</v>
      </c>
      <c r="E291" s="13" t="s">
        <v>20</v>
      </c>
      <c r="F291" s="12" t="s">
        <v>21</v>
      </c>
      <c r="G291" s="15">
        <v>9613</v>
      </c>
      <c r="H291" s="15"/>
      <c r="I291" s="20">
        <f t="shared" si="25"/>
        <v>9613</v>
      </c>
      <c r="J291" s="22">
        <v>158004</v>
      </c>
      <c r="K291" s="22"/>
      <c r="L291" s="26">
        <f t="shared" si="26"/>
        <v>158004</v>
      </c>
    </row>
    <row r="292" spans="1:12" ht="12.75" outlineLevel="2">
      <c r="A292" s="11" t="s">
        <v>194</v>
      </c>
      <c r="B292" s="64" t="s">
        <v>35</v>
      </c>
      <c r="C292" s="64" t="s">
        <v>18</v>
      </c>
      <c r="D292" s="64" t="s">
        <v>19</v>
      </c>
      <c r="E292" s="13" t="s">
        <v>26</v>
      </c>
      <c r="F292" s="12" t="s">
        <v>21</v>
      </c>
      <c r="G292" s="14">
        <v>57907</v>
      </c>
      <c r="H292" s="14"/>
      <c r="I292" s="20">
        <f t="shared" si="25"/>
        <v>57907</v>
      </c>
      <c r="J292" s="16">
        <v>1006957</v>
      </c>
      <c r="K292" s="16"/>
      <c r="L292" s="26">
        <f t="shared" si="26"/>
        <v>1006957</v>
      </c>
    </row>
    <row r="293" spans="1:12" ht="12.75" outlineLevel="2">
      <c r="A293" s="11" t="s">
        <v>196</v>
      </c>
      <c r="B293" s="12" t="s">
        <v>17</v>
      </c>
      <c r="C293" s="12" t="s">
        <v>18</v>
      </c>
      <c r="D293" s="12" t="s">
        <v>58</v>
      </c>
      <c r="E293" s="13" t="s">
        <v>20</v>
      </c>
      <c r="F293" s="12" t="s">
        <v>21</v>
      </c>
      <c r="G293" s="14">
        <v>1726</v>
      </c>
      <c r="H293" s="14"/>
      <c r="I293" s="20">
        <f t="shared" si="25"/>
        <v>1726</v>
      </c>
      <c r="J293" s="16">
        <v>28001</v>
      </c>
      <c r="K293" s="16"/>
      <c r="L293" s="26">
        <f t="shared" si="26"/>
        <v>28001</v>
      </c>
    </row>
    <row r="294" spans="1:12" ht="12.75" outlineLevel="2">
      <c r="A294" s="11" t="s">
        <v>198</v>
      </c>
      <c r="B294" s="12" t="s">
        <v>17</v>
      </c>
      <c r="C294" s="12" t="s">
        <v>18</v>
      </c>
      <c r="D294" s="12" t="s">
        <v>19</v>
      </c>
      <c r="E294" s="13" t="s">
        <v>20</v>
      </c>
      <c r="F294" s="12" t="s">
        <v>21</v>
      </c>
      <c r="G294" s="14">
        <v>5201</v>
      </c>
      <c r="H294" s="14"/>
      <c r="I294" s="20">
        <f t="shared" si="25"/>
        <v>5201</v>
      </c>
      <c r="J294" s="16">
        <v>84078</v>
      </c>
      <c r="K294" s="16"/>
      <c r="L294" s="26">
        <f t="shared" si="26"/>
        <v>84078</v>
      </c>
    </row>
    <row r="295" spans="1:12" ht="12.75" outlineLevel="2">
      <c r="A295" s="11" t="s">
        <v>199</v>
      </c>
      <c r="B295" s="12" t="s">
        <v>17</v>
      </c>
      <c r="C295" s="12" t="s">
        <v>18</v>
      </c>
      <c r="D295" s="12" t="s">
        <v>41</v>
      </c>
      <c r="E295" s="13" t="s">
        <v>20</v>
      </c>
      <c r="F295" s="12" t="s">
        <v>21</v>
      </c>
      <c r="G295" s="31">
        <v>14873</v>
      </c>
      <c r="H295" s="31"/>
      <c r="I295" s="20">
        <f t="shared" si="25"/>
        <v>14873</v>
      </c>
      <c r="J295" s="32">
        <v>236042</v>
      </c>
      <c r="K295" s="31"/>
      <c r="L295" s="26">
        <f t="shared" si="26"/>
        <v>236042</v>
      </c>
    </row>
    <row r="296" spans="1:12" ht="12.75" outlineLevel="2">
      <c r="A296" s="11" t="s">
        <v>200</v>
      </c>
      <c r="B296" s="12" t="s">
        <v>17</v>
      </c>
      <c r="C296" s="12" t="s">
        <v>18</v>
      </c>
      <c r="D296" s="12" t="s">
        <v>58</v>
      </c>
      <c r="E296" s="13" t="s">
        <v>20</v>
      </c>
      <c r="F296" s="12" t="s">
        <v>21</v>
      </c>
      <c r="G296" s="14">
        <v>12840</v>
      </c>
      <c r="H296" s="14"/>
      <c r="I296" s="20">
        <f t="shared" si="25"/>
        <v>12840</v>
      </c>
      <c r="J296" s="16">
        <v>206035</v>
      </c>
      <c r="K296" s="16"/>
      <c r="L296" s="26">
        <f t="shared" si="26"/>
        <v>206035</v>
      </c>
    </row>
    <row r="297" spans="1:12" ht="12.75" outlineLevel="2">
      <c r="A297" s="11" t="s">
        <v>201</v>
      </c>
      <c r="B297" s="12" t="s">
        <v>17</v>
      </c>
      <c r="C297" s="12" t="s">
        <v>18</v>
      </c>
      <c r="D297" s="12" t="s">
        <v>29</v>
      </c>
      <c r="E297" s="13" t="s">
        <v>20</v>
      </c>
      <c r="F297" s="12" t="s">
        <v>21</v>
      </c>
      <c r="G297" s="15">
        <v>9187</v>
      </c>
      <c r="H297" s="15"/>
      <c r="I297" s="20">
        <f t="shared" si="25"/>
        <v>9187</v>
      </c>
      <c r="J297" s="22">
        <v>147409</v>
      </c>
      <c r="K297" s="22"/>
      <c r="L297" s="26">
        <f t="shared" si="26"/>
        <v>147409</v>
      </c>
    </row>
    <row r="298" spans="1:12" ht="12.75" outlineLevel="2">
      <c r="A298" s="11" t="s">
        <v>202</v>
      </c>
      <c r="B298" s="12" t="s">
        <v>17</v>
      </c>
      <c r="C298" s="12" t="s">
        <v>18</v>
      </c>
      <c r="D298" s="12" t="s">
        <v>29</v>
      </c>
      <c r="E298" s="13" t="s">
        <v>20</v>
      </c>
      <c r="F298" s="12" t="s">
        <v>21</v>
      </c>
      <c r="G298" s="15">
        <v>3330</v>
      </c>
      <c r="H298" s="15"/>
      <c r="I298" s="20">
        <f t="shared" si="25"/>
        <v>3330</v>
      </c>
      <c r="J298" s="22">
        <v>55974</v>
      </c>
      <c r="K298" s="22"/>
      <c r="L298" s="26">
        <f t="shared" si="26"/>
        <v>55974</v>
      </c>
    </row>
    <row r="299" spans="1:12" ht="12.75" outlineLevel="2">
      <c r="A299" s="11" t="s">
        <v>203</v>
      </c>
      <c r="B299" s="12" t="s">
        <v>17</v>
      </c>
      <c r="C299" s="12" t="s">
        <v>18</v>
      </c>
      <c r="D299" s="12" t="s">
        <v>19</v>
      </c>
      <c r="E299" s="13" t="s">
        <v>20</v>
      </c>
      <c r="F299" s="12" t="s">
        <v>21</v>
      </c>
      <c r="G299" s="14">
        <v>6013</v>
      </c>
      <c r="H299" s="14"/>
      <c r="I299" s="20">
        <f t="shared" si="25"/>
        <v>6013</v>
      </c>
      <c r="J299" s="16">
        <v>108921</v>
      </c>
      <c r="K299" s="16"/>
      <c r="L299" s="26">
        <f t="shared" si="26"/>
        <v>108921</v>
      </c>
    </row>
    <row r="300" spans="1:12" ht="12.75" outlineLevel="2">
      <c r="A300" s="11" t="s">
        <v>206</v>
      </c>
      <c r="B300" s="12" t="s">
        <v>32</v>
      </c>
      <c r="C300" s="12" t="s">
        <v>18</v>
      </c>
      <c r="D300" s="12" t="s">
        <v>29</v>
      </c>
      <c r="E300" s="13" t="s">
        <v>20</v>
      </c>
      <c r="F300" s="12" t="s">
        <v>21</v>
      </c>
      <c r="G300" s="14">
        <v>46361</v>
      </c>
      <c r="H300" s="14"/>
      <c r="I300" s="20">
        <f t="shared" si="25"/>
        <v>46361</v>
      </c>
      <c r="J300" s="16">
        <v>736517</v>
      </c>
      <c r="K300" s="16"/>
      <c r="L300" s="26">
        <f t="shared" si="26"/>
        <v>736517</v>
      </c>
    </row>
    <row r="301" spans="1:12" ht="12.75" outlineLevel="2">
      <c r="A301" s="11" t="s">
        <v>207</v>
      </c>
      <c r="B301" s="12" t="s">
        <v>70</v>
      </c>
      <c r="C301" s="12" t="s">
        <v>18</v>
      </c>
      <c r="D301" s="12" t="s">
        <v>29</v>
      </c>
      <c r="E301" s="13" t="s">
        <v>26</v>
      </c>
      <c r="F301" s="12" t="s">
        <v>21</v>
      </c>
      <c r="G301" s="14">
        <v>3621</v>
      </c>
      <c r="H301" s="14"/>
      <c r="I301" s="20">
        <f t="shared" si="25"/>
        <v>3621</v>
      </c>
      <c r="J301" s="16">
        <v>56325</v>
      </c>
      <c r="K301" s="16"/>
      <c r="L301" s="26">
        <f t="shared" si="26"/>
        <v>56325</v>
      </c>
    </row>
    <row r="302" spans="1:12" ht="12.75" outlineLevel="2">
      <c r="A302" s="11" t="s">
        <v>208</v>
      </c>
      <c r="B302" s="12" t="s">
        <v>17</v>
      </c>
      <c r="C302" s="12" t="s">
        <v>18</v>
      </c>
      <c r="D302" s="12" t="s">
        <v>19</v>
      </c>
      <c r="E302" s="13" t="s">
        <v>20</v>
      </c>
      <c r="F302" s="12" t="s">
        <v>21</v>
      </c>
      <c r="G302" s="14">
        <v>14621</v>
      </c>
      <c r="H302" s="14"/>
      <c r="I302" s="20">
        <f t="shared" si="25"/>
        <v>14621</v>
      </c>
      <c r="J302" s="16">
        <v>260170</v>
      </c>
      <c r="K302" s="16"/>
      <c r="L302" s="26">
        <f t="shared" si="26"/>
        <v>260170</v>
      </c>
    </row>
    <row r="303" spans="1:12" ht="12.75" outlineLevel="2">
      <c r="A303" s="11" t="s">
        <v>210</v>
      </c>
      <c r="B303" s="12" t="s">
        <v>17</v>
      </c>
      <c r="C303" s="12" t="s">
        <v>18</v>
      </c>
      <c r="D303" s="12" t="s">
        <v>41</v>
      </c>
      <c r="E303" s="13" t="s">
        <v>20</v>
      </c>
      <c r="F303" s="12" t="s">
        <v>21</v>
      </c>
      <c r="G303" s="31">
        <v>1800</v>
      </c>
      <c r="H303" s="31"/>
      <c r="I303" s="20">
        <f t="shared" si="25"/>
        <v>1800</v>
      </c>
      <c r="J303" s="32">
        <v>29349</v>
      </c>
      <c r="K303" s="31"/>
      <c r="L303" s="26">
        <f t="shared" si="26"/>
        <v>29349</v>
      </c>
    </row>
    <row r="304" spans="1:12" ht="12.75" outlineLevel="2">
      <c r="A304" s="11" t="s">
        <v>211</v>
      </c>
      <c r="B304" s="12" t="s">
        <v>17</v>
      </c>
      <c r="C304" s="12" t="s">
        <v>18</v>
      </c>
      <c r="D304" s="12" t="s">
        <v>41</v>
      </c>
      <c r="E304" s="13" t="s">
        <v>20</v>
      </c>
      <c r="F304" s="12" t="s">
        <v>21</v>
      </c>
      <c r="G304" s="31">
        <v>5083</v>
      </c>
      <c r="H304" s="31"/>
      <c r="I304" s="20">
        <f t="shared" si="25"/>
        <v>5083</v>
      </c>
      <c r="J304" s="32">
        <v>84045</v>
      </c>
      <c r="K304" s="31"/>
      <c r="L304" s="26">
        <f t="shared" si="26"/>
        <v>84045</v>
      </c>
    </row>
    <row r="305" spans="1:12" ht="12.75" outlineLevel="2">
      <c r="A305" s="70" t="s">
        <v>215</v>
      </c>
      <c r="B305" s="13" t="s">
        <v>98</v>
      </c>
      <c r="C305" s="13" t="s">
        <v>18</v>
      </c>
      <c r="D305" s="13" t="s">
        <v>102</v>
      </c>
      <c r="E305" s="13" t="s">
        <v>26</v>
      </c>
      <c r="F305" s="13" t="s">
        <v>21</v>
      </c>
      <c r="G305" s="16">
        <f>4063+14328</f>
        <v>18391</v>
      </c>
      <c r="H305" s="71"/>
      <c r="I305" s="20">
        <f t="shared" si="25"/>
        <v>18391</v>
      </c>
      <c r="J305" s="16">
        <f>67085+236564</f>
        <v>303649</v>
      </c>
      <c r="K305" s="71"/>
      <c r="L305" s="26">
        <f t="shared" si="26"/>
        <v>303649</v>
      </c>
    </row>
    <row r="306" spans="1:12" ht="12.75" outlineLevel="2">
      <c r="A306" s="11" t="s">
        <v>216</v>
      </c>
      <c r="B306" s="12" t="s">
        <v>17</v>
      </c>
      <c r="C306" s="12" t="s">
        <v>18</v>
      </c>
      <c r="D306" s="12" t="s">
        <v>19</v>
      </c>
      <c r="E306" s="13" t="s">
        <v>20</v>
      </c>
      <c r="F306" s="12" t="s">
        <v>21</v>
      </c>
      <c r="G306" s="14">
        <v>12491</v>
      </c>
      <c r="H306" s="14"/>
      <c r="I306" s="20">
        <f t="shared" si="25"/>
        <v>12491</v>
      </c>
      <c r="J306" s="16">
        <v>233687</v>
      </c>
      <c r="K306" s="16"/>
      <c r="L306" s="26">
        <f t="shared" si="26"/>
        <v>233687</v>
      </c>
    </row>
    <row r="307" spans="1:12" ht="12.75" outlineLevel="2">
      <c r="A307" s="11" t="s">
        <v>217</v>
      </c>
      <c r="B307" s="12" t="s">
        <v>17</v>
      </c>
      <c r="C307" s="12" t="s">
        <v>18</v>
      </c>
      <c r="D307" s="12" t="s">
        <v>29</v>
      </c>
      <c r="E307" s="13" t="s">
        <v>20</v>
      </c>
      <c r="F307" s="12" t="s">
        <v>21</v>
      </c>
      <c r="G307" s="15">
        <v>13264</v>
      </c>
      <c r="H307" s="15"/>
      <c r="I307" s="20">
        <f t="shared" si="25"/>
        <v>13264</v>
      </c>
      <c r="J307" s="22">
        <v>224076</v>
      </c>
      <c r="K307" s="22"/>
      <c r="L307" s="26">
        <f t="shared" si="26"/>
        <v>224076</v>
      </c>
    </row>
    <row r="308" spans="1:12" ht="12.75" outlineLevel="2">
      <c r="A308" s="11" t="s">
        <v>220</v>
      </c>
      <c r="B308" s="12" t="s">
        <v>17</v>
      </c>
      <c r="C308" s="12" t="s">
        <v>18</v>
      </c>
      <c r="D308" s="12" t="s">
        <v>58</v>
      </c>
      <c r="E308" s="13" t="s">
        <v>20</v>
      </c>
      <c r="F308" s="12" t="s">
        <v>21</v>
      </c>
      <c r="G308" s="14">
        <v>2369</v>
      </c>
      <c r="H308" s="14"/>
      <c r="I308" s="20">
        <f t="shared" si="25"/>
        <v>2369</v>
      </c>
      <c r="J308" s="16">
        <v>41134</v>
      </c>
      <c r="K308" s="16"/>
      <c r="L308" s="26">
        <f t="shared" si="26"/>
        <v>41134</v>
      </c>
    </row>
    <row r="309" spans="1:12" ht="12.75" outlineLevel="2">
      <c r="A309" s="11" t="s">
        <v>223</v>
      </c>
      <c r="B309" s="12" t="s">
        <v>17</v>
      </c>
      <c r="C309" s="12" t="s">
        <v>18</v>
      </c>
      <c r="D309" s="12" t="s">
        <v>58</v>
      </c>
      <c r="E309" s="13" t="s">
        <v>20</v>
      </c>
      <c r="F309" s="12" t="s">
        <v>21</v>
      </c>
      <c r="G309" s="14">
        <v>26301</v>
      </c>
      <c r="H309" s="14"/>
      <c r="I309" s="20">
        <f t="shared" si="25"/>
        <v>26301</v>
      </c>
      <c r="J309" s="16">
        <v>439990</v>
      </c>
      <c r="K309" s="16"/>
      <c r="L309" s="26">
        <f t="shared" si="26"/>
        <v>439990</v>
      </c>
    </row>
    <row r="310" spans="1:12" ht="12.75" outlineLevel="2">
      <c r="A310" s="11" t="s">
        <v>227</v>
      </c>
      <c r="B310" s="12" t="s">
        <v>76</v>
      </c>
      <c r="C310" s="12" t="s">
        <v>18</v>
      </c>
      <c r="D310" s="12" t="s">
        <v>90</v>
      </c>
      <c r="E310" s="13" t="s">
        <v>26</v>
      </c>
      <c r="F310" s="13" t="s">
        <v>21</v>
      </c>
      <c r="G310" s="14">
        <v>365</v>
      </c>
      <c r="H310" s="100"/>
      <c r="I310" s="20">
        <f t="shared" si="25"/>
        <v>365</v>
      </c>
      <c r="J310" s="14">
        <v>7767</v>
      </c>
      <c r="K310" s="100"/>
      <c r="L310" s="26">
        <f t="shared" si="26"/>
        <v>7767</v>
      </c>
    </row>
    <row r="311" spans="1:12" ht="12.75" outlineLevel="2">
      <c r="A311" s="11" t="s">
        <v>228</v>
      </c>
      <c r="B311" s="13" t="s">
        <v>49</v>
      </c>
      <c r="C311" s="13" t="s">
        <v>18</v>
      </c>
      <c r="D311" s="13" t="s">
        <v>229</v>
      </c>
      <c r="E311" s="13" t="s">
        <v>20</v>
      </c>
      <c r="F311" s="12" t="s">
        <v>21</v>
      </c>
      <c r="G311" s="39"/>
      <c r="H311" s="39">
        <v>17730</v>
      </c>
      <c r="I311" s="20">
        <f t="shared" si="25"/>
        <v>17730</v>
      </c>
      <c r="J311" s="39"/>
      <c r="K311" s="39">
        <v>654296</v>
      </c>
      <c r="L311" s="26">
        <f t="shared" si="26"/>
        <v>654296</v>
      </c>
    </row>
    <row r="312" spans="1:12" ht="12.75" outlineLevel="2">
      <c r="A312" s="11" t="s">
        <v>234</v>
      </c>
      <c r="B312" s="12" t="s">
        <v>17</v>
      </c>
      <c r="C312" s="12" t="s">
        <v>18</v>
      </c>
      <c r="D312" s="12" t="s">
        <v>41</v>
      </c>
      <c r="E312" s="13" t="s">
        <v>20</v>
      </c>
      <c r="F312" s="12" t="s">
        <v>21</v>
      </c>
      <c r="G312" s="31">
        <v>4774</v>
      </c>
      <c r="H312" s="31"/>
      <c r="I312" s="20">
        <f t="shared" si="25"/>
        <v>4774</v>
      </c>
      <c r="J312" s="32">
        <v>78623</v>
      </c>
      <c r="K312" s="31"/>
      <c r="L312" s="26">
        <f t="shared" si="26"/>
        <v>78623</v>
      </c>
    </row>
    <row r="313" spans="1:12" ht="12.75" outlineLevel="2">
      <c r="A313" s="11" t="s">
        <v>237</v>
      </c>
      <c r="B313" s="12" t="s">
        <v>17</v>
      </c>
      <c r="C313" s="12" t="s">
        <v>18</v>
      </c>
      <c r="D313" s="12" t="s">
        <v>41</v>
      </c>
      <c r="E313" s="13" t="s">
        <v>20</v>
      </c>
      <c r="F313" s="12" t="s">
        <v>21</v>
      </c>
      <c r="G313" s="31">
        <v>5488</v>
      </c>
      <c r="H313" s="31"/>
      <c r="I313" s="20">
        <f t="shared" si="25"/>
        <v>5488</v>
      </c>
      <c r="J313" s="32">
        <v>89233</v>
      </c>
      <c r="K313" s="31"/>
      <c r="L313" s="26">
        <f t="shared" si="26"/>
        <v>89233</v>
      </c>
    </row>
    <row r="314" spans="1:12" ht="12.75" outlineLevel="2">
      <c r="A314" s="11" t="s">
        <v>238</v>
      </c>
      <c r="B314" s="12" t="s">
        <v>17</v>
      </c>
      <c r="C314" s="12" t="s">
        <v>18</v>
      </c>
      <c r="D314" s="12" t="s">
        <v>90</v>
      </c>
      <c r="E314" s="13" t="s">
        <v>20</v>
      </c>
      <c r="F314" s="12" t="s">
        <v>21</v>
      </c>
      <c r="G314" s="15">
        <v>35961</v>
      </c>
      <c r="H314" s="15"/>
      <c r="I314" s="20">
        <f t="shared" si="25"/>
        <v>35961</v>
      </c>
      <c r="J314" s="22">
        <v>607785</v>
      </c>
      <c r="K314" s="22"/>
      <c r="L314" s="26">
        <f t="shared" si="26"/>
        <v>607785</v>
      </c>
    </row>
    <row r="315" spans="1:12" ht="12.75" outlineLevel="2">
      <c r="A315" s="11" t="s">
        <v>239</v>
      </c>
      <c r="B315" s="12" t="s">
        <v>70</v>
      </c>
      <c r="C315" s="12" t="s">
        <v>18</v>
      </c>
      <c r="D315" s="12" t="s">
        <v>90</v>
      </c>
      <c r="E315" s="13" t="s">
        <v>26</v>
      </c>
      <c r="F315" s="12" t="s">
        <v>21</v>
      </c>
      <c r="G315" s="14">
        <v>4306</v>
      </c>
      <c r="H315" s="14"/>
      <c r="I315" s="20">
        <f t="shared" si="25"/>
        <v>4306</v>
      </c>
      <c r="J315" s="16">
        <v>67938</v>
      </c>
      <c r="K315" s="16"/>
      <c r="L315" s="26">
        <f t="shared" si="26"/>
        <v>67938</v>
      </c>
    </row>
    <row r="316" spans="1:12" ht="12.75" outlineLevel="2">
      <c r="A316" s="11" t="s">
        <v>240</v>
      </c>
      <c r="B316" s="12" t="s">
        <v>32</v>
      </c>
      <c r="C316" s="12" t="s">
        <v>18</v>
      </c>
      <c r="D316" s="12" t="s">
        <v>19</v>
      </c>
      <c r="E316" s="13" t="s">
        <v>20</v>
      </c>
      <c r="F316" s="12" t="s">
        <v>21</v>
      </c>
      <c r="G316" s="14">
        <v>25871</v>
      </c>
      <c r="H316" s="14"/>
      <c r="I316" s="20">
        <f t="shared" si="25"/>
        <v>25871</v>
      </c>
      <c r="J316" s="16">
        <v>451927</v>
      </c>
      <c r="K316" s="16"/>
      <c r="L316" s="26">
        <f t="shared" si="26"/>
        <v>451927</v>
      </c>
    </row>
    <row r="317" spans="1:12" ht="12.75" outlineLevel="2">
      <c r="A317" s="11" t="s">
        <v>241</v>
      </c>
      <c r="B317" s="12" t="s">
        <v>17</v>
      </c>
      <c r="C317" s="12" t="s">
        <v>18</v>
      </c>
      <c r="D317" s="12" t="s">
        <v>58</v>
      </c>
      <c r="E317" s="13" t="s">
        <v>20</v>
      </c>
      <c r="F317" s="12" t="s">
        <v>21</v>
      </c>
      <c r="G317" s="14">
        <v>33428</v>
      </c>
      <c r="H317" s="14"/>
      <c r="I317" s="20">
        <f t="shared" si="25"/>
        <v>33428</v>
      </c>
      <c r="J317" s="16">
        <v>549017</v>
      </c>
      <c r="K317" s="16"/>
      <c r="L317" s="26">
        <f t="shared" si="26"/>
        <v>549017</v>
      </c>
    </row>
    <row r="318" spans="1:12" ht="12.75" outlineLevel="2">
      <c r="A318" s="11" t="s">
        <v>243</v>
      </c>
      <c r="B318" s="12" t="s">
        <v>17</v>
      </c>
      <c r="C318" s="12" t="s">
        <v>18</v>
      </c>
      <c r="D318" s="12" t="s">
        <v>29</v>
      </c>
      <c r="E318" s="13" t="s">
        <v>20</v>
      </c>
      <c r="F318" s="12" t="s">
        <v>21</v>
      </c>
      <c r="G318" s="15">
        <v>7880</v>
      </c>
      <c r="H318" s="15"/>
      <c r="I318" s="20">
        <f t="shared" si="25"/>
        <v>7880</v>
      </c>
      <c r="J318" s="22">
        <v>135591</v>
      </c>
      <c r="K318" s="22"/>
      <c r="L318" s="26">
        <f t="shared" si="26"/>
        <v>135591</v>
      </c>
    </row>
    <row r="319" spans="1:12" ht="12.75" outlineLevel="2">
      <c r="A319" s="11" t="s">
        <v>245</v>
      </c>
      <c r="B319" s="12" t="s">
        <v>17</v>
      </c>
      <c r="C319" s="12" t="s">
        <v>18</v>
      </c>
      <c r="D319" s="12" t="s">
        <v>19</v>
      </c>
      <c r="E319" s="13" t="s">
        <v>20</v>
      </c>
      <c r="F319" s="12" t="s">
        <v>21</v>
      </c>
      <c r="G319" s="14">
        <v>10042</v>
      </c>
      <c r="H319" s="14"/>
      <c r="I319" s="20">
        <f t="shared" si="25"/>
        <v>10042</v>
      </c>
      <c r="J319" s="16">
        <v>162754</v>
      </c>
      <c r="K319" s="16"/>
      <c r="L319" s="26">
        <f t="shared" si="26"/>
        <v>162754</v>
      </c>
    </row>
    <row r="320" spans="1:12" ht="12.75" outlineLevel="2">
      <c r="A320" s="11" t="s">
        <v>247</v>
      </c>
      <c r="B320" s="12" t="s">
        <v>17</v>
      </c>
      <c r="C320" s="12" t="s">
        <v>18</v>
      </c>
      <c r="D320" s="12" t="s">
        <v>29</v>
      </c>
      <c r="E320" s="13" t="s">
        <v>20</v>
      </c>
      <c r="F320" s="12" t="s">
        <v>21</v>
      </c>
      <c r="G320" s="15">
        <v>5233</v>
      </c>
      <c r="H320" s="15"/>
      <c r="I320" s="20">
        <f t="shared" si="25"/>
        <v>5233</v>
      </c>
      <c r="J320" s="22">
        <v>90051</v>
      </c>
      <c r="K320" s="22"/>
      <c r="L320" s="26">
        <f t="shared" si="26"/>
        <v>90051</v>
      </c>
    </row>
    <row r="321" spans="1:12" ht="12.75" outlineLevel="2">
      <c r="A321" s="11" t="s">
        <v>248</v>
      </c>
      <c r="B321" s="12" t="s">
        <v>76</v>
      </c>
      <c r="C321" s="12" t="s">
        <v>18</v>
      </c>
      <c r="D321" s="12" t="s">
        <v>102</v>
      </c>
      <c r="E321" s="13" t="s">
        <v>26</v>
      </c>
      <c r="F321" s="12" t="s">
        <v>21</v>
      </c>
      <c r="G321" s="14">
        <v>351</v>
      </c>
      <c r="H321" s="14"/>
      <c r="I321" s="20">
        <f t="shared" si="25"/>
        <v>351</v>
      </c>
      <c r="J321" s="16">
        <v>6130</v>
      </c>
      <c r="K321" s="16"/>
      <c r="L321" s="26">
        <f t="shared" si="26"/>
        <v>6130</v>
      </c>
    </row>
    <row r="322" spans="1:12" ht="12.75" outlineLevel="2">
      <c r="A322" s="11" t="s">
        <v>249</v>
      </c>
      <c r="B322" s="12" t="s">
        <v>17</v>
      </c>
      <c r="C322" s="12" t="s">
        <v>18</v>
      </c>
      <c r="D322" s="12" t="s">
        <v>41</v>
      </c>
      <c r="E322" s="13" t="s">
        <v>20</v>
      </c>
      <c r="F322" s="12" t="s">
        <v>21</v>
      </c>
      <c r="G322" s="31">
        <v>43394</v>
      </c>
      <c r="H322" s="31"/>
      <c r="I322" s="20">
        <f t="shared" si="25"/>
        <v>43394</v>
      </c>
      <c r="J322" s="32">
        <v>690063</v>
      </c>
      <c r="K322" s="31"/>
      <c r="L322" s="26">
        <f t="shared" si="26"/>
        <v>690063</v>
      </c>
    </row>
    <row r="323" spans="1:12" ht="12.75" outlineLevel="2">
      <c r="A323" s="11" t="s">
        <v>250</v>
      </c>
      <c r="B323" s="12" t="s">
        <v>17</v>
      </c>
      <c r="C323" s="12" t="s">
        <v>18</v>
      </c>
      <c r="D323" s="12" t="s">
        <v>41</v>
      </c>
      <c r="E323" s="13" t="s">
        <v>20</v>
      </c>
      <c r="F323" s="12" t="s">
        <v>21</v>
      </c>
      <c r="G323" s="31">
        <v>14968</v>
      </c>
      <c r="H323" s="31"/>
      <c r="I323" s="20">
        <f t="shared" si="25"/>
        <v>14968</v>
      </c>
      <c r="J323" s="32">
        <v>239208</v>
      </c>
      <c r="K323" s="31"/>
      <c r="L323" s="26">
        <f t="shared" si="26"/>
        <v>239208</v>
      </c>
    </row>
    <row r="324" spans="1:12" ht="12.75" outlineLevel="2">
      <c r="A324" s="11" t="s">
        <v>251</v>
      </c>
      <c r="B324" s="12" t="s">
        <v>17</v>
      </c>
      <c r="C324" s="12" t="s">
        <v>18</v>
      </c>
      <c r="D324" s="12" t="s">
        <v>58</v>
      </c>
      <c r="E324" s="13" t="s">
        <v>20</v>
      </c>
      <c r="F324" s="12" t="s">
        <v>21</v>
      </c>
      <c r="G324" s="14">
        <v>47237</v>
      </c>
      <c r="H324" s="14">
        <v>5</v>
      </c>
      <c r="I324" s="20">
        <f t="shared" si="25"/>
        <v>47242</v>
      </c>
      <c r="J324" s="16">
        <v>753048</v>
      </c>
      <c r="K324" s="16">
        <v>210</v>
      </c>
      <c r="L324" s="26">
        <f t="shared" si="26"/>
        <v>753258</v>
      </c>
    </row>
    <row r="325" spans="1:12" ht="12.75" outlineLevel="2">
      <c r="A325" s="11" t="s">
        <v>252</v>
      </c>
      <c r="B325" s="12" t="s">
        <v>70</v>
      </c>
      <c r="C325" s="12" t="s">
        <v>18</v>
      </c>
      <c r="D325" s="12" t="s">
        <v>58</v>
      </c>
      <c r="E325" s="13" t="s">
        <v>26</v>
      </c>
      <c r="F325" s="12" t="s">
        <v>21</v>
      </c>
      <c r="G325" s="14">
        <v>5657</v>
      </c>
      <c r="H325" s="14"/>
      <c r="I325" s="20">
        <f t="shared" si="25"/>
        <v>5657</v>
      </c>
      <c r="J325" s="16">
        <v>90873</v>
      </c>
      <c r="K325" s="16"/>
      <c r="L325" s="26">
        <f t="shared" si="26"/>
        <v>90873</v>
      </c>
    </row>
    <row r="326" spans="1:12" ht="12.75" outlineLevel="2">
      <c r="A326" s="11" t="s">
        <v>254</v>
      </c>
      <c r="B326" s="12" t="s">
        <v>17</v>
      </c>
      <c r="C326" s="12" t="s">
        <v>18</v>
      </c>
      <c r="D326" s="12" t="s">
        <v>41</v>
      </c>
      <c r="E326" s="13" t="s">
        <v>20</v>
      </c>
      <c r="F326" s="12" t="s">
        <v>21</v>
      </c>
      <c r="G326" s="31">
        <v>21977</v>
      </c>
      <c r="H326" s="31"/>
      <c r="I326" s="20">
        <f t="shared" si="25"/>
        <v>21977</v>
      </c>
      <c r="J326" s="32">
        <v>355108</v>
      </c>
      <c r="K326" s="31"/>
      <c r="L326" s="26">
        <f t="shared" si="26"/>
        <v>355108</v>
      </c>
    </row>
    <row r="327" spans="1:12" ht="12.75" outlineLevel="2">
      <c r="A327" s="11" t="s">
        <v>255</v>
      </c>
      <c r="B327" s="12" t="s">
        <v>17</v>
      </c>
      <c r="C327" s="12" t="s">
        <v>18</v>
      </c>
      <c r="D327" s="12" t="s">
        <v>29</v>
      </c>
      <c r="E327" s="13" t="s">
        <v>20</v>
      </c>
      <c r="F327" s="12" t="s">
        <v>21</v>
      </c>
      <c r="G327" s="15">
        <v>8515</v>
      </c>
      <c r="H327" s="15"/>
      <c r="I327" s="20">
        <f t="shared" si="25"/>
        <v>8515</v>
      </c>
      <c r="J327" s="22">
        <v>145595</v>
      </c>
      <c r="K327" s="22"/>
      <c r="L327" s="26">
        <f t="shared" si="26"/>
        <v>145595</v>
      </c>
    </row>
    <row r="328" spans="1:12" ht="12.75" outlineLevel="2">
      <c r="A328" s="11" t="s">
        <v>257</v>
      </c>
      <c r="B328" s="12" t="s">
        <v>92</v>
      </c>
      <c r="C328" s="12" t="s">
        <v>18</v>
      </c>
      <c r="D328" s="12" t="s">
        <v>19</v>
      </c>
      <c r="E328" s="13" t="s">
        <v>20</v>
      </c>
      <c r="F328" s="12" t="s">
        <v>21</v>
      </c>
      <c r="G328" s="14"/>
      <c r="H328" s="14">
        <f>8787+8620</f>
        <v>17407</v>
      </c>
      <c r="I328" s="20">
        <f t="shared" si="25"/>
        <v>17407</v>
      </c>
      <c r="J328" s="16"/>
      <c r="K328" s="16">
        <f>357867+441295</f>
        <v>799162</v>
      </c>
      <c r="L328" s="26">
        <f t="shared" si="26"/>
        <v>799162</v>
      </c>
    </row>
    <row r="329" spans="1:12" ht="12.75" outlineLevel="2">
      <c r="A329" s="11" t="s">
        <v>258</v>
      </c>
      <c r="B329" s="12" t="s">
        <v>17</v>
      </c>
      <c r="C329" s="12" t="s">
        <v>18</v>
      </c>
      <c r="D329" s="12" t="s">
        <v>19</v>
      </c>
      <c r="E329" s="13" t="s">
        <v>20</v>
      </c>
      <c r="F329" s="12" t="s">
        <v>21</v>
      </c>
      <c r="G329" s="14">
        <v>3286</v>
      </c>
      <c r="H329" s="14"/>
      <c r="I329" s="20">
        <f t="shared" si="25"/>
        <v>3286</v>
      </c>
      <c r="J329" s="16">
        <v>53530</v>
      </c>
      <c r="K329" s="16"/>
      <c r="L329" s="26">
        <f t="shared" si="26"/>
        <v>53530</v>
      </c>
    </row>
    <row r="330" spans="1:12" ht="12.75" outlineLevel="2">
      <c r="A330" s="11" t="s">
        <v>260</v>
      </c>
      <c r="B330" s="12" t="s">
        <v>17</v>
      </c>
      <c r="C330" s="12" t="s">
        <v>18</v>
      </c>
      <c r="D330" s="12" t="s">
        <v>29</v>
      </c>
      <c r="E330" s="13" t="s">
        <v>20</v>
      </c>
      <c r="F330" s="12" t="s">
        <v>21</v>
      </c>
      <c r="G330" s="15">
        <v>4848</v>
      </c>
      <c r="H330" s="15"/>
      <c r="I330" s="20">
        <f t="shared" si="25"/>
        <v>4848</v>
      </c>
      <c r="J330" s="22">
        <v>79012</v>
      </c>
      <c r="K330" s="22"/>
      <c r="L330" s="26">
        <f t="shared" si="26"/>
        <v>79012</v>
      </c>
    </row>
    <row r="331" spans="1:12" ht="12.75" outlineLevel="2">
      <c r="A331" s="11" t="s">
        <v>262</v>
      </c>
      <c r="B331" s="12" t="s">
        <v>17</v>
      </c>
      <c r="C331" s="12" t="s">
        <v>18</v>
      </c>
      <c r="D331" s="12" t="s">
        <v>90</v>
      </c>
      <c r="E331" s="13" t="s">
        <v>20</v>
      </c>
      <c r="F331" s="12" t="s">
        <v>21</v>
      </c>
      <c r="G331" s="15">
        <v>14700</v>
      </c>
      <c r="H331" s="15"/>
      <c r="I331" s="20">
        <f t="shared" si="25"/>
        <v>14700</v>
      </c>
      <c r="J331" s="22">
        <v>233733</v>
      </c>
      <c r="K331" s="22"/>
      <c r="L331" s="26">
        <f t="shared" si="26"/>
        <v>233733</v>
      </c>
    </row>
    <row r="332" spans="1:12" ht="12.75" outlineLevel="2">
      <c r="A332" s="11" t="s">
        <v>263</v>
      </c>
      <c r="B332" s="12" t="s">
        <v>17</v>
      </c>
      <c r="C332" s="12" t="s">
        <v>18</v>
      </c>
      <c r="D332" s="12" t="s">
        <v>41</v>
      </c>
      <c r="E332" s="13" t="s">
        <v>20</v>
      </c>
      <c r="F332" s="12" t="s">
        <v>21</v>
      </c>
      <c r="G332" s="31">
        <v>3211</v>
      </c>
      <c r="H332" s="31"/>
      <c r="I332" s="20">
        <f t="shared" si="25"/>
        <v>3211</v>
      </c>
      <c r="J332" s="32">
        <v>53742</v>
      </c>
      <c r="K332" s="31"/>
      <c r="L332" s="26">
        <f t="shared" si="26"/>
        <v>53742</v>
      </c>
    </row>
    <row r="333" spans="1:12" ht="12.75" outlineLevel="2">
      <c r="A333" s="11" t="s">
        <v>267</v>
      </c>
      <c r="B333" s="12" t="s">
        <v>17</v>
      </c>
      <c r="C333" s="12" t="s">
        <v>18</v>
      </c>
      <c r="D333" s="12" t="s">
        <v>90</v>
      </c>
      <c r="E333" s="13" t="s">
        <v>20</v>
      </c>
      <c r="F333" s="12" t="s">
        <v>21</v>
      </c>
      <c r="G333" s="15">
        <v>2566</v>
      </c>
      <c r="H333" s="15"/>
      <c r="I333" s="20">
        <f t="shared" si="25"/>
        <v>2566</v>
      </c>
      <c r="J333" s="22">
        <v>44433</v>
      </c>
      <c r="K333" s="22"/>
      <c r="L333" s="26">
        <f t="shared" si="26"/>
        <v>44433</v>
      </c>
    </row>
    <row r="334" spans="1:12" ht="12.75" outlineLevel="2">
      <c r="A334" s="11" t="s">
        <v>269</v>
      </c>
      <c r="B334" s="12" t="s">
        <v>17</v>
      </c>
      <c r="C334" s="12" t="s">
        <v>18</v>
      </c>
      <c r="D334" s="12" t="s">
        <v>19</v>
      </c>
      <c r="E334" s="13" t="s">
        <v>20</v>
      </c>
      <c r="F334" s="12" t="s">
        <v>21</v>
      </c>
      <c r="G334" s="14">
        <v>8370</v>
      </c>
      <c r="H334" s="14"/>
      <c r="I334" s="20">
        <f t="shared" si="25"/>
        <v>8370</v>
      </c>
      <c r="J334" s="16">
        <v>135847</v>
      </c>
      <c r="K334" s="16"/>
      <c r="L334" s="26">
        <f t="shared" si="26"/>
        <v>135847</v>
      </c>
    </row>
    <row r="335" spans="1:12" ht="12.75" outlineLevel="2">
      <c r="A335" s="102" t="s">
        <v>271</v>
      </c>
      <c r="B335" s="12" t="s">
        <v>76</v>
      </c>
      <c r="C335" s="12" t="s">
        <v>18</v>
      </c>
      <c r="D335" s="64" t="s">
        <v>102</v>
      </c>
      <c r="E335" s="13" t="s">
        <v>26</v>
      </c>
      <c r="F335" s="12" t="s">
        <v>21</v>
      </c>
      <c r="G335" s="14">
        <v>2378</v>
      </c>
      <c r="H335" s="14"/>
      <c r="I335" s="20">
        <f t="shared" si="25"/>
        <v>2378</v>
      </c>
      <c r="J335" s="16">
        <v>37121</v>
      </c>
      <c r="K335" s="16"/>
      <c r="L335" s="26">
        <f t="shared" si="26"/>
        <v>37121</v>
      </c>
    </row>
    <row r="336" spans="1:12" ht="12.75" outlineLevel="2">
      <c r="A336" s="11" t="s">
        <v>273</v>
      </c>
      <c r="B336" s="12" t="s">
        <v>17</v>
      </c>
      <c r="C336" s="12" t="s">
        <v>18</v>
      </c>
      <c r="D336" s="12" t="s">
        <v>58</v>
      </c>
      <c r="E336" s="13" t="s">
        <v>20</v>
      </c>
      <c r="F336" s="12" t="s">
        <v>21</v>
      </c>
      <c r="G336" s="14">
        <v>415</v>
      </c>
      <c r="H336" s="14"/>
      <c r="I336" s="20">
        <f t="shared" si="25"/>
        <v>415</v>
      </c>
      <c r="J336" s="16">
        <v>7305</v>
      </c>
      <c r="K336" s="16"/>
      <c r="L336" s="26">
        <f t="shared" si="26"/>
        <v>7305</v>
      </c>
    </row>
    <row r="337" spans="1:12" ht="12.75" outlineLevel="2">
      <c r="A337" s="104" t="s">
        <v>277</v>
      </c>
      <c r="B337" s="12" t="s">
        <v>32</v>
      </c>
      <c r="C337" s="12" t="s">
        <v>18</v>
      </c>
      <c r="D337" s="12" t="s">
        <v>29</v>
      </c>
      <c r="E337" s="13" t="s">
        <v>20</v>
      </c>
      <c r="F337" s="12" t="s">
        <v>21</v>
      </c>
      <c r="G337" s="14">
        <v>23880</v>
      </c>
      <c r="H337" s="14"/>
      <c r="I337" s="20">
        <f t="shared" si="25"/>
        <v>23880</v>
      </c>
      <c r="J337" s="16">
        <v>379807</v>
      </c>
      <c r="K337" s="16"/>
      <c r="L337" s="26">
        <f t="shared" si="26"/>
        <v>379807</v>
      </c>
    </row>
    <row r="338" spans="1:12" ht="12.75" outlineLevel="2">
      <c r="A338" s="11" t="s">
        <v>278</v>
      </c>
      <c r="B338" s="12" t="s">
        <v>17</v>
      </c>
      <c r="C338" s="12" t="s">
        <v>18</v>
      </c>
      <c r="D338" s="12" t="s">
        <v>29</v>
      </c>
      <c r="E338" s="13" t="s">
        <v>20</v>
      </c>
      <c r="F338" s="12" t="s">
        <v>21</v>
      </c>
      <c r="G338" s="15">
        <v>25126</v>
      </c>
      <c r="H338" s="15"/>
      <c r="I338" s="20">
        <f t="shared" si="25"/>
        <v>25126</v>
      </c>
      <c r="J338" s="22">
        <v>407020</v>
      </c>
      <c r="K338" s="22"/>
      <c r="L338" s="26">
        <f t="shared" si="26"/>
        <v>407020</v>
      </c>
    </row>
    <row r="339" spans="1:12" ht="12.75" outlineLevel="2">
      <c r="A339" s="11" t="s">
        <v>281</v>
      </c>
      <c r="B339" s="12" t="s">
        <v>17</v>
      </c>
      <c r="C339" s="12" t="s">
        <v>18</v>
      </c>
      <c r="D339" s="12" t="s">
        <v>29</v>
      </c>
      <c r="E339" s="13" t="s">
        <v>20</v>
      </c>
      <c r="F339" s="12" t="s">
        <v>21</v>
      </c>
      <c r="G339" s="15">
        <v>3140</v>
      </c>
      <c r="H339" s="15"/>
      <c r="I339" s="20">
        <f t="shared" si="25"/>
        <v>3140</v>
      </c>
      <c r="J339" s="22">
        <v>53946</v>
      </c>
      <c r="K339" s="22"/>
      <c r="L339" s="26">
        <f t="shared" si="26"/>
        <v>53946</v>
      </c>
    </row>
    <row r="340" spans="1:12" ht="12.75" outlineLevel="2">
      <c r="A340" s="11" t="s">
        <v>282</v>
      </c>
      <c r="B340" s="12" t="s">
        <v>32</v>
      </c>
      <c r="C340" s="12" t="s">
        <v>18</v>
      </c>
      <c r="D340" s="12" t="s">
        <v>29</v>
      </c>
      <c r="E340" s="13" t="s">
        <v>20</v>
      </c>
      <c r="F340" s="12" t="s">
        <v>21</v>
      </c>
      <c r="G340" s="14">
        <v>31495</v>
      </c>
      <c r="H340" s="14"/>
      <c r="I340" s="20">
        <f t="shared" si="25"/>
        <v>31495</v>
      </c>
      <c r="J340" s="16">
        <v>487988</v>
      </c>
      <c r="K340" s="16"/>
      <c r="L340" s="26">
        <f t="shared" si="26"/>
        <v>487988</v>
      </c>
    </row>
    <row r="341" spans="1:12" ht="12.75" outlineLevel="2">
      <c r="A341" s="11" t="s">
        <v>284</v>
      </c>
      <c r="B341" s="12" t="s">
        <v>49</v>
      </c>
      <c r="C341" s="12" t="s">
        <v>18</v>
      </c>
      <c r="D341" s="12" t="s">
        <v>61</v>
      </c>
      <c r="E341" s="13" t="s">
        <v>20</v>
      </c>
      <c r="F341" s="12" t="s">
        <v>21</v>
      </c>
      <c r="G341" s="14"/>
      <c r="H341" s="14">
        <v>1960</v>
      </c>
      <c r="I341" s="20">
        <f t="shared" si="25"/>
        <v>1960</v>
      </c>
      <c r="J341" s="16"/>
      <c r="K341" s="16">
        <v>120742</v>
      </c>
      <c r="L341" s="26">
        <f t="shared" si="26"/>
        <v>120742</v>
      </c>
    </row>
    <row r="342" spans="1:12" ht="12.75" outlineLevel="2">
      <c r="A342" s="11" t="s">
        <v>288</v>
      </c>
      <c r="B342" s="12" t="s">
        <v>32</v>
      </c>
      <c r="C342" s="12" t="s">
        <v>18</v>
      </c>
      <c r="D342" s="12" t="s">
        <v>90</v>
      </c>
      <c r="E342" s="13" t="s">
        <v>20</v>
      </c>
      <c r="F342" s="12" t="s">
        <v>21</v>
      </c>
      <c r="G342" s="14">
        <v>32631</v>
      </c>
      <c r="H342" s="14"/>
      <c r="I342" s="20">
        <f t="shared" si="25"/>
        <v>32631</v>
      </c>
      <c r="J342" s="16">
        <v>577863</v>
      </c>
      <c r="K342" s="16"/>
      <c r="L342" s="26">
        <f t="shared" si="26"/>
        <v>577863</v>
      </c>
    </row>
    <row r="343" spans="1:12" ht="12.75" outlineLevel="2">
      <c r="A343" s="11" t="s">
        <v>290</v>
      </c>
      <c r="B343" s="12" t="s">
        <v>17</v>
      </c>
      <c r="C343" s="12" t="s">
        <v>18</v>
      </c>
      <c r="D343" s="12" t="s">
        <v>41</v>
      </c>
      <c r="E343" s="13" t="s">
        <v>20</v>
      </c>
      <c r="F343" s="12" t="s">
        <v>21</v>
      </c>
      <c r="G343" s="31">
        <v>2203</v>
      </c>
      <c r="H343" s="31"/>
      <c r="I343" s="20">
        <f t="shared" si="25"/>
        <v>2203</v>
      </c>
      <c r="J343" s="32">
        <v>36416</v>
      </c>
      <c r="K343" s="31"/>
      <c r="L343" s="26">
        <f t="shared" si="26"/>
        <v>36416</v>
      </c>
    </row>
    <row r="344" spans="1:12" ht="12.75" outlineLevel="2">
      <c r="A344" s="11" t="s">
        <v>292</v>
      </c>
      <c r="B344" s="12" t="s">
        <v>32</v>
      </c>
      <c r="C344" s="12" t="s">
        <v>18</v>
      </c>
      <c r="D344" s="12" t="s">
        <v>41</v>
      </c>
      <c r="E344" s="13" t="s">
        <v>20</v>
      </c>
      <c r="F344" s="12" t="s">
        <v>21</v>
      </c>
      <c r="G344" s="14">
        <v>68177</v>
      </c>
      <c r="H344" s="14"/>
      <c r="I344" s="20">
        <f t="shared" si="25"/>
        <v>68177</v>
      </c>
      <c r="J344" s="16">
        <v>1094256</v>
      </c>
      <c r="K344" s="16"/>
      <c r="L344" s="26">
        <f t="shared" si="26"/>
        <v>1094256</v>
      </c>
    </row>
    <row r="345" spans="1:12" ht="12.75" outlineLevel="2">
      <c r="A345" s="11" t="s">
        <v>294</v>
      </c>
      <c r="B345" s="12" t="s">
        <v>17</v>
      </c>
      <c r="C345" s="12" t="s">
        <v>18</v>
      </c>
      <c r="D345" s="12" t="s">
        <v>41</v>
      </c>
      <c r="E345" s="13" t="s">
        <v>20</v>
      </c>
      <c r="F345" s="12" t="s">
        <v>21</v>
      </c>
      <c r="G345" s="31">
        <v>7838</v>
      </c>
      <c r="H345" s="31"/>
      <c r="I345" s="20">
        <f t="shared" si="25"/>
        <v>7838</v>
      </c>
      <c r="J345" s="32">
        <v>127888</v>
      </c>
      <c r="K345" s="31"/>
      <c r="L345" s="26">
        <f t="shared" si="26"/>
        <v>127888</v>
      </c>
    </row>
    <row r="346" spans="1:12" ht="12.75" outlineLevel="2">
      <c r="A346" s="11" t="s">
        <v>295</v>
      </c>
      <c r="B346" s="12" t="s">
        <v>17</v>
      </c>
      <c r="C346" s="12" t="s">
        <v>18</v>
      </c>
      <c r="D346" s="12" t="s">
        <v>29</v>
      </c>
      <c r="E346" s="13" t="s">
        <v>20</v>
      </c>
      <c r="F346" s="12" t="s">
        <v>21</v>
      </c>
      <c r="G346" s="15">
        <v>3607</v>
      </c>
      <c r="H346" s="15"/>
      <c r="I346" s="20">
        <f aca="true" t="shared" si="27" ref="I346:I409">SUM(G346:H346)</f>
        <v>3607</v>
      </c>
      <c r="J346" s="22">
        <v>58194</v>
      </c>
      <c r="K346" s="22"/>
      <c r="L346" s="26">
        <f aca="true" t="shared" si="28" ref="L346:L409">SUM(J346:K346)</f>
        <v>58194</v>
      </c>
    </row>
    <row r="347" spans="1:12" ht="12.75" outlineLevel="2">
      <c r="A347" s="11" t="s">
        <v>296</v>
      </c>
      <c r="B347" s="12" t="s">
        <v>32</v>
      </c>
      <c r="C347" s="12" t="s">
        <v>18</v>
      </c>
      <c r="D347" s="12" t="s">
        <v>29</v>
      </c>
      <c r="E347" s="13" t="s">
        <v>20</v>
      </c>
      <c r="F347" s="12" t="s">
        <v>21</v>
      </c>
      <c r="G347" s="14">
        <v>75577</v>
      </c>
      <c r="H347" s="14"/>
      <c r="I347" s="20">
        <f t="shared" si="27"/>
        <v>75577</v>
      </c>
      <c r="J347" s="16">
        <v>1225114</v>
      </c>
      <c r="K347" s="16"/>
      <c r="L347" s="26">
        <f t="shared" si="28"/>
        <v>1225114</v>
      </c>
    </row>
    <row r="348" spans="1:12" ht="12.75" outlineLevel="2">
      <c r="A348" s="11" t="s">
        <v>297</v>
      </c>
      <c r="B348" s="12" t="s">
        <v>17</v>
      </c>
      <c r="C348" s="12" t="s">
        <v>18</v>
      </c>
      <c r="D348" s="12" t="s">
        <v>41</v>
      </c>
      <c r="E348" s="13" t="s">
        <v>20</v>
      </c>
      <c r="F348" s="12" t="s">
        <v>21</v>
      </c>
      <c r="G348" s="31">
        <v>16232</v>
      </c>
      <c r="H348" s="31"/>
      <c r="I348" s="20">
        <f t="shared" si="27"/>
        <v>16232</v>
      </c>
      <c r="J348" s="32">
        <v>262863</v>
      </c>
      <c r="K348" s="31"/>
      <c r="L348" s="26">
        <f t="shared" si="28"/>
        <v>262863</v>
      </c>
    </row>
    <row r="349" spans="1:12" ht="12.75" outlineLevel="2">
      <c r="A349" s="11" t="s">
        <v>298</v>
      </c>
      <c r="B349" s="12" t="s">
        <v>17</v>
      </c>
      <c r="C349" s="12" t="s">
        <v>18</v>
      </c>
      <c r="D349" s="12" t="s">
        <v>29</v>
      </c>
      <c r="E349" s="13" t="s">
        <v>20</v>
      </c>
      <c r="F349" s="12" t="s">
        <v>21</v>
      </c>
      <c r="G349" s="15">
        <v>10946</v>
      </c>
      <c r="H349" s="15"/>
      <c r="I349" s="20">
        <f t="shared" si="27"/>
        <v>10946</v>
      </c>
      <c r="J349" s="22">
        <v>177462</v>
      </c>
      <c r="K349" s="22"/>
      <c r="L349" s="26">
        <f t="shared" si="28"/>
        <v>177462</v>
      </c>
    </row>
    <row r="350" spans="1:12" ht="12.75" outlineLevel="2">
      <c r="A350" s="11" t="s">
        <v>299</v>
      </c>
      <c r="B350" s="12" t="s">
        <v>17</v>
      </c>
      <c r="C350" s="12" t="s">
        <v>18</v>
      </c>
      <c r="D350" s="12" t="s">
        <v>90</v>
      </c>
      <c r="E350" s="13" t="s">
        <v>20</v>
      </c>
      <c r="F350" s="12" t="s">
        <v>21</v>
      </c>
      <c r="G350" s="15">
        <v>10564</v>
      </c>
      <c r="H350" s="15"/>
      <c r="I350" s="20">
        <f t="shared" si="27"/>
        <v>10564</v>
      </c>
      <c r="J350" s="22">
        <v>187061</v>
      </c>
      <c r="K350" s="22"/>
      <c r="L350" s="26">
        <f t="shared" si="28"/>
        <v>187061</v>
      </c>
    </row>
    <row r="351" spans="1:12" ht="12.75" outlineLevel="2">
      <c r="A351" s="11" t="s">
        <v>300</v>
      </c>
      <c r="B351" s="12" t="s">
        <v>17</v>
      </c>
      <c r="C351" s="12" t="s">
        <v>18</v>
      </c>
      <c r="D351" s="12" t="s">
        <v>19</v>
      </c>
      <c r="E351" s="13" t="s">
        <v>20</v>
      </c>
      <c r="F351" s="12" t="s">
        <v>21</v>
      </c>
      <c r="G351" s="14">
        <v>2322</v>
      </c>
      <c r="H351" s="14"/>
      <c r="I351" s="20">
        <f t="shared" si="27"/>
        <v>2322</v>
      </c>
      <c r="J351" s="16">
        <v>38020</v>
      </c>
      <c r="K351" s="16"/>
      <c r="L351" s="26">
        <f t="shared" si="28"/>
        <v>38020</v>
      </c>
    </row>
    <row r="352" spans="1:12" ht="12.75" outlineLevel="2">
      <c r="A352" s="11" t="s">
        <v>303</v>
      </c>
      <c r="B352" s="12" t="s">
        <v>17</v>
      </c>
      <c r="C352" s="12" t="s">
        <v>18</v>
      </c>
      <c r="D352" s="12" t="s">
        <v>58</v>
      </c>
      <c r="E352" s="13" t="s">
        <v>20</v>
      </c>
      <c r="F352" s="12" t="s">
        <v>21</v>
      </c>
      <c r="G352" s="14">
        <v>2425</v>
      </c>
      <c r="H352" s="14"/>
      <c r="I352" s="20">
        <f t="shared" si="27"/>
        <v>2425</v>
      </c>
      <c r="J352" s="16">
        <v>39348</v>
      </c>
      <c r="K352" s="16"/>
      <c r="L352" s="26">
        <f t="shared" si="28"/>
        <v>39348</v>
      </c>
    </row>
    <row r="353" spans="1:12" ht="12.75" outlineLevel="2">
      <c r="A353" s="11" t="s">
        <v>304</v>
      </c>
      <c r="B353" s="12" t="s">
        <v>17</v>
      </c>
      <c r="C353" s="12" t="s">
        <v>18</v>
      </c>
      <c r="D353" s="12" t="s">
        <v>41</v>
      </c>
      <c r="E353" s="13" t="s">
        <v>20</v>
      </c>
      <c r="F353" s="12" t="s">
        <v>21</v>
      </c>
      <c r="G353" s="31">
        <v>14199</v>
      </c>
      <c r="H353" s="31"/>
      <c r="I353" s="20">
        <f t="shared" si="27"/>
        <v>14199</v>
      </c>
      <c r="J353" s="32">
        <v>228502</v>
      </c>
      <c r="K353" s="31"/>
      <c r="L353" s="26">
        <f t="shared" si="28"/>
        <v>228502</v>
      </c>
    </row>
    <row r="354" spans="1:12" ht="12.75" outlineLevel="2">
      <c r="A354" s="11" t="s">
        <v>306</v>
      </c>
      <c r="B354" s="12" t="s">
        <v>17</v>
      </c>
      <c r="C354" s="12" t="s">
        <v>18</v>
      </c>
      <c r="D354" s="12" t="s">
        <v>41</v>
      </c>
      <c r="E354" s="13" t="s">
        <v>20</v>
      </c>
      <c r="F354" s="12" t="s">
        <v>21</v>
      </c>
      <c r="G354" s="31">
        <v>10228</v>
      </c>
      <c r="H354" s="31"/>
      <c r="I354" s="20">
        <f t="shared" si="27"/>
        <v>10228</v>
      </c>
      <c r="J354" s="32">
        <v>164974</v>
      </c>
      <c r="K354" s="31"/>
      <c r="L354" s="26">
        <f t="shared" si="28"/>
        <v>164974</v>
      </c>
    </row>
    <row r="355" spans="1:12" ht="12.75" outlineLevel="2">
      <c r="A355" s="11" t="s">
        <v>307</v>
      </c>
      <c r="B355" s="13" t="s">
        <v>64</v>
      </c>
      <c r="C355" s="13" t="s">
        <v>18</v>
      </c>
      <c r="D355" s="13" t="s">
        <v>29</v>
      </c>
      <c r="E355" s="13" t="s">
        <v>20</v>
      </c>
      <c r="F355" s="12" t="s">
        <v>21</v>
      </c>
      <c r="G355" s="14"/>
      <c r="H355" s="14">
        <v>30907</v>
      </c>
      <c r="I355" s="20">
        <f t="shared" si="27"/>
        <v>30907</v>
      </c>
      <c r="J355" s="16"/>
      <c r="K355" s="16">
        <v>1767316</v>
      </c>
      <c r="L355" s="26">
        <f t="shared" si="28"/>
        <v>1767316</v>
      </c>
    </row>
    <row r="356" spans="1:12" ht="12.75" outlineLevel="2">
      <c r="A356" s="11" t="s">
        <v>308</v>
      </c>
      <c r="B356" s="12" t="s">
        <v>17</v>
      </c>
      <c r="C356" s="12" t="s">
        <v>18</v>
      </c>
      <c r="D356" s="12" t="s">
        <v>58</v>
      </c>
      <c r="E356" s="13" t="s">
        <v>20</v>
      </c>
      <c r="F356" s="12" t="s">
        <v>21</v>
      </c>
      <c r="G356" s="14">
        <f>131183+282</f>
        <v>131465</v>
      </c>
      <c r="H356" s="14">
        <v>28263</v>
      </c>
      <c r="I356" s="20">
        <f t="shared" si="27"/>
        <v>159728</v>
      </c>
      <c r="J356" s="16">
        <f>2142030+2081151</f>
        <v>4223181</v>
      </c>
      <c r="K356" s="16">
        <v>1758516</v>
      </c>
      <c r="L356" s="26">
        <f t="shared" si="28"/>
        <v>5981697</v>
      </c>
    </row>
    <row r="357" spans="1:12" ht="12.75" outlineLevel="2">
      <c r="A357" s="11" t="s">
        <v>309</v>
      </c>
      <c r="B357" s="12" t="s">
        <v>17</v>
      </c>
      <c r="C357" s="12" t="s">
        <v>18</v>
      </c>
      <c r="D357" s="12" t="s">
        <v>29</v>
      </c>
      <c r="E357" s="13" t="s">
        <v>20</v>
      </c>
      <c r="F357" s="12" t="s">
        <v>21</v>
      </c>
      <c r="G357" s="15">
        <v>70081</v>
      </c>
      <c r="H357" s="15"/>
      <c r="I357" s="20">
        <f t="shared" si="27"/>
        <v>70081</v>
      </c>
      <c r="J357" s="22">
        <v>1101939</v>
      </c>
      <c r="K357" s="22"/>
      <c r="L357" s="26">
        <f t="shared" si="28"/>
        <v>1101939</v>
      </c>
    </row>
    <row r="358" spans="1:12" ht="12.75" outlineLevel="2">
      <c r="A358" s="11" t="s">
        <v>313</v>
      </c>
      <c r="B358" s="12" t="s">
        <v>76</v>
      </c>
      <c r="C358" s="12" t="s">
        <v>18</v>
      </c>
      <c r="D358" s="12" t="s">
        <v>58</v>
      </c>
      <c r="E358" s="13" t="s">
        <v>26</v>
      </c>
      <c r="F358" s="13" t="s">
        <v>21</v>
      </c>
      <c r="G358" s="14">
        <v>671</v>
      </c>
      <c r="H358" s="100"/>
      <c r="I358" s="20">
        <f t="shared" si="27"/>
        <v>671</v>
      </c>
      <c r="J358" s="14">
        <v>11962</v>
      </c>
      <c r="K358" s="100"/>
      <c r="L358" s="26">
        <f t="shared" si="28"/>
        <v>11962</v>
      </c>
    </row>
    <row r="359" spans="1:12" ht="12.75" outlineLevel="2">
      <c r="A359" s="70" t="s">
        <v>314</v>
      </c>
      <c r="B359" s="13" t="s">
        <v>98</v>
      </c>
      <c r="C359" s="13" t="s">
        <v>18</v>
      </c>
      <c r="D359" s="13" t="s">
        <v>19</v>
      </c>
      <c r="E359" s="13" t="s">
        <v>26</v>
      </c>
      <c r="F359" s="13" t="s">
        <v>21</v>
      </c>
      <c r="G359" s="14">
        <f>927+4593</f>
        <v>5520</v>
      </c>
      <c r="H359" s="14"/>
      <c r="I359" s="20">
        <f t="shared" si="27"/>
        <v>5520</v>
      </c>
      <c r="J359" s="16">
        <f>22387+75845</f>
        <v>98232</v>
      </c>
      <c r="K359" s="16"/>
      <c r="L359" s="26">
        <f t="shared" si="28"/>
        <v>98232</v>
      </c>
    </row>
    <row r="360" spans="1:12" ht="12.75" outlineLevel="2">
      <c r="A360" s="70" t="s">
        <v>315</v>
      </c>
      <c r="B360" s="13" t="s">
        <v>98</v>
      </c>
      <c r="C360" s="13" t="s">
        <v>18</v>
      </c>
      <c r="D360" s="13" t="s">
        <v>29</v>
      </c>
      <c r="E360" s="13" t="s">
        <v>26</v>
      </c>
      <c r="F360" s="13" t="s">
        <v>21</v>
      </c>
      <c r="G360" s="14">
        <f>11809</f>
        <v>11809</v>
      </c>
      <c r="H360" s="14">
        <v>0</v>
      </c>
      <c r="I360" s="20">
        <f t="shared" si="27"/>
        <v>11809</v>
      </c>
      <c r="J360" s="16">
        <f>194973</f>
        <v>194973</v>
      </c>
      <c r="K360" s="16"/>
      <c r="L360" s="26">
        <f t="shared" si="28"/>
        <v>194973</v>
      </c>
    </row>
    <row r="361" spans="1:12" ht="12.75" outlineLevel="2">
      <c r="A361" s="11" t="s">
        <v>317</v>
      </c>
      <c r="B361" s="12" t="s">
        <v>17</v>
      </c>
      <c r="C361" s="12" t="s">
        <v>18</v>
      </c>
      <c r="D361" s="12" t="s">
        <v>29</v>
      </c>
      <c r="E361" s="13" t="s">
        <v>20</v>
      </c>
      <c r="F361" s="12" t="s">
        <v>21</v>
      </c>
      <c r="G361" s="15">
        <v>47882</v>
      </c>
      <c r="H361" s="15"/>
      <c r="I361" s="20">
        <f t="shared" si="27"/>
        <v>47882</v>
      </c>
      <c r="J361" s="22">
        <v>755716</v>
      </c>
      <c r="K361" s="22"/>
      <c r="L361" s="26">
        <f t="shared" si="28"/>
        <v>755716</v>
      </c>
    </row>
    <row r="362" spans="1:12" ht="12.75" outlineLevel="2">
      <c r="A362" s="11" t="s">
        <v>318</v>
      </c>
      <c r="B362" s="12" t="s">
        <v>17</v>
      </c>
      <c r="C362" s="12" t="s">
        <v>18</v>
      </c>
      <c r="D362" s="12" t="s">
        <v>58</v>
      </c>
      <c r="E362" s="13" t="s">
        <v>20</v>
      </c>
      <c r="F362" s="12" t="s">
        <v>21</v>
      </c>
      <c r="G362" s="14">
        <v>2442</v>
      </c>
      <c r="H362" s="14"/>
      <c r="I362" s="20">
        <f t="shared" si="27"/>
        <v>2442</v>
      </c>
      <c r="J362" s="16">
        <v>41729</v>
      </c>
      <c r="K362" s="16"/>
      <c r="L362" s="26">
        <f t="shared" si="28"/>
        <v>41729</v>
      </c>
    </row>
    <row r="363" spans="1:12" ht="12.75" outlineLevel="2">
      <c r="A363" s="11" t="s">
        <v>319</v>
      </c>
      <c r="B363" s="12" t="s">
        <v>17</v>
      </c>
      <c r="C363" s="12" t="s">
        <v>18</v>
      </c>
      <c r="D363" s="12" t="s">
        <v>90</v>
      </c>
      <c r="E363" s="13" t="s">
        <v>20</v>
      </c>
      <c r="F363" s="12" t="s">
        <v>21</v>
      </c>
      <c r="G363" s="15">
        <v>2483</v>
      </c>
      <c r="H363" s="15"/>
      <c r="I363" s="20">
        <f t="shared" si="27"/>
        <v>2483</v>
      </c>
      <c r="J363" s="22">
        <v>41537</v>
      </c>
      <c r="K363" s="22"/>
      <c r="L363" s="26">
        <f t="shared" si="28"/>
        <v>41537</v>
      </c>
    </row>
    <row r="364" spans="1:12" ht="12.75" outlineLevel="2">
      <c r="A364" s="11" t="s">
        <v>320</v>
      </c>
      <c r="B364" s="12" t="s">
        <v>17</v>
      </c>
      <c r="C364" s="12" t="s">
        <v>18</v>
      </c>
      <c r="D364" s="12" t="s">
        <v>29</v>
      </c>
      <c r="E364" s="13" t="s">
        <v>20</v>
      </c>
      <c r="F364" s="12" t="s">
        <v>21</v>
      </c>
      <c r="G364" s="15">
        <v>14604</v>
      </c>
      <c r="H364" s="15"/>
      <c r="I364" s="20">
        <f t="shared" si="27"/>
        <v>14604</v>
      </c>
      <c r="J364" s="22">
        <v>238079</v>
      </c>
      <c r="K364" s="22"/>
      <c r="L364" s="26">
        <f t="shared" si="28"/>
        <v>238079</v>
      </c>
    </row>
    <row r="365" spans="1:12" ht="12.75" outlineLevel="2">
      <c r="A365" s="11" t="s">
        <v>320</v>
      </c>
      <c r="B365" s="12" t="s">
        <v>17</v>
      </c>
      <c r="C365" s="12" t="s">
        <v>18</v>
      </c>
      <c r="D365" s="12" t="s">
        <v>58</v>
      </c>
      <c r="E365" s="13" t="s">
        <v>20</v>
      </c>
      <c r="F365" s="12" t="s">
        <v>21</v>
      </c>
      <c r="G365" s="14">
        <v>16151</v>
      </c>
      <c r="H365" s="14"/>
      <c r="I365" s="20">
        <f t="shared" si="27"/>
        <v>16151</v>
      </c>
      <c r="J365" s="16">
        <v>253694</v>
      </c>
      <c r="K365" s="16"/>
      <c r="L365" s="26">
        <f t="shared" si="28"/>
        <v>253694</v>
      </c>
    </row>
    <row r="366" spans="1:12" ht="12.75" outlineLevel="2">
      <c r="A366" s="11" t="s">
        <v>321</v>
      </c>
      <c r="B366" s="12" t="s">
        <v>17</v>
      </c>
      <c r="C366" s="12" t="s">
        <v>18</v>
      </c>
      <c r="D366" s="12" t="s">
        <v>19</v>
      </c>
      <c r="E366" s="13" t="s">
        <v>20</v>
      </c>
      <c r="F366" s="12" t="s">
        <v>21</v>
      </c>
      <c r="G366" s="14">
        <v>55631</v>
      </c>
      <c r="H366" s="14"/>
      <c r="I366" s="20">
        <f t="shared" si="27"/>
        <v>55631</v>
      </c>
      <c r="J366" s="16">
        <v>880886</v>
      </c>
      <c r="K366" s="16"/>
      <c r="L366" s="26">
        <f t="shared" si="28"/>
        <v>880886</v>
      </c>
    </row>
    <row r="367" spans="1:12" ht="12.75" outlineLevel="2">
      <c r="A367" s="11" t="s">
        <v>322</v>
      </c>
      <c r="B367" s="12" t="s">
        <v>17</v>
      </c>
      <c r="C367" s="12" t="s">
        <v>18</v>
      </c>
      <c r="D367" s="12" t="s">
        <v>41</v>
      </c>
      <c r="E367" s="13" t="s">
        <v>20</v>
      </c>
      <c r="F367" s="12" t="s">
        <v>21</v>
      </c>
      <c r="G367" s="31">
        <v>6617</v>
      </c>
      <c r="H367" s="31"/>
      <c r="I367" s="20">
        <f t="shared" si="27"/>
        <v>6617</v>
      </c>
      <c r="J367" s="32">
        <v>107085</v>
      </c>
      <c r="K367" s="31"/>
      <c r="L367" s="26">
        <f t="shared" si="28"/>
        <v>107085</v>
      </c>
    </row>
    <row r="368" spans="1:12" ht="12.75" outlineLevel="2">
      <c r="A368" s="85" t="s">
        <v>732</v>
      </c>
      <c r="B368" s="13" t="s">
        <v>49</v>
      </c>
      <c r="C368" s="13" t="s">
        <v>18</v>
      </c>
      <c r="D368" s="13" t="s">
        <v>323</v>
      </c>
      <c r="E368" s="13" t="s">
        <v>20</v>
      </c>
      <c r="F368" s="13" t="s">
        <v>21</v>
      </c>
      <c r="G368" s="14"/>
      <c r="H368" s="14">
        <v>5699</v>
      </c>
      <c r="I368" s="20">
        <f t="shared" si="27"/>
        <v>5699</v>
      </c>
      <c r="J368" s="16"/>
      <c r="K368" s="16">
        <v>279227</v>
      </c>
      <c r="L368" s="26">
        <f t="shared" si="28"/>
        <v>279227</v>
      </c>
    </row>
    <row r="369" spans="1:12" ht="12.75" outlineLevel="2">
      <c r="A369" s="11" t="s">
        <v>324</v>
      </c>
      <c r="B369" s="12" t="s">
        <v>17</v>
      </c>
      <c r="C369" s="12" t="s">
        <v>18</v>
      </c>
      <c r="D369" s="12" t="s">
        <v>41</v>
      </c>
      <c r="E369" s="13" t="s">
        <v>20</v>
      </c>
      <c r="F369" s="12" t="s">
        <v>21</v>
      </c>
      <c r="G369" s="31">
        <v>14973</v>
      </c>
      <c r="H369" s="31"/>
      <c r="I369" s="20">
        <f t="shared" si="27"/>
        <v>14973</v>
      </c>
      <c r="J369" s="32">
        <v>231565</v>
      </c>
      <c r="K369" s="31"/>
      <c r="L369" s="26">
        <f t="shared" si="28"/>
        <v>231565</v>
      </c>
    </row>
    <row r="370" spans="1:12" ht="12.75" outlineLevel="2">
      <c r="A370" s="11" t="s">
        <v>325</v>
      </c>
      <c r="B370" s="12" t="s">
        <v>17</v>
      </c>
      <c r="C370" s="12" t="s">
        <v>18</v>
      </c>
      <c r="D370" s="12" t="s">
        <v>41</v>
      </c>
      <c r="E370" s="13" t="s">
        <v>20</v>
      </c>
      <c r="F370" s="12" t="s">
        <v>21</v>
      </c>
      <c r="G370" s="31">
        <v>11071</v>
      </c>
      <c r="H370" s="31"/>
      <c r="I370" s="20">
        <f t="shared" si="27"/>
        <v>11071</v>
      </c>
      <c r="J370" s="32">
        <v>177614</v>
      </c>
      <c r="K370" s="31"/>
      <c r="L370" s="26">
        <f t="shared" si="28"/>
        <v>177614</v>
      </c>
    </row>
    <row r="371" spans="1:12" ht="12.75" outlineLevel="2">
      <c r="A371" s="11" t="s">
        <v>326</v>
      </c>
      <c r="B371" s="12" t="s">
        <v>17</v>
      </c>
      <c r="C371" s="12" t="s">
        <v>18</v>
      </c>
      <c r="D371" s="12" t="s">
        <v>41</v>
      </c>
      <c r="E371" s="13" t="s">
        <v>20</v>
      </c>
      <c r="F371" s="12" t="s">
        <v>21</v>
      </c>
      <c r="G371" s="31">
        <v>672</v>
      </c>
      <c r="H371" s="31"/>
      <c r="I371" s="20">
        <f t="shared" si="27"/>
        <v>672</v>
      </c>
      <c r="J371" s="32">
        <v>12536</v>
      </c>
      <c r="K371" s="31"/>
      <c r="L371" s="26">
        <f t="shared" si="28"/>
        <v>12536</v>
      </c>
    </row>
    <row r="372" spans="1:12" ht="12.75" outlineLevel="2">
      <c r="A372" s="11" t="s">
        <v>328</v>
      </c>
      <c r="B372" s="12" t="s">
        <v>17</v>
      </c>
      <c r="C372" s="12" t="s">
        <v>18</v>
      </c>
      <c r="D372" s="12" t="s">
        <v>29</v>
      </c>
      <c r="E372" s="13" t="s">
        <v>20</v>
      </c>
      <c r="F372" s="12" t="s">
        <v>21</v>
      </c>
      <c r="G372" s="15">
        <v>129503</v>
      </c>
      <c r="H372" s="15"/>
      <c r="I372" s="20">
        <f t="shared" si="27"/>
        <v>129503</v>
      </c>
      <c r="J372" s="22">
        <v>1986432</v>
      </c>
      <c r="K372" s="22"/>
      <c r="L372" s="26">
        <f t="shared" si="28"/>
        <v>1986432</v>
      </c>
    </row>
    <row r="373" spans="1:12" ht="12.75" outlineLevel="2">
      <c r="A373" s="11" t="s">
        <v>329</v>
      </c>
      <c r="B373" s="12" t="s">
        <v>17</v>
      </c>
      <c r="C373" s="12" t="s">
        <v>18</v>
      </c>
      <c r="D373" s="12" t="s">
        <v>19</v>
      </c>
      <c r="E373" s="13" t="s">
        <v>20</v>
      </c>
      <c r="F373" s="12" t="s">
        <v>21</v>
      </c>
      <c r="G373" s="14">
        <v>7459</v>
      </c>
      <c r="H373" s="14"/>
      <c r="I373" s="20">
        <f t="shared" si="27"/>
        <v>7459</v>
      </c>
      <c r="J373" s="16">
        <v>127093</v>
      </c>
      <c r="K373" s="16"/>
      <c r="L373" s="26">
        <f t="shared" si="28"/>
        <v>127093</v>
      </c>
    </row>
    <row r="374" spans="1:12" ht="12.75" outlineLevel="2">
      <c r="A374" s="11" t="s">
        <v>330</v>
      </c>
      <c r="B374" s="12" t="s">
        <v>70</v>
      </c>
      <c r="C374" s="12" t="s">
        <v>18</v>
      </c>
      <c r="D374" s="12" t="s">
        <v>90</v>
      </c>
      <c r="E374" s="13" t="s">
        <v>26</v>
      </c>
      <c r="F374" s="12" t="s">
        <v>21</v>
      </c>
      <c r="G374" s="14">
        <v>704</v>
      </c>
      <c r="H374" s="14"/>
      <c r="I374" s="20">
        <f t="shared" si="27"/>
        <v>704</v>
      </c>
      <c r="J374" s="16">
        <v>12921</v>
      </c>
      <c r="K374" s="16"/>
      <c r="L374" s="26">
        <f t="shared" si="28"/>
        <v>12921</v>
      </c>
    </row>
    <row r="375" spans="1:12" ht="12.75" outlineLevel="2">
      <c r="A375" s="11" t="s">
        <v>331</v>
      </c>
      <c r="B375" s="12" t="s">
        <v>32</v>
      </c>
      <c r="C375" s="12" t="s">
        <v>18</v>
      </c>
      <c r="D375" s="12" t="s">
        <v>29</v>
      </c>
      <c r="E375" s="13" t="s">
        <v>20</v>
      </c>
      <c r="F375" s="12" t="s">
        <v>21</v>
      </c>
      <c r="G375" s="14">
        <v>10680</v>
      </c>
      <c r="H375" s="14"/>
      <c r="I375" s="20">
        <f t="shared" si="27"/>
        <v>10680</v>
      </c>
      <c r="J375" s="16">
        <v>175143</v>
      </c>
      <c r="K375" s="16"/>
      <c r="L375" s="26">
        <f t="shared" si="28"/>
        <v>175143</v>
      </c>
    </row>
    <row r="376" spans="1:12" ht="12.75" outlineLevel="2">
      <c r="A376" s="11" t="s">
        <v>334</v>
      </c>
      <c r="B376" s="12" t="s">
        <v>32</v>
      </c>
      <c r="C376" s="12" t="s">
        <v>18</v>
      </c>
      <c r="D376" s="12" t="s">
        <v>29</v>
      </c>
      <c r="E376" s="13" t="s">
        <v>20</v>
      </c>
      <c r="F376" s="12" t="s">
        <v>21</v>
      </c>
      <c r="G376" s="14">
        <v>22759</v>
      </c>
      <c r="H376" s="14"/>
      <c r="I376" s="20">
        <f t="shared" si="27"/>
        <v>22759</v>
      </c>
      <c r="J376" s="16">
        <v>377347</v>
      </c>
      <c r="K376" s="16"/>
      <c r="L376" s="26">
        <f t="shared" si="28"/>
        <v>377347</v>
      </c>
    </row>
    <row r="377" spans="1:12" ht="12.75" outlineLevel="2">
      <c r="A377" s="11" t="s">
        <v>335</v>
      </c>
      <c r="B377" s="12" t="s">
        <v>17</v>
      </c>
      <c r="C377" s="12" t="s">
        <v>18</v>
      </c>
      <c r="D377" s="12" t="s">
        <v>29</v>
      </c>
      <c r="E377" s="13" t="s">
        <v>20</v>
      </c>
      <c r="F377" s="12" t="s">
        <v>21</v>
      </c>
      <c r="G377" s="15">
        <v>35036</v>
      </c>
      <c r="H377" s="15"/>
      <c r="I377" s="20">
        <f t="shared" si="27"/>
        <v>35036</v>
      </c>
      <c r="J377" s="22">
        <v>544977</v>
      </c>
      <c r="K377" s="22"/>
      <c r="L377" s="26">
        <f t="shared" si="28"/>
        <v>544977</v>
      </c>
    </row>
    <row r="378" spans="1:12" ht="12.75" outlineLevel="2">
      <c r="A378" s="11" t="s">
        <v>341</v>
      </c>
      <c r="B378" s="12" t="s">
        <v>49</v>
      </c>
      <c r="C378" s="12" t="s">
        <v>18</v>
      </c>
      <c r="D378" s="12" t="s">
        <v>41</v>
      </c>
      <c r="E378" s="13" t="s">
        <v>20</v>
      </c>
      <c r="F378" s="12" t="s">
        <v>21</v>
      </c>
      <c r="G378" s="39"/>
      <c r="H378" s="39">
        <v>10792</v>
      </c>
      <c r="I378" s="20">
        <f t="shared" si="27"/>
        <v>10792</v>
      </c>
      <c r="J378" s="39"/>
      <c r="K378" s="39">
        <v>589988</v>
      </c>
      <c r="L378" s="26">
        <f t="shared" si="28"/>
        <v>589988</v>
      </c>
    </row>
    <row r="379" spans="1:12" ht="12.75" outlineLevel="2">
      <c r="A379" s="11" t="s">
        <v>344</v>
      </c>
      <c r="B379" s="12" t="s">
        <v>70</v>
      </c>
      <c r="C379" s="12" t="s">
        <v>18</v>
      </c>
      <c r="D379" s="12" t="s">
        <v>19</v>
      </c>
      <c r="E379" s="13" t="s">
        <v>26</v>
      </c>
      <c r="F379" s="12" t="s">
        <v>21</v>
      </c>
      <c r="G379" s="14">
        <v>3409</v>
      </c>
      <c r="H379" s="14"/>
      <c r="I379" s="20">
        <f t="shared" si="27"/>
        <v>3409</v>
      </c>
      <c r="J379" s="16">
        <v>59814</v>
      </c>
      <c r="K379" s="16"/>
      <c r="L379" s="26">
        <f t="shared" si="28"/>
        <v>59814</v>
      </c>
    </row>
    <row r="380" spans="1:12" ht="12.75" outlineLevel="2">
      <c r="A380" s="11" t="s">
        <v>345</v>
      </c>
      <c r="B380" s="12" t="s">
        <v>17</v>
      </c>
      <c r="C380" s="12" t="s">
        <v>18</v>
      </c>
      <c r="D380" s="12" t="s">
        <v>41</v>
      </c>
      <c r="E380" s="13" t="s">
        <v>20</v>
      </c>
      <c r="F380" s="12" t="s">
        <v>21</v>
      </c>
      <c r="G380" s="31">
        <v>11623</v>
      </c>
      <c r="H380" s="31"/>
      <c r="I380" s="20">
        <f t="shared" si="27"/>
        <v>11623</v>
      </c>
      <c r="J380" s="32">
        <v>191831</v>
      </c>
      <c r="K380" s="31"/>
      <c r="L380" s="26">
        <f t="shared" si="28"/>
        <v>191831</v>
      </c>
    </row>
    <row r="381" spans="1:12" ht="12.75" outlineLevel="2">
      <c r="A381" s="11" t="s">
        <v>346</v>
      </c>
      <c r="B381" s="12" t="s">
        <v>17</v>
      </c>
      <c r="C381" s="12" t="s">
        <v>18</v>
      </c>
      <c r="D381" s="12" t="s">
        <v>19</v>
      </c>
      <c r="E381" s="13" t="s">
        <v>20</v>
      </c>
      <c r="F381" s="12" t="s">
        <v>21</v>
      </c>
      <c r="G381" s="14">
        <v>18859</v>
      </c>
      <c r="H381" s="14"/>
      <c r="I381" s="20">
        <f t="shared" si="27"/>
        <v>18859</v>
      </c>
      <c r="J381" s="16">
        <v>307062</v>
      </c>
      <c r="K381" s="16"/>
      <c r="L381" s="26">
        <f t="shared" si="28"/>
        <v>307062</v>
      </c>
    </row>
    <row r="382" spans="1:12" ht="12.75" outlineLevel="2">
      <c r="A382" s="11" t="s">
        <v>347</v>
      </c>
      <c r="B382" s="13" t="s">
        <v>92</v>
      </c>
      <c r="C382" s="13" t="s">
        <v>18</v>
      </c>
      <c r="D382" s="13" t="s">
        <v>29</v>
      </c>
      <c r="E382" s="13" t="s">
        <v>20</v>
      </c>
      <c r="F382" s="12" t="s">
        <v>21</v>
      </c>
      <c r="G382" s="39"/>
      <c r="H382" s="39">
        <v>3732</v>
      </c>
      <c r="I382" s="20">
        <f t="shared" si="27"/>
        <v>3732</v>
      </c>
      <c r="J382" s="39"/>
      <c r="K382" s="39">
        <v>148172</v>
      </c>
      <c r="L382" s="26">
        <f t="shared" si="28"/>
        <v>148172</v>
      </c>
    </row>
    <row r="383" spans="1:12" ht="12.75" outlineLevel="2">
      <c r="A383" s="11" t="s">
        <v>348</v>
      </c>
      <c r="B383" s="13" t="s">
        <v>64</v>
      </c>
      <c r="C383" s="13" t="s">
        <v>18</v>
      </c>
      <c r="D383" s="13" t="s">
        <v>29</v>
      </c>
      <c r="E383" s="13" t="s">
        <v>20</v>
      </c>
      <c r="F383" s="12" t="s">
        <v>21</v>
      </c>
      <c r="G383" s="14"/>
      <c r="H383" s="14">
        <v>11016</v>
      </c>
      <c r="I383" s="20">
        <f t="shared" si="27"/>
        <v>11016</v>
      </c>
      <c r="J383" s="16"/>
      <c r="K383" s="16">
        <v>526281</v>
      </c>
      <c r="L383" s="26">
        <f t="shared" si="28"/>
        <v>526281</v>
      </c>
    </row>
    <row r="384" spans="1:12" ht="12.75" outlineLevel="2">
      <c r="A384" s="11" t="s">
        <v>349</v>
      </c>
      <c r="B384" s="12" t="s">
        <v>32</v>
      </c>
      <c r="C384" s="12" t="s">
        <v>18</v>
      </c>
      <c r="D384" s="12" t="s">
        <v>29</v>
      </c>
      <c r="E384" s="13" t="s">
        <v>20</v>
      </c>
      <c r="F384" s="12" t="s">
        <v>21</v>
      </c>
      <c r="G384" s="14">
        <v>51408</v>
      </c>
      <c r="H384" s="14"/>
      <c r="I384" s="20">
        <f t="shared" si="27"/>
        <v>51408</v>
      </c>
      <c r="J384" s="16">
        <v>876729</v>
      </c>
      <c r="K384" s="16"/>
      <c r="L384" s="26">
        <f t="shared" si="28"/>
        <v>876729</v>
      </c>
    </row>
    <row r="385" spans="1:12" ht="12.75" outlineLevel="2">
      <c r="A385" s="11" t="s">
        <v>350</v>
      </c>
      <c r="B385" s="12" t="s">
        <v>32</v>
      </c>
      <c r="C385" s="12" t="s">
        <v>18</v>
      </c>
      <c r="D385" s="12" t="s">
        <v>90</v>
      </c>
      <c r="E385" s="13" t="s">
        <v>20</v>
      </c>
      <c r="F385" s="12" t="s">
        <v>21</v>
      </c>
      <c r="G385" s="14">
        <v>359011</v>
      </c>
      <c r="H385" s="14">
        <v>9912</v>
      </c>
      <c r="I385" s="20">
        <f t="shared" si="27"/>
        <v>368923</v>
      </c>
      <c r="J385" s="16">
        <v>5699066</v>
      </c>
      <c r="K385" s="16">
        <v>329447</v>
      </c>
      <c r="L385" s="26">
        <f t="shared" si="28"/>
        <v>6028513</v>
      </c>
    </row>
    <row r="386" spans="1:12" ht="25.5" outlineLevel="2">
      <c r="A386" s="102" t="s">
        <v>351</v>
      </c>
      <c r="B386" s="12" t="s">
        <v>70</v>
      </c>
      <c r="C386" s="12" t="s">
        <v>18</v>
      </c>
      <c r="D386" s="12" t="s">
        <v>90</v>
      </c>
      <c r="E386" s="13" t="s">
        <v>26</v>
      </c>
      <c r="F386" s="12" t="s">
        <v>21</v>
      </c>
      <c r="G386" s="14">
        <v>997</v>
      </c>
      <c r="H386" s="14"/>
      <c r="I386" s="20">
        <f t="shared" si="27"/>
        <v>997</v>
      </c>
      <c r="J386" s="16">
        <v>16428</v>
      </c>
      <c r="K386" s="16"/>
      <c r="L386" s="26">
        <f t="shared" si="28"/>
        <v>16428</v>
      </c>
    </row>
    <row r="387" spans="1:12" ht="12.75" outlineLevel="2">
      <c r="A387" s="110" t="s">
        <v>352</v>
      </c>
      <c r="B387" s="13" t="s">
        <v>64</v>
      </c>
      <c r="C387" s="13" t="s">
        <v>18</v>
      </c>
      <c r="D387" s="13" t="s">
        <v>353</v>
      </c>
      <c r="E387" s="13" t="s">
        <v>20</v>
      </c>
      <c r="F387" s="12" t="s">
        <v>21</v>
      </c>
      <c r="G387" s="39"/>
      <c r="H387" s="39">
        <v>1193</v>
      </c>
      <c r="I387" s="20">
        <f t="shared" si="27"/>
        <v>1193</v>
      </c>
      <c r="J387" s="39"/>
      <c r="K387" s="39">
        <v>1735297</v>
      </c>
      <c r="L387" s="26">
        <f t="shared" si="28"/>
        <v>1735297</v>
      </c>
    </row>
    <row r="388" spans="1:12" ht="12.75" outlineLevel="2">
      <c r="A388" s="11" t="s">
        <v>354</v>
      </c>
      <c r="B388" s="12" t="s">
        <v>92</v>
      </c>
      <c r="C388" s="12" t="s">
        <v>18</v>
      </c>
      <c r="D388" s="12" t="s">
        <v>19</v>
      </c>
      <c r="E388" s="13" t="s">
        <v>20</v>
      </c>
      <c r="F388" s="12" t="s">
        <v>21</v>
      </c>
      <c r="G388" s="14"/>
      <c r="H388" s="14">
        <f>2498+2554</f>
        <v>5052</v>
      </c>
      <c r="I388" s="20">
        <f t="shared" si="27"/>
        <v>5052</v>
      </c>
      <c r="J388" s="16"/>
      <c r="K388" s="16">
        <f>126414+131653</f>
        <v>258067</v>
      </c>
      <c r="L388" s="26">
        <f t="shared" si="28"/>
        <v>258067</v>
      </c>
    </row>
    <row r="389" spans="1:12" ht="12.75" outlineLevel="2">
      <c r="A389" s="11" t="s">
        <v>355</v>
      </c>
      <c r="B389" s="12" t="s">
        <v>70</v>
      </c>
      <c r="C389" s="12" t="s">
        <v>18</v>
      </c>
      <c r="D389" s="12" t="s">
        <v>90</v>
      </c>
      <c r="E389" s="13" t="s">
        <v>26</v>
      </c>
      <c r="F389" s="12" t="s">
        <v>21</v>
      </c>
      <c r="G389" s="14">
        <v>399</v>
      </c>
      <c r="H389" s="14"/>
      <c r="I389" s="20">
        <f t="shared" si="27"/>
        <v>399</v>
      </c>
      <c r="J389" s="16">
        <v>9160</v>
      </c>
      <c r="K389" s="16"/>
      <c r="L389" s="26">
        <f t="shared" si="28"/>
        <v>9160</v>
      </c>
    </row>
    <row r="390" spans="1:12" ht="12.75" outlineLevel="2">
      <c r="A390" s="70" t="s">
        <v>356</v>
      </c>
      <c r="B390" s="13" t="s">
        <v>98</v>
      </c>
      <c r="C390" s="13" t="s">
        <v>18</v>
      </c>
      <c r="D390" s="13" t="s">
        <v>19</v>
      </c>
      <c r="E390" s="13" t="s">
        <v>26</v>
      </c>
      <c r="F390" s="13" t="s">
        <v>21</v>
      </c>
      <c r="G390" s="14">
        <v>1703</v>
      </c>
      <c r="H390" s="14">
        <v>1449</v>
      </c>
      <c r="I390" s="20">
        <f t="shared" si="27"/>
        <v>3152</v>
      </c>
      <c r="J390" s="16">
        <v>77151</v>
      </c>
      <c r="K390" s="16">
        <v>66018</v>
      </c>
      <c r="L390" s="26">
        <f t="shared" si="28"/>
        <v>143169</v>
      </c>
    </row>
    <row r="391" spans="1:12" ht="12.75" outlineLevel="2">
      <c r="A391" s="11" t="s">
        <v>358</v>
      </c>
      <c r="B391" s="12" t="s">
        <v>49</v>
      </c>
      <c r="C391" s="12" t="s">
        <v>18</v>
      </c>
      <c r="D391" s="12" t="s">
        <v>90</v>
      </c>
      <c r="E391" s="13" t="s">
        <v>20</v>
      </c>
      <c r="F391" s="12" t="s">
        <v>21</v>
      </c>
      <c r="G391" s="39"/>
      <c r="H391" s="39">
        <v>1174</v>
      </c>
      <c r="I391" s="20">
        <f t="shared" si="27"/>
        <v>1174</v>
      </c>
      <c r="J391" s="39"/>
      <c r="K391" s="39">
        <v>42760</v>
      </c>
      <c r="L391" s="26">
        <f t="shared" si="28"/>
        <v>42760</v>
      </c>
    </row>
    <row r="392" spans="1:12" ht="12.75" outlineLevel="2">
      <c r="A392" s="11" t="s">
        <v>359</v>
      </c>
      <c r="B392" s="12" t="s">
        <v>17</v>
      </c>
      <c r="C392" s="12" t="s">
        <v>18</v>
      </c>
      <c r="D392" s="12" t="s">
        <v>29</v>
      </c>
      <c r="E392" s="13" t="s">
        <v>20</v>
      </c>
      <c r="F392" s="12" t="s">
        <v>21</v>
      </c>
      <c r="G392" s="15">
        <v>227634</v>
      </c>
      <c r="H392" s="15"/>
      <c r="I392" s="20">
        <f t="shared" si="27"/>
        <v>227634</v>
      </c>
      <c r="J392" s="22">
        <v>3804253</v>
      </c>
      <c r="K392" s="22"/>
      <c r="L392" s="26">
        <f t="shared" si="28"/>
        <v>3804253</v>
      </c>
    </row>
    <row r="393" spans="1:12" ht="12.75" outlineLevel="2">
      <c r="A393" s="11" t="s">
        <v>362</v>
      </c>
      <c r="B393" s="12" t="s">
        <v>32</v>
      </c>
      <c r="C393" s="12" t="s">
        <v>18</v>
      </c>
      <c r="D393" s="12" t="s">
        <v>90</v>
      </c>
      <c r="E393" s="13" t="s">
        <v>20</v>
      </c>
      <c r="F393" s="12" t="s">
        <v>21</v>
      </c>
      <c r="G393" s="14">
        <v>26630</v>
      </c>
      <c r="H393" s="14"/>
      <c r="I393" s="20">
        <f t="shared" si="27"/>
        <v>26630</v>
      </c>
      <c r="J393" s="16">
        <v>455724</v>
      </c>
      <c r="K393" s="16"/>
      <c r="L393" s="26">
        <f t="shared" si="28"/>
        <v>455724</v>
      </c>
    </row>
    <row r="394" spans="1:12" ht="12.75" outlineLevel="2">
      <c r="A394" s="11" t="s">
        <v>363</v>
      </c>
      <c r="B394" s="12" t="s">
        <v>17</v>
      </c>
      <c r="C394" s="12" t="s">
        <v>18</v>
      </c>
      <c r="D394" s="12" t="s">
        <v>29</v>
      </c>
      <c r="E394" s="13" t="s">
        <v>20</v>
      </c>
      <c r="F394" s="12" t="s">
        <v>21</v>
      </c>
      <c r="G394" s="15">
        <v>5773</v>
      </c>
      <c r="H394" s="15"/>
      <c r="I394" s="20">
        <f t="shared" si="27"/>
        <v>5773</v>
      </c>
      <c r="J394" s="22">
        <v>90622</v>
      </c>
      <c r="K394" s="22"/>
      <c r="L394" s="26">
        <f t="shared" si="28"/>
        <v>90622</v>
      </c>
    </row>
    <row r="395" spans="1:12" ht="12.75" outlineLevel="2">
      <c r="A395" s="11" t="s">
        <v>365</v>
      </c>
      <c r="B395" s="12" t="s">
        <v>17</v>
      </c>
      <c r="C395" s="12" t="s">
        <v>18</v>
      </c>
      <c r="D395" s="12" t="s">
        <v>58</v>
      </c>
      <c r="E395" s="13" t="s">
        <v>20</v>
      </c>
      <c r="F395" s="12" t="s">
        <v>21</v>
      </c>
      <c r="G395" s="14">
        <f>14780</f>
        <v>14780</v>
      </c>
      <c r="H395" s="14">
        <f>9100+2792</f>
        <v>11892</v>
      </c>
      <c r="I395" s="20">
        <f t="shared" si="27"/>
        <v>26672</v>
      </c>
      <c r="J395" s="16">
        <f>255281</f>
        <v>255281</v>
      </c>
      <c r="K395" s="16">
        <f>609930+89955</f>
        <v>699885</v>
      </c>
      <c r="L395" s="26">
        <f t="shared" si="28"/>
        <v>955166</v>
      </c>
    </row>
    <row r="396" spans="1:12" ht="12.75" outlineLevel="2">
      <c r="A396" s="11" t="s">
        <v>366</v>
      </c>
      <c r="B396" s="12" t="s">
        <v>17</v>
      </c>
      <c r="C396" s="12" t="s">
        <v>18</v>
      </c>
      <c r="D396" s="12" t="s">
        <v>41</v>
      </c>
      <c r="E396" s="13" t="s">
        <v>20</v>
      </c>
      <c r="F396" s="12" t="s">
        <v>21</v>
      </c>
      <c r="G396" s="31"/>
      <c r="H396" s="31">
        <v>16</v>
      </c>
      <c r="I396" s="20">
        <f t="shared" si="27"/>
        <v>16</v>
      </c>
      <c r="J396" s="32"/>
      <c r="K396" s="31">
        <v>576</v>
      </c>
      <c r="L396" s="26">
        <f t="shared" si="28"/>
        <v>576</v>
      </c>
    </row>
    <row r="397" spans="1:12" ht="12.75" outlineLevel="2">
      <c r="A397" s="11" t="s">
        <v>375</v>
      </c>
      <c r="B397" s="12" t="s">
        <v>17</v>
      </c>
      <c r="C397" s="12" t="s">
        <v>18</v>
      </c>
      <c r="D397" s="12" t="s">
        <v>58</v>
      </c>
      <c r="E397" s="13" t="s">
        <v>20</v>
      </c>
      <c r="F397" s="12" t="s">
        <v>21</v>
      </c>
      <c r="G397" s="14">
        <v>38280</v>
      </c>
      <c r="H397" s="14"/>
      <c r="I397" s="20">
        <f t="shared" si="27"/>
        <v>38280</v>
      </c>
      <c r="J397" s="16">
        <v>645992</v>
      </c>
      <c r="K397" s="16"/>
      <c r="L397" s="26">
        <f t="shared" si="28"/>
        <v>645992</v>
      </c>
    </row>
    <row r="398" spans="1:12" ht="12.75" outlineLevel="2">
      <c r="A398" s="11" t="s">
        <v>377</v>
      </c>
      <c r="B398" s="12" t="s">
        <v>92</v>
      </c>
      <c r="C398" s="12" t="s">
        <v>18</v>
      </c>
      <c r="D398" s="12" t="s">
        <v>58</v>
      </c>
      <c r="E398" s="13" t="s">
        <v>20</v>
      </c>
      <c r="F398" s="12" t="s">
        <v>21</v>
      </c>
      <c r="G398" s="14">
        <f>304658+16816+609+242126+42483+111159</f>
        <v>717851</v>
      </c>
      <c r="H398" s="14">
        <f>253+747</f>
        <v>1000</v>
      </c>
      <c r="I398" s="20">
        <f t="shared" si="27"/>
        <v>718851</v>
      </c>
      <c r="J398" s="16">
        <f>4704266+255235+2379071+3782350+6026184+1736460</f>
        <v>18883566</v>
      </c>
      <c r="K398" s="16">
        <f>12327+44325</f>
        <v>56652</v>
      </c>
      <c r="L398" s="26">
        <f t="shared" si="28"/>
        <v>18940218</v>
      </c>
    </row>
    <row r="399" spans="1:12" ht="12.75" outlineLevel="2">
      <c r="A399" s="11" t="s">
        <v>378</v>
      </c>
      <c r="B399" s="12" t="s">
        <v>70</v>
      </c>
      <c r="C399" s="12" t="s">
        <v>18</v>
      </c>
      <c r="D399" s="12" t="s">
        <v>58</v>
      </c>
      <c r="E399" s="13" t="s">
        <v>26</v>
      </c>
      <c r="F399" s="12" t="s">
        <v>21</v>
      </c>
      <c r="G399" s="14">
        <v>8373</v>
      </c>
      <c r="H399" s="14"/>
      <c r="I399" s="20">
        <f t="shared" si="27"/>
        <v>8373</v>
      </c>
      <c r="J399" s="16">
        <v>134864</v>
      </c>
      <c r="K399" s="16"/>
      <c r="L399" s="26">
        <f t="shared" si="28"/>
        <v>134864</v>
      </c>
    </row>
    <row r="400" spans="1:12" ht="12.75" outlineLevel="2">
      <c r="A400" s="11" t="s">
        <v>381</v>
      </c>
      <c r="B400" s="12" t="s">
        <v>17</v>
      </c>
      <c r="C400" s="12" t="s">
        <v>18</v>
      </c>
      <c r="D400" s="12" t="s">
        <v>58</v>
      </c>
      <c r="E400" s="13" t="s">
        <v>20</v>
      </c>
      <c r="F400" s="12" t="s">
        <v>21</v>
      </c>
      <c r="G400" s="14">
        <v>1308</v>
      </c>
      <c r="H400" s="14"/>
      <c r="I400" s="20">
        <f t="shared" si="27"/>
        <v>1308</v>
      </c>
      <c r="J400" s="16">
        <v>21177</v>
      </c>
      <c r="K400" s="16"/>
      <c r="L400" s="26">
        <f t="shared" si="28"/>
        <v>21177</v>
      </c>
    </row>
    <row r="401" spans="1:12" ht="12.75" outlineLevel="2">
      <c r="A401" s="11" t="s">
        <v>383</v>
      </c>
      <c r="B401" s="12" t="s">
        <v>17</v>
      </c>
      <c r="C401" s="12" t="s">
        <v>18</v>
      </c>
      <c r="D401" s="12" t="s">
        <v>41</v>
      </c>
      <c r="E401" s="13" t="s">
        <v>20</v>
      </c>
      <c r="F401" s="12" t="s">
        <v>21</v>
      </c>
      <c r="G401" s="31">
        <v>1123</v>
      </c>
      <c r="H401" s="31"/>
      <c r="I401" s="20">
        <f t="shared" si="27"/>
        <v>1123</v>
      </c>
      <c r="J401" s="32">
        <v>18801</v>
      </c>
      <c r="K401" s="31"/>
      <c r="L401" s="26">
        <f t="shared" si="28"/>
        <v>18801</v>
      </c>
    </row>
    <row r="402" spans="1:12" ht="12.75" outlineLevel="2">
      <c r="A402" s="11" t="s">
        <v>386</v>
      </c>
      <c r="B402" s="12" t="s">
        <v>17</v>
      </c>
      <c r="C402" s="12" t="s">
        <v>18</v>
      </c>
      <c r="D402" s="12" t="s">
        <v>29</v>
      </c>
      <c r="E402" s="13" t="s">
        <v>20</v>
      </c>
      <c r="F402" s="12" t="s">
        <v>21</v>
      </c>
      <c r="G402" s="15">
        <v>2836</v>
      </c>
      <c r="H402" s="15"/>
      <c r="I402" s="20">
        <f t="shared" si="27"/>
        <v>2836</v>
      </c>
      <c r="J402" s="22">
        <v>45578</v>
      </c>
      <c r="K402" s="22"/>
      <c r="L402" s="26">
        <f t="shared" si="28"/>
        <v>45578</v>
      </c>
    </row>
    <row r="403" spans="1:12" ht="12.75" outlineLevel="2">
      <c r="A403" s="11" t="s">
        <v>387</v>
      </c>
      <c r="B403" s="12" t="s">
        <v>17</v>
      </c>
      <c r="C403" s="12" t="s">
        <v>18</v>
      </c>
      <c r="D403" s="12" t="s">
        <v>29</v>
      </c>
      <c r="E403" s="13" t="s">
        <v>20</v>
      </c>
      <c r="F403" s="12" t="s">
        <v>21</v>
      </c>
      <c r="G403" s="15">
        <v>687</v>
      </c>
      <c r="H403" s="15"/>
      <c r="I403" s="20">
        <f t="shared" si="27"/>
        <v>687</v>
      </c>
      <c r="J403" s="22">
        <v>11465</v>
      </c>
      <c r="K403" s="22"/>
      <c r="L403" s="26">
        <f t="shared" si="28"/>
        <v>11465</v>
      </c>
    </row>
    <row r="404" spans="1:12" ht="12.75" outlineLevel="2">
      <c r="A404" s="11" t="s">
        <v>388</v>
      </c>
      <c r="B404" s="12" t="s">
        <v>32</v>
      </c>
      <c r="C404" s="12" t="s">
        <v>18</v>
      </c>
      <c r="D404" s="12" t="s">
        <v>29</v>
      </c>
      <c r="E404" s="13" t="s">
        <v>20</v>
      </c>
      <c r="F404" s="12" t="s">
        <v>21</v>
      </c>
      <c r="G404" s="14">
        <v>52616</v>
      </c>
      <c r="H404" s="14"/>
      <c r="I404" s="20">
        <f t="shared" si="27"/>
        <v>52616</v>
      </c>
      <c r="J404" s="16">
        <v>850709</v>
      </c>
      <c r="K404" s="16"/>
      <c r="L404" s="26">
        <f t="shared" si="28"/>
        <v>850709</v>
      </c>
    </row>
    <row r="405" spans="1:12" ht="12.75" outlineLevel="2">
      <c r="A405" s="11" t="s">
        <v>389</v>
      </c>
      <c r="B405" s="12" t="s">
        <v>70</v>
      </c>
      <c r="C405" s="12" t="s">
        <v>18</v>
      </c>
      <c r="D405" s="12" t="s">
        <v>58</v>
      </c>
      <c r="E405" s="13" t="s">
        <v>26</v>
      </c>
      <c r="F405" s="12" t="s">
        <v>21</v>
      </c>
      <c r="G405" s="14">
        <v>2446</v>
      </c>
      <c r="H405" s="14"/>
      <c r="I405" s="20">
        <f t="shared" si="27"/>
        <v>2446</v>
      </c>
      <c r="J405" s="16">
        <v>42642</v>
      </c>
      <c r="K405" s="16"/>
      <c r="L405" s="26">
        <f t="shared" si="28"/>
        <v>42642</v>
      </c>
    </row>
    <row r="406" spans="1:12" ht="12.75" outlineLevel="2">
      <c r="A406" s="102" t="s">
        <v>390</v>
      </c>
      <c r="B406" s="12" t="s">
        <v>70</v>
      </c>
      <c r="C406" s="12" t="s">
        <v>18</v>
      </c>
      <c r="D406" s="12" t="s">
        <v>90</v>
      </c>
      <c r="E406" s="13" t="s">
        <v>26</v>
      </c>
      <c r="F406" s="12" t="s">
        <v>21</v>
      </c>
      <c r="G406" s="14">
        <v>24725</v>
      </c>
      <c r="H406" s="14"/>
      <c r="I406" s="20">
        <f t="shared" si="27"/>
        <v>24725</v>
      </c>
      <c r="J406" s="16">
        <v>414644</v>
      </c>
      <c r="K406" s="16"/>
      <c r="L406" s="26">
        <f t="shared" si="28"/>
        <v>414644</v>
      </c>
    </row>
    <row r="407" spans="1:12" ht="12.75" outlineLevel="2">
      <c r="A407" s="102" t="s">
        <v>391</v>
      </c>
      <c r="B407" s="12" t="s">
        <v>70</v>
      </c>
      <c r="C407" s="12" t="s">
        <v>18</v>
      </c>
      <c r="D407" s="12" t="s">
        <v>90</v>
      </c>
      <c r="E407" s="13" t="s">
        <v>26</v>
      </c>
      <c r="F407" s="12" t="s">
        <v>21</v>
      </c>
      <c r="G407" s="14">
        <v>5073</v>
      </c>
      <c r="H407" s="14"/>
      <c r="I407" s="20">
        <f t="shared" si="27"/>
        <v>5073</v>
      </c>
      <c r="J407" s="16">
        <v>89514</v>
      </c>
      <c r="K407" s="16"/>
      <c r="L407" s="26">
        <f t="shared" si="28"/>
        <v>89514</v>
      </c>
    </row>
    <row r="408" spans="1:12" ht="12.75" outlineLevel="2">
      <c r="A408" s="102" t="s">
        <v>392</v>
      </c>
      <c r="B408" s="12" t="s">
        <v>70</v>
      </c>
      <c r="C408" s="12" t="s">
        <v>18</v>
      </c>
      <c r="D408" s="12" t="s">
        <v>90</v>
      </c>
      <c r="E408" s="13" t="s">
        <v>26</v>
      </c>
      <c r="F408" s="12" t="s">
        <v>21</v>
      </c>
      <c r="G408" s="14">
        <v>573</v>
      </c>
      <c r="H408" s="14"/>
      <c r="I408" s="20">
        <f t="shared" si="27"/>
        <v>573</v>
      </c>
      <c r="J408" s="16">
        <v>9276</v>
      </c>
      <c r="K408" s="16"/>
      <c r="L408" s="26">
        <f t="shared" si="28"/>
        <v>9276</v>
      </c>
    </row>
    <row r="409" spans="1:12" ht="12.75" outlineLevel="2">
      <c r="A409" s="102" t="s">
        <v>393</v>
      </c>
      <c r="B409" s="12" t="s">
        <v>70</v>
      </c>
      <c r="C409" s="12" t="s">
        <v>18</v>
      </c>
      <c r="D409" s="12" t="s">
        <v>90</v>
      </c>
      <c r="E409" s="13" t="s">
        <v>26</v>
      </c>
      <c r="F409" s="12" t="s">
        <v>21</v>
      </c>
      <c r="G409" s="14">
        <v>8470</v>
      </c>
      <c r="H409" s="14"/>
      <c r="I409" s="20">
        <f t="shared" si="27"/>
        <v>8470</v>
      </c>
      <c r="J409" s="16">
        <v>144007</v>
      </c>
      <c r="K409" s="16"/>
      <c r="L409" s="26">
        <f t="shared" si="28"/>
        <v>144007</v>
      </c>
    </row>
    <row r="410" spans="1:12" ht="12.75" outlineLevel="2">
      <c r="A410" s="70" t="s">
        <v>395</v>
      </c>
      <c r="B410" s="13" t="s">
        <v>98</v>
      </c>
      <c r="C410" s="13" t="s">
        <v>18</v>
      </c>
      <c r="D410" s="13" t="s">
        <v>102</v>
      </c>
      <c r="E410" s="13" t="s">
        <v>26</v>
      </c>
      <c r="F410" s="13" t="s">
        <v>21</v>
      </c>
      <c r="G410" s="16">
        <f>11014</f>
        <v>11014</v>
      </c>
      <c r="H410" s="71"/>
      <c r="I410" s="20">
        <f aca="true" t="shared" si="29" ref="I410:I473">SUM(G410:H410)</f>
        <v>11014</v>
      </c>
      <c r="J410" s="16">
        <f>181841</f>
        <v>181841</v>
      </c>
      <c r="K410" s="71"/>
      <c r="L410" s="26">
        <f aca="true" t="shared" si="30" ref="L410:L473">SUM(J410:K410)</f>
        <v>181841</v>
      </c>
    </row>
    <row r="411" spans="1:12" ht="12.75" outlineLevel="2">
      <c r="A411" s="11" t="s">
        <v>396</v>
      </c>
      <c r="B411" s="12" t="s">
        <v>32</v>
      </c>
      <c r="C411" s="12" t="s">
        <v>18</v>
      </c>
      <c r="D411" s="12" t="s">
        <v>19</v>
      </c>
      <c r="E411" s="13" t="s">
        <v>20</v>
      </c>
      <c r="F411" s="12" t="s">
        <v>21</v>
      </c>
      <c r="G411" s="14">
        <v>7629</v>
      </c>
      <c r="H411" s="14"/>
      <c r="I411" s="20">
        <f t="shared" si="29"/>
        <v>7629</v>
      </c>
      <c r="J411" s="16">
        <v>132305</v>
      </c>
      <c r="K411" s="16"/>
      <c r="L411" s="26">
        <f t="shared" si="30"/>
        <v>132305</v>
      </c>
    </row>
    <row r="412" spans="1:12" ht="12.75" outlineLevel="2">
      <c r="A412" s="11" t="s">
        <v>397</v>
      </c>
      <c r="B412" s="12" t="s">
        <v>70</v>
      </c>
      <c r="C412" s="12" t="s">
        <v>18</v>
      </c>
      <c r="D412" s="12" t="s">
        <v>19</v>
      </c>
      <c r="E412" s="13" t="s">
        <v>26</v>
      </c>
      <c r="F412" s="13" t="s">
        <v>21</v>
      </c>
      <c r="G412" s="14">
        <v>8989</v>
      </c>
      <c r="H412" s="14"/>
      <c r="I412" s="20">
        <f t="shared" si="29"/>
        <v>8989</v>
      </c>
      <c r="J412" s="16">
        <v>145509</v>
      </c>
      <c r="K412" s="16"/>
      <c r="L412" s="26">
        <f t="shared" si="30"/>
        <v>145509</v>
      </c>
    </row>
    <row r="413" spans="1:12" ht="12.75" outlineLevel="2">
      <c r="A413" s="85" t="s">
        <v>398</v>
      </c>
      <c r="B413" s="13" t="s">
        <v>64</v>
      </c>
      <c r="C413" s="13" t="s">
        <v>18</v>
      </c>
      <c r="D413" s="13" t="s">
        <v>323</v>
      </c>
      <c r="E413" s="13" t="s">
        <v>20</v>
      </c>
      <c r="F413" s="13" t="s">
        <v>21</v>
      </c>
      <c r="G413" s="14"/>
      <c r="H413" s="14">
        <v>50861</v>
      </c>
      <c r="I413" s="20">
        <f t="shared" si="29"/>
        <v>50861</v>
      </c>
      <c r="J413" s="16"/>
      <c r="K413" s="16">
        <v>1703061</v>
      </c>
      <c r="L413" s="26">
        <f t="shared" si="30"/>
        <v>1703061</v>
      </c>
    </row>
    <row r="414" spans="1:12" ht="12.75" outlineLevel="2">
      <c r="A414" s="11" t="s">
        <v>399</v>
      </c>
      <c r="B414" s="12" t="s">
        <v>32</v>
      </c>
      <c r="C414" s="12" t="s">
        <v>18</v>
      </c>
      <c r="D414" s="12" t="s">
        <v>41</v>
      </c>
      <c r="E414" s="13" t="s">
        <v>20</v>
      </c>
      <c r="F414" s="12" t="s">
        <v>21</v>
      </c>
      <c r="G414" s="14">
        <v>219841</v>
      </c>
      <c r="H414" s="14"/>
      <c r="I414" s="20">
        <f t="shared" si="29"/>
        <v>219841</v>
      </c>
      <c r="J414" s="16">
        <v>3464611</v>
      </c>
      <c r="K414" s="16"/>
      <c r="L414" s="26">
        <f t="shared" si="30"/>
        <v>3464611</v>
      </c>
    </row>
    <row r="415" spans="1:12" ht="12.75" outlineLevel="2">
      <c r="A415" s="110" t="s">
        <v>400</v>
      </c>
      <c r="B415" s="12" t="s">
        <v>49</v>
      </c>
      <c r="C415" s="12" t="s">
        <v>18</v>
      </c>
      <c r="D415" s="12" t="s">
        <v>102</v>
      </c>
      <c r="E415" s="13" t="s">
        <v>20</v>
      </c>
      <c r="F415" s="12" t="s">
        <v>21</v>
      </c>
      <c r="G415" s="14"/>
      <c r="H415" s="14">
        <v>19673</v>
      </c>
      <c r="I415" s="20">
        <f t="shared" si="29"/>
        <v>19673</v>
      </c>
      <c r="J415" s="16"/>
      <c r="K415" s="16">
        <v>842461</v>
      </c>
      <c r="L415" s="26">
        <f t="shared" si="30"/>
        <v>842461</v>
      </c>
    </row>
    <row r="416" spans="1:12" ht="12.75" outlineLevel="2">
      <c r="A416" s="11" t="s">
        <v>401</v>
      </c>
      <c r="B416" s="12" t="s">
        <v>49</v>
      </c>
      <c r="C416" s="12" t="s">
        <v>18</v>
      </c>
      <c r="D416" s="12" t="s">
        <v>19</v>
      </c>
      <c r="E416" s="13" t="s">
        <v>20</v>
      </c>
      <c r="F416" s="12" t="s">
        <v>21</v>
      </c>
      <c r="G416" s="39"/>
      <c r="H416" s="39">
        <v>107545</v>
      </c>
      <c r="I416" s="20">
        <f t="shared" si="29"/>
        <v>107545</v>
      </c>
      <c r="J416" s="39"/>
      <c r="K416" s="39">
        <v>6777849</v>
      </c>
      <c r="L416" s="26">
        <f t="shared" si="30"/>
        <v>6777849</v>
      </c>
    </row>
    <row r="417" spans="1:12" ht="12.75" outlineLevel="2">
      <c r="A417" s="11" t="s">
        <v>402</v>
      </c>
      <c r="B417" s="12" t="s">
        <v>17</v>
      </c>
      <c r="C417" s="12" t="s">
        <v>18</v>
      </c>
      <c r="D417" s="12" t="s">
        <v>90</v>
      </c>
      <c r="E417" s="13" t="s">
        <v>20</v>
      </c>
      <c r="F417" s="12" t="s">
        <v>21</v>
      </c>
      <c r="G417" s="15">
        <v>11164</v>
      </c>
      <c r="H417" s="15"/>
      <c r="I417" s="20">
        <f t="shared" si="29"/>
        <v>11164</v>
      </c>
      <c r="J417" s="22">
        <v>189078</v>
      </c>
      <c r="K417" s="22"/>
      <c r="L417" s="26">
        <f t="shared" si="30"/>
        <v>189078</v>
      </c>
    </row>
    <row r="418" spans="1:12" ht="12.75" outlineLevel="2">
      <c r="A418" s="70" t="s">
        <v>404</v>
      </c>
      <c r="B418" s="13" t="s">
        <v>98</v>
      </c>
      <c r="C418" s="13" t="s">
        <v>18</v>
      </c>
      <c r="D418" s="13" t="s">
        <v>19</v>
      </c>
      <c r="E418" s="13" t="s">
        <v>26</v>
      </c>
      <c r="F418" s="13" t="s">
        <v>21</v>
      </c>
      <c r="G418" s="14">
        <f>42005+9853</f>
        <v>51858</v>
      </c>
      <c r="H418" s="14"/>
      <c r="I418" s="20">
        <f t="shared" si="29"/>
        <v>51858</v>
      </c>
      <c r="J418" s="16">
        <f>693503+162674</f>
        <v>856177</v>
      </c>
      <c r="K418" s="16"/>
      <c r="L418" s="26">
        <f t="shared" si="30"/>
        <v>856177</v>
      </c>
    </row>
    <row r="419" spans="1:12" ht="12.75" outlineLevel="2">
      <c r="A419" s="11" t="s">
        <v>405</v>
      </c>
      <c r="B419" s="12" t="s">
        <v>32</v>
      </c>
      <c r="C419" s="12" t="s">
        <v>18</v>
      </c>
      <c r="D419" s="12" t="s">
        <v>90</v>
      </c>
      <c r="E419" s="13" t="s">
        <v>20</v>
      </c>
      <c r="F419" s="12" t="s">
        <v>21</v>
      </c>
      <c r="G419" s="14">
        <v>17726</v>
      </c>
      <c r="H419" s="14"/>
      <c r="I419" s="20">
        <f t="shared" si="29"/>
        <v>17726</v>
      </c>
      <c r="J419" s="16">
        <v>299948</v>
      </c>
      <c r="K419" s="16"/>
      <c r="L419" s="26">
        <f t="shared" si="30"/>
        <v>299948</v>
      </c>
    </row>
    <row r="420" spans="1:12" ht="12.75" outlineLevel="2">
      <c r="A420" s="11" t="s">
        <v>406</v>
      </c>
      <c r="B420" s="12" t="s">
        <v>17</v>
      </c>
      <c r="C420" s="12" t="s">
        <v>18</v>
      </c>
      <c r="D420" s="12" t="s">
        <v>29</v>
      </c>
      <c r="E420" s="13" t="s">
        <v>20</v>
      </c>
      <c r="F420" s="12" t="s">
        <v>21</v>
      </c>
      <c r="G420" s="15">
        <v>22352</v>
      </c>
      <c r="H420" s="15"/>
      <c r="I420" s="20">
        <f t="shared" si="29"/>
        <v>22352</v>
      </c>
      <c r="J420" s="22">
        <v>357078</v>
      </c>
      <c r="K420" s="22"/>
      <c r="L420" s="26">
        <f t="shared" si="30"/>
        <v>357078</v>
      </c>
    </row>
    <row r="421" spans="1:12" ht="12.75" outlineLevel="2">
      <c r="A421" s="11" t="s">
        <v>407</v>
      </c>
      <c r="B421" s="12" t="s">
        <v>92</v>
      </c>
      <c r="C421" s="12" t="s">
        <v>18</v>
      </c>
      <c r="D421" s="12" t="s">
        <v>58</v>
      </c>
      <c r="E421" s="13" t="s">
        <v>20</v>
      </c>
      <c r="F421" s="12" t="s">
        <v>21</v>
      </c>
      <c r="G421" s="14">
        <f>62624+92733+112223+112313</f>
        <v>379893</v>
      </c>
      <c r="H421" s="14">
        <f>9156+18935</f>
        <v>28091</v>
      </c>
      <c r="I421" s="20">
        <f t="shared" si="29"/>
        <v>407984</v>
      </c>
      <c r="J421" s="16">
        <f>969081+1421026+1801821+1727401</f>
        <v>5919329</v>
      </c>
      <c r="K421" s="16">
        <f>442188+1392803</f>
        <v>1834991</v>
      </c>
      <c r="L421" s="26">
        <f t="shared" si="30"/>
        <v>7754320</v>
      </c>
    </row>
    <row r="422" spans="1:12" ht="12.75" outlineLevel="2">
      <c r="A422" s="70" t="s">
        <v>408</v>
      </c>
      <c r="B422" s="13" t="s">
        <v>98</v>
      </c>
      <c r="C422" s="13" t="s">
        <v>18</v>
      </c>
      <c r="D422" s="13" t="s">
        <v>58</v>
      </c>
      <c r="E422" s="13" t="s">
        <v>26</v>
      </c>
      <c r="F422" s="13" t="s">
        <v>21</v>
      </c>
      <c r="G422" s="14">
        <f>2133+5484</f>
        <v>7617</v>
      </c>
      <c r="H422" s="14"/>
      <c r="I422" s="20">
        <f t="shared" si="29"/>
        <v>7617</v>
      </c>
      <c r="J422" s="16">
        <f>35208+90536</f>
        <v>125744</v>
      </c>
      <c r="K422" s="16"/>
      <c r="L422" s="26">
        <f t="shared" si="30"/>
        <v>125744</v>
      </c>
    </row>
    <row r="423" spans="1:12" ht="12.75" outlineLevel="2">
      <c r="A423" s="11" t="s">
        <v>409</v>
      </c>
      <c r="B423" s="12" t="s">
        <v>17</v>
      </c>
      <c r="C423" s="12" t="s">
        <v>18</v>
      </c>
      <c r="D423" s="12" t="s">
        <v>41</v>
      </c>
      <c r="E423" s="13" t="s">
        <v>20</v>
      </c>
      <c r="F423" s="12" t="s">
        <v>21</v>
      </c>
      <c r="G423" s="31">
        <v>23992</v>
      </c>
      <c r="H423" s="31"/>
      <c r="I423" s="20">
        <f t="shared" si="29"/>
        <v>23992</v>
      </c>
      <c r="J423" s="32">
        <v>387747</v>
      </c>
      <c r="K423" s="31"/>
      <c r="L423" s="26">
        <f t="shared" si="30"/>
        <v>387747</v>
      </c>
    </row>
    <row r="424" spans="1:12" ht="12.75" outlineLevel="2">
      <c r="A424" s="11" t="s">
        <v>411</v>
      </c>
      <c r="B424" s="12" t="s">
        <v>17</v>
      </c>
      <c r="C424" s="12" t="s">
        <v>18</v>
      </c>
      <c r="D424" s="12" t="s">
        <v>41</v>
      </c>
      <c r="E424" s="13" t="s">
        <v>20</v>
      </c>
      <c r="F424" s="12" t="s">
        <v>21</v>
      </c>
      <c r="G424" s="31">
        <v>31735</v>
      </c>
      <c r="H424" s="31"/>
      <c r="I424" s="20">
        <f t="shared" si="29"/>
        <v>31735</v>
      </c>
      <c r="J424" s="32">
        <v>512679</v>
      </c>
      <c r="K424" s="31"/>
      <c r="L424" s="26">
        <f t="shared" si="30"/>
        <v>512679</v>
      </c>
    </row>
    <row r="425" spans="1:12" ht="12.75" outlineLevel="2">
      <c r="A425" s="11" t="s">
        <v>412</v>
      </c>
      <c r="B425" s="12" t="s">
        <v>17</v>
      </c>
      <c r="C425" s="12" t="s">
        <v>18</v>
      </c>
      <c r="D425" s="12" t="s">
        <v>58</v>
      </c>
      <c r="E425" s="13" t="s">
        <v>20</v>
      </c>
      <c r="F425" s="12" t="s">
        <v>21</v>
      </c>
      <c r="G425" s="14">
        <v>5863</v>
      </c>
      <c r="H425" s="14"/>
      <c r="I425" s="20">
        <f t="shared" si="29"/>
        <v>5863</v>
      </c>
      <c r="J425" s="16">
        <v>100720</v>
      </c>
      <c r="K425" s="16"/>
      <c r="L425" s="26">
        <f t="shared" si="30"/>
        <v>100720</v>
      </c>
    </row>
    <row r="426" spans="1:12" ht="12.75" outlineLevel="2">
      <c r="A426" s="11" t="s">
        <v>413</v>
      </c>
      <c r="B426" s="12" t="s">
        <v>17</v>
      </c>
      <c r="C426" s="12" t="s">
        <v>18</v>
      </c>
      <c r="D426" s="12" t="s">
        <v>29</v>
      </c>
      <c r="E426" s="13" t="s">
        <v>20</v>
      </c>
      <c r="F426" s="12" t="s">
        <v>21</v>
      </c>
      <c r="G426" s="15">
        <v>23249</v>
      </c>
      <c r="H426" s="15"/>
      <c r="I426" s="20">
        <f t="shared" si="29"/>
        <v>23249</v>
      </c>
      <c r="J426" s="22">
        <v>372508</v>
      </c>
      <c r="K426" s="22"/>
      <c r="L426" s="26">
        <f t="shared" si="30"/>
        <v>372508</v>
      </c>
    </row>
    <row r="427" spans="1:12" ht="12.75" outlineLevel="2">
      <c r="A427" s="11" t="s">
        <v>414</v>
      </c>
      <c r="B427" s="12" t="s">
        <v>49</v>
      </c>
      <c r="C427" s="12" t="s">
        <v>18</v>
      </c>
      <c r="D427" s="12" t="s">
        <v>29</v>
      </c>
      <c r="E427" s="13" t="s">
        <v>20</v>
      </c>
      <c r="F427" s="12" t="s">
        <v>21</v>
      </c>
      <c r="G427" s="39"/>
      <c r="H427" s="39">
        <v>28660</v>
      </c>
      <c r="I427" s="20">
        <f t="shared" si="29"/>
        <v>28660</v>
      </c>
      <c r="J427" s="39"/>
      <c r="K427" s="39">
        <v>1438590</v>
      </c>
      <c r="L427" s="26">
        <f t="shared" si="30"/>
        <v>1438590</v>
      </c>
    </row>
    <row r="428" spans="1:12" ht="12.75" outlineLevel="2">
      <c r="A428" s="11" t="s">
        <v>415</v>
      </c>
      <c r="B428" s="12" t="s">
        <v>17</v>
      </c>
      <c r="C428" s="12" t="s">
        <v>18</v>
      </c>
      <c r="D428" s="12" t="s">
        <v>58</v>
      </c>
      <c r="E428" s="13" t="s">
        <v>20</v>
      </c>
      <c r="F428" s="12" t="s">
        <v>21</v>
      </c>
      <c r="G428" s="14">
        <v>2408</v>
      </c>
      <c r="H428" s="14"/>
      <c r="I428" s="20">
        <f t="shared" si="29"/>
        <v>2408</v>
      </c>
      <c r="J428" s="16">
        <v>38228</v>
      </c>
      <c r="K428" s="16"/>
      <c r="L428" s="26">
        <f t="shared" si="30"/>
        <v>38228</v>
      </c>
    </row>
    <row r="429" spans="1:12" ht="12.75" outlineLevel="2">
      <c r="A429" s="11" t="s">
        <v>419</v>
      </c>
      <c r="B429" s="12" t="s">
        <v>17</v>
      </c>
      <c r="C429" s="12" t="s">
        <v>18</v>
      </c>
      <c r="D429" s="12" t="s">
        <v>90</v>
      </c>
      <c r="E429" s="13" t="s">
        <v>20</v>
      </c>
      <c r="F429" s="12" t="s">
        <v>21</v>
      </c>
      <c r="G429" s="15">
        <v>15095</v>
      </c>
      <c r="H429" s="15"/>
      <c r="I429" s="20">
        <f t="shared" si="29"/>
        <v>15095</v>
      </c>
      <c r="J429" s="22">
        <v>255148</v>
      </c>
      <c r="K429" s="22"/>
      <c r="L429" s="26">
        <f t="shared" si="30"/>
        <v>255148</v>
      </c>
    </row>
    <row r="430" spans="1:12" ht="12.75" outlineLevel="2">
      <c r="A430" s="11" t="s">
        <v>420</v>
      </c>
      <c r="B430" s="12" t="s">
        <v>17</v>
      </c>
      <c r="C430" s="12" t="s">
        <v>18</v>
      </c>
      <c r="D430" s="12" t="s">
        <v>19</v>
      </c>
      <c r="E430" s="13" t="s">
        <v>20</v>
      </c>
      <c r="F430" s="12" t="s">
        <v>21</v>
      </c>
      <c r="G430" s="14">
        <v>8570</v>
      </c>
      <c r="H430" s="14"/>
      <c r="I430" s="20">
        <f t="shared" si="29"/>
        <v>8570</v>
      </c>
      <c r="J430" s="16">
        <v>139870</v>
      </c>
      <c r="K430" s="16"/>
      <c r="L430" s="26">
        <f t="shared" si="30"/>
        <v>139870</v>
      </c>
    </row>
    <row r="431" spans="1:12" ht="12.75" outlineLevel="2">
      <c r="A431" s="11" t="s">
        <v>423</v>
      </c>
      <c r="B431" s="12" t="s">
        <v>17</v>
      </c>
      <c r="C431" s="12" t="s">
        <v>18</v>
      </c>
      <c r="D431" s="12" t="s">
        <v>41</v>
      </c>
      <c r="E431" s="13" t="s">
        <v>20</v>
      </c>
      <c r="F431" s="12" t="s">
        <v>21</v>
      </c>
      <c r="G431" s="31">
        <v>7331</v>
      </c>
      <c r="H431" s="31"/>
      <c r="I431" s="20">
        <f t="shared" si="29"/>
        <v>7331</v>
      </c>
      <c r="J431" s="32">
        <v>120621</v>
      </c>
      <c r="K431" s="31"/>
      <c r="L431" s="26">
        <f t="shared" si="30"/>
        <v>120621</v>
      </c>
    </row>
    <row r="432" spans="1:12" ht="12.75" outlineLevel="2">
      <c r="A432" s="11" t="s">
        <v>424</v>
      </c>
      <c r="B432" s="12" t="s">
        <v>17</v>
      </c>
      <c r="C432" s="12" t="s">
        <v>18</v>
      </c>
      <c r="D432" s="12" t="s">
        <v>58</v>
      </c>
      <c r="E432" s="13" t="s">
        <v>20</v>
      </c>
      <c r="F432" s="12" t="s">
        <v>21</v>
      </c>
      <c r="G432" s="14">
        <v>2698</v>
      </c>
      <c r="H432" s="14"/>
      <c r="I432" s="20">
        <f t="shared" si="29"/>
        <v>2698</v>
      </c>
      <c r="J432" s="16">
        <v>44956</v>
      </c>
      <c r="K432" s="16"/>
      <c r="L432" s="26">
        <f t="shared" si="30"/>
        <v>44956</v>
      </c>
    </row>
    <row r="433" spans="1:12" ht="12.75" outlineLevel="2">
      <c r="A433" s="11" t="s">
        <v>441</v>
      </c>
      <c r="B433" s="12" t="s">
        <v>49</v>
      </c>
      <c r="C433" s="12" t="s">
        <v>18</v>
      </c>
      <c r="D433" s="12" t="s">
        <v>102</v>
      </c>
      <c r="E433" s="13" t="s">
        <v>20</v>
      </c>
      <c r="F433" s="12" t="s">
        <v>21</v>
      </c>
      <c r="G433" s="14"/>
      <c r="H433" s="14">
        <v>76062</v>
      </c>
      <c r="I433" s="20">
        <f t="shared" si="29"/>
        <v>76062</v>
      </c>
      <c r="J433" s="16"/>
      <c r="K433" s="16">
        <v>2902847</v>
      </c>
      <c r="L433" s="26">
        <f t="shared" si="30"/>
        <v>2902847</v>
      </c>
    </row>
    <row r="434" spans="1:12" ht="12.75" outlineLevel="2">
      <c r="A434" s="11" t="s">
        <v>425</v>
      </c>
      <c r="B434" s="12" t="s">
        <v>70</v>
      </c>
      <c r="C434" s="12" t="s">
        <v>18</v>
      </c>
      <c r="D434" s="12" t="s">
        <v>58</v>
      </c>
      <c r="E434" s="13" t="s">
        <v>26</v>
      </c>
      <c r="F434" s="12" t="s">
        <v>21</v>
      </c>
      <c r="G434" s="14">
        <v>1795</v>
      </c>
      <c r="H434" s="14"/>
      <c r="I434" s="20">
        <f t="shared" si="29"/>
        <v>1795</v>
      </c>
      <c r="J434" s="16">
        <v>30723</v>
      </c>
      <c r="K434" s="16"/>
      <c r="L434" s="26">
        <f t="shared" si="30"/>
        <v>30723</v>
      </c>
    </row>
    <row r="435" spans="1:12" ht="12.75" outlineLevel="2">
      <c r="A435" s="11" t="s">
        <v>428</v>
      </c>
      <c r="B435" s="12" t="s">
        <v>17</v>
      </c>
      <c r="C435" s="12" t="s">
        <v>18</v>
      </c>
      <c r="D435" s="12" t="s">
        <v>19</v>
      </c>
      <c r="E435" s="13" t="s">
        <v>20</v>
      </c>
      <c r="F435" s="12" t="s">
        <v>21</v>
      </c>
      <c r="G435" s="14">
        <v>1513</v>
      </c>
      <c r="H435" s="14"/>
      <c r="I435" s="20">
        <f t="shared" si="29"/>
        <v>1513</v>
      </c>
      <c r="J435" s="16">
        <v>24578</v>
      </c>
      <c r="K435" s="16"/>
      <c r="L435" s="26">
        <f t="shared" si="30"/>
        <v>24578</v>
      </c>
    </row>
    <row r="436" spans="1:12" ht="12.75" outlineLevel="2">
      <c r="A436" s="11" t="s">
        <v>430</v>
      </c>
      <c r="B436" s="12" t="s">
        <v>17</v>
      </c>
      <c r="C436" s="12" t="s">
        <v>18</v>
      </c>
      <c r="D436" s="12" t="s">
        <v>58</v>
      </c>
      <c r="E436" s="13" t="s">
        <v>20</v>
      </c>
      <c r="F436" s="12" t="s">
        <v>21</v>
      </c>
      <c r="G436" s="14">
        <v>1134</v>
      </c>
      <c r="H436" s="14"/>
      <c r="I436" s="20">
        <f t="shared" si="29"/>
        <v>1134</v>
      </c>
      <c r="J436" s="16">
        <v>18745</v>
      </c>
      <c r="K436" s="16"/>
      <c r="L436" s="26">
        <f t="shared" si="30"/>
        <v>18745</v>
      </c>
    </row>
    <row r="437" spans="1:12" ht="12.75" outlineLevel="2">
      <c r="A437" s="11" t="s">
        <v>431</v>
      </c>
      <c r="B437" s="12" t="s">
        <v>17</v>
      </c>
      <c r="C437" s="12" t="s">
        <v>18</v>
      </c>
      <c r="D437" s="12" t="s">
        <v>19</v>
      </c>
      <c r="E437" s="13" t="s">
        <v>20</v>
      </c>
      <c r="F437" s="12" t="s">
        <v>21</v>
      </c>
      <c r="G437" s="14">
        <v>114619</v>
      </c>
      <c r="H437" s="14"/>
      <c r="I437" s="20">
        <f t="shared" si="29"/>
        <v>114619</v>
      </c>
      <c r="J437" s="16">
        <v>2089178</v>
      </c>
      <c r="K437" s="16"/>
      <c r="L437" s="26">
        <f t="shared" si="30"/>
        <v>2089178</v>
      </c>
    </row>
    <row r="438" spans="1:12" ht="12.75" outlineLevel="2">
      <c r="A438" s="11" t="s">
        <v>433</v>
      </c>
      <c r="B438" s="12" t="s">
        <v>17</v>
      </c>
      <c r="C438" s="12" t="s">
        <v>18</v>
      </c>
      <c r="D438" s="12" t="s">
        <v>58</v>
      </c>
      <c r="E438" s="13" t="s">
        <v>20</v>
      </c>
      <c r="F438" s="12" t="s">
        <v>21</v>
      </c>
      <c r="G438" s="14">
        <v>2681</v>
      </c>
      <c r="H438" s="14"/>
      <c r="I438" s="20">
        <f t="shared" si="29"/>
        <v>2681</v>
      </c>
      <c r="J438" s="16">
        <v>44495</v>
      </c>
      <c r="K438" s="16"/>
      <c r="L438" s="26">
        <f t="shared" si="30"/>
        <v>44495</v>
      </c>
    </row>
    <row r="439" spans="1:12" ht="12.75" outlineLevel="2">
      <c r="A439" s="11" t="s">
        <v>434</v>
      </c>
      <c r="B439" s="12" t="s">
        <v>17</v>
      </c>
      <c r="C439" s="12" t="s">
        <v>18</v>
      </c>
      <c r="D439" s="12" t="s">
        <v>19</v>
      </c>
      <c r="E439" s="13" t="s">
        <v>20</v>
      </c>
      <c r="F439" s="12" t="s">
        <v>21</v>
      </c>
      <c r="G439" s="14">
        <v>6583</v>
      </c>
      <c r="H439" s="14"/>
      <c r="I439" s="20">
        <f t="shared" si="29"/>
        <v>6583</v>
      </c>
      <c r="J439" s="16">
        <v>108092</v>
      </c>
      <c r="K439" s="16"/>
      <c r="L439" s="26">
        <f t="shared" si="30"/>
        <v>108092</v>
      </c>
    </row>
    <row r="440" spans="1:12" ht="12.75" outlineLevel="2">
      <c r="A440" s="70" t="s">
        <v>438</v>
      </c>
      <c r="B440" s="13" t="s">
        <v>98</v>
      </c>
      <c r="C440" s="13" t="s">
        <v>18</v>
      </c>
      <c r="D440" s="13" t="s">
        <v>58</v>
      </c>
      <c r="E440" s="13" t="s">
        <v>26</v>
      </c>
      <c r="F440" s="13" t="s">
        <v>21</v>
      </c>
      <c r="G440" s="14">
        <v>5827</v>
      </c>
      <c r="H440" s="14"/>
      <c r="I440" s="20">
        <f t="shared" si="29"/>
        <v>5827</v>
      </c>
      <c r="J440" s="16">
        <v>96204</v>
      </c>
      <c r="K440" s="16"/>
      <c r="L440" s="26">
        <f t="shared" si="30"/>
        <v>96204</v>
      </c>
    </row>
    <row r="441" spans="1:12" ht="12.75" outlineLevel="2">
      <c r="A441" s="11" t="s">
        <v>445</v>
      </c>
      <c r="B441" s="13" t="s">
        <v>64</v>
      </c>
      <c r="C441" s="13" t="s">
        <v>18</v>
      </c>
      <c r="D441" s="13" t="s">
        <v>417</v>
      </c>
      <c r="E441" s="13" t="s">
        <v>20</v>
      </c>
      <c r="F441" s="12" t="s">
        <v>21</v>
      </c>
      <c r="G441" s="14"/>
      <c r="H441" s="14">
        <v>208</v>
      </c>
      <c r="I441" s="20">
        <f t="shared" si="29"/>
        <v>208</v>
      </c>
      <c r="J441" s="16"/>
      <c r="K441" s="16">
        <v>4160</v>
      </c>
      <c r="L441" s="26">
        <f t="shared" si="30"/>
        <v>4160</v>
      </c>
    </row>
    <row r="442" spans="1:12" ht="12.75" outlineLevel="2">
      <c r="A442" s="11" t="s">
        <v>446</v>
      </c>
      <c r="B442" s="12" t="s">
        <v>76</v>
      </c>
      <c r="C442" s="12" t="s">
        <v>18</v>
      </c>
      <c r="D442" s="12" t="s">
        <v>102</v>
      </c>
      <c r="E442" s="13" t="s">
        <v>26</v>
      </c>
      <c r="F442" s="12" t="s">
        <v>21</v>
      </c>
      <c r="G442" s="14">
        <v>842</v>
      </c>
      <c r="H442" s="14"/>
      <c r="I442" s="20">
        <f t="shared" si="29"/>
        <v>842</v>
      </c>
      <c r="J442" s="16">
        <v>21146</v>
      </c>
      <c r="K442" s="16"/>
      <c r="L442" s="26">
        <f t="shared" si="30"/>
        <v>21146</v>
      </c>
    </row>
    <row r="443" spans="1:12" ht="12.75" outlineLevel="2">
      <c r="A443" s="11" t="s">
        <v>449</v>
      </c>
      <c r="B443" s="12" t="s">
        <v>17</v>
      </c>
      <c r="C443" s="12" t="s">
        <v>18</v>
      </c>
      <c r="D443" s="12" t="s">
        <v>41</v>
      </c>
      <c r="E443" s="13" t="s">
        <v>20</v>
      </c>
      <c r="F443" s="12" t="s">
        <v>21</v>
      </c>
      <c r="G443" s="31">
        <v>5830</v>
      </c>
      <c r="H443" s="31"/>
      <c r="I443" s="20">
        <f t="shared" si="29"/>
        <v>5830</v>
      </c>
      <c r="J443" s="32">
        <v>96227</v>
      </c>
      <c r="K443" s="31"/>
      <c r="L443" s="26">
        <f t="shared" si="30"/>
        <v>96227</v>
      </c>
    </row>
    <row r="444" spans="1:12" ht="12.75" outlineLevel="2">
      <c r="A444" s="165" t="s">
        <v>647</v>
      </c>
      <c r="B444" s="166" t="s">
        <v>641</v>
      </c>
      <c r="C444" s="166" t="s">
        <v>18</v>
      </c>
      <c r="D444" s="166" t="s">
        <v>58</v>
      </c>
      <c r="E444" s="143" t="s">
        <v>26</v>
      </c>
      <c r="F444" s="142" t="s">
        <v>21</v>
      </c>
      <c r="G444" s="131">
        <v>2364</v>
      </c>
      <c r="H444" s="131"/>
      <c r="I444" s="20">
        <f t="shared" si="29"/>
        <v>2364</v>
      </c>
      <c r="J444" s="131">
        <v>6482</v>
      </c>
      <c r="K444" s="131"/>
      <c r="L444" s="26">
        <f t="shared" si="30"/>
        <v>6482</v>
      </c>
    </row>
    <row r="445" spans="1:12" ht="12.75" outlineLevel="2">
      <c r="A445" s="165" t="s">
        <v>648</v>
      </c>
      <c r="B445" s="166" t="s">
        <v>641</v>
      </c>
      <c r="C445" s="166" t="s">
        <v>18</v>
      </c>
      <c r="D445" s="166" t="s">
        <v>90</v>
      </c>
      <c r="E445" s="143" t="s">
        <v>26</v>
      </c>
      <c r="F445" s="142" t="s">
        <v>21</v>
      </c>
      <c r="G445" s="131">
        <v>6091</v>
      </c>
      <c r="H445" s="131"/>
      <c r="I445" s="20">
        <f t="shared" si="29"/>
        <v>6091</v>
      </c>
      <c r="J445" s="131">
        <v>22370</v>
      </c>
      <c r="K445" s="131"/>
      <c r="L445" s="26">
        <f t="shared" si="30"/>
        <v>22370</v>
      </c>
    </row>
    <row r="446" spans="1:12" ht="12.75" outlineLevel="2">
      <c r="A446" s="165" t="s">
        <v>646</v>
      </c>
      <c r="B446" s="166" t="s">
        <v>641</v>
      </c>
      <c r="C446" s="166" t="s">
        <v>18</v>
      </c>
      <c r="D446" s="166" t="s">
        <v>102</v>
      </c>
      <c r="E446" s="143" t="s">
        <v>26</v>
      </c>
      <c r="F446" s="142" t="s">
        <v>21</v>
      </c>
      <c r="G446" s="131">
        <v>25048</v>
      </c>
      <c r="H446" s="131"/>
      <c r="I446" s="20">
        <f t="shared" si="29"/>
        <v>25048</v>
      </c>
      <c r="J446" s="131">
        <v>65073</v>
      </c>
      <c r="K446" s="131"/>
      <c r="L446" s="26">
        <f t="shared" si="30"/>
        <v>65073</v>
      </c>
    </row>
    <row r="447" spans="1:12" ht="12.75" outlineLevel="2">
      <c r="A447" s="165" t="s">
        <v>649</v>
      </c>
      <c r="B447" s="166" t="s">
        <v>641</v>
      </c>
      <c r="C447" s="166" t="s">
        <v>18</v>
      </c>
      <c r="D447" s="166" t="s">
        <v>19</v>
      </c>
      <c r="E447" s="143" t="s">
        <v>26</v>
      </c>
      <c r="F447" s="142" t="s">
        <v>21</v>
      </c>
      <c r="G447" s="131">
        <v>1892</v>
      </c>
      <c r="H447" s="131"/>
      <c r="I447" s="20">
        <f t="shared" si="29"/>
        <v>1892</v>
      </c>
      <c r="J447" s="131">
        <v>5966</v>
      </c>
      <c r="K447" s="131"/>
      <c r="L447" s="26">
        <f t="shared" si="30"/>
        <v>5966</v>
      </c>
    </row>
    <row r="448" spans="1:12" ht="12.75" outlineLevel="2">
      <c r="A448" s="85" t="s">
        <v>450</v>
      </c>
      <c r="B448" s="13" t="s">
        <v>49</v>
      </c>
      <c r="C448" s="13" t="s">
        <v>18</v>
      </c>
      <c r="D448" s="13" t="s">
        <v>37</v>
      </c>
      <c r="E448" s="13" t="s">
        <v>20</v>
      </c>
      <c r="F448" s="13" t="s">
        <v>21</v>
      </c>
      <c r="G448" s="14"/>
      <c r="H448" s="14">
        <v>1593</v>
      </c>
      <c r="I448" s="20">
        <f t="shared" si="29"/>
        <v>1593</v>
      </c>
      <c r="J448" s="16"/>
      <c r="K448" s="16">
        <v>68208</v>
      </c>
      <c r="L448" s="26">
        <f t="shared" si="30"/>
        <v>68208</v>
      </c>
    </row>
    <row r="449" spans="1:12" ht="12.75" outlineLevel="2">
      <c r="A449" s="11" t="s">
        <v>453</v>
      </c>
      <c r="B449" s="13" t="s">
        <v>64</v>
      </c>
      <c r="C449" s="13" t="s">
        <v>18</v>
      </c>
      <c r="D449" s="13" t="s">
        <v>90</v>
      </c>
      <c r="E449" s="13" t="s">
        <v>20</v>
      </c>
      <c r="F449" s="12" t="s">
        <v>21</v>
      </c>
      <c r="G449" s="39"/>
      <c r="H449" s="39">
        <v>265549</v>
      </c>
      <c r="I449" s="20">
        <f t="shared" si="29"/>
        <v>265549</v>
      </c>
      <c r="J449" s="39"/>
      <c r="K449" s="39">
        <v>11961799</v>
      </c>
      <c r="L449" s="26">
        <f t="shared" si="30"/>
        <v>11961799</v>
      </c>
    </row>
    <row r="450" spans="1:12" ht="12.75" outlineLevel="2">
      <c r="A450" s="11" t="s">
        <v>455</v>
      </c>
      <c r="B450" s="12" t="s">
        <v>17</v>
      </c>
      <c r="C450" s="12" t="s">
        <v>18</v>
      </c>
      <c r="D450" s="12" t="s">
        <v>58</v>
      </c>
      <c r="E450" s="13" t="s">
        <v>20</v>
      </c>
      <c r="F450" s="12" t="s">
        <v>21</v>
      </c>
      <c r="G450" s="14">
        <v>2263</v>
      </c>
      <c r="H450" s="14"/>
      <c r="I450" s="20">
        <f t="shared" si="29"/>
        <v>2263</v>
      </c>
      <c r="J450" s="16">
        <v>36456</v>
      </c>
      <c r="K450" s="16"/>
      <c r="L450" s="26">
        <f t="shared" si="30"/>
        <v>36456</v>
      </c>
    </row>
    <row r="451" spans="1:12" ht="12.75" outlineLevel="2">
      <c r="A451" s="11" t="s">
        <v>457</v>
      </c>
      <c r="B451" s="12" t="s">
        <v>17</v>
      </c>
      <c r="C451" s="12" t="s">
        <v>18</v>
      </c>
      <c r="D451" s="12" t="s">
        <v>58</v>
      </c>
      <c r="E451" s="13" t="s">
        <v>20</v>
      </c>
      <c r="F451" s="12" t="s">
        <v>21</v>
      </c>
      <c r="G451" s="14">
        <v>2688</v>
      </c>
      <c r="H451" s="14"/>
      <c r="I451" s="20">
        <f t="shared" si="29"/>
        <v>2688</v>
      </c>
      <c r="J451" s="16">
        <v>43414</v>
      </c>
      <c r="K451" s="16"/>
      <c r="L451" s="26">
        <f t="shared" si="30"/>
        <v>43414</v>
      </c>
    </row>
    <row r="452" spans="1:12" ht="12.75" outlineLevel="2">
      <c r="A452" s="11" t="s">
        <v>459</v>
      </c>
      <c r="B452" s="12" t="s">
        <v>32</v>
      </c>
      <c r="C452" s="12" t="s">
        <v>18</v>
      </c>
      <c r="D452" s="12" t="s">
        <v>29</v>
      </c>
      <c r="E452" s="13" t="s">
        <v>20</v>
      </c>
      <c r="F452" s="12" t="s">
        <v>21</v>
      </c>
      <c r="G452" s="14">
        <v>25791</v>
      </c>
      <c r="H452" s="14"/>
      <c r="I452" s="20">
        <f t="shared" si="29"/>
        <v>25791</v>
      </c>
      <c r="J452" s="16">
        <v>429071</v>
      </c>
      <c r="K452" s="16"/>
      <c r="L452" s="26">
        <f t="shared" si="30"/>
        <v>429071</v>
      </c>
    </row>
    <row r="453" spans="1:12" ht="12.75" outlineLevel="2">
      <c r="A453" s="11" t="s">
        <v>460</v>
      </c>
      <c r="B453" s="12" t="s">
        <v>17</v>
      </c>
      <c r="C453" s="12" t="s">
        <v>18</v>
      </c>
      <c r="D453" s="12" t="s">
        <v>29</v>
      </c>
      <c r="E453" s="13" t="s">
        <v>20</v>
      </c>
      <c r="F453" s="12" t="s">
        <v>21</v>
      </c>
      <c r="G453" s="15">
        <v>44424</v>
      </c>
      <c r="H453" s="15"/>
      <c r="I453" s="20">
        <f t="shared" si="29"/>
        <v>44424</v>
      </c>
      <c r="J453" s="22">
        <v>711952</v>
      </c>
      <c r="K453" s="22"/>
      <c r="L453" s="26">
        <f t="shared" si="30"/>
        <v>711952</v>
      </c>
    </row>
    <row r="454" spans="1:12" ht="12.75" outlineLevel="2">
      <c r="A454" s="11" t="s">
        <v>461</v>
      </c>
      <c r="B454" s="12" t="s">
        <v>17</v>
      </c>
      <c r="C454" s="12" t="s">
        <v>18</v>
      </c>
      <c r="D454" s="12" t="s">
        <v>41</v>
      </c>
      <c r="E454" s="13" t="s">
        <v>20</v>
      </c>
      <c r="F454" s="12" t="s">
        <v>21</v>
      </c>
      <c r="G454" s="31">
        <v>10489</v>
      </c>
      <c r="H454" s="31"/>
      <c r="I454" s="20">
        <f t="shared" si="29"/>
        <v>10489</v>
      </c>
      <c r="J454" s="32">
        <v>171003</v>
      </c>
      <c r="K454" s="31"/>
      <c r="L454" s="26">
        <f t="shared" si="30"/>
        <v>171003</v>
      </c>
    </row>
    <row r="455" spans="1:12" ht="12.75" outlineLevel="2">
      <c r="A455" s="11" t="s">
        <v>463</v>
      </c>
      <c r="B455" s="12" t="s">
        <v>17</v>
      </c>
      <c r="C455" s="12" t="s">
        <v>18</v>
      </c>
      <c r="D455" s="12" t="s">
        <v>90</v>
      </c>
      <c r="E455" s="13" t="s">
        <v>20</v>
      </c>
      <c r="F455" s="12" t="s">
        <v>21</v>
      </c>
      <c r="G455" s="15">
        <v>1911</v>
      </c>
      <c r="H455" s="15"/>
      <c r="I455" s="20">
        <f t="shared" si="29"/>
        <v>1911</v>
      </c>
      <c r="J455" s="22">
        <v>33965</v>
      </c>
      <c r="K455" s="22"/>
      <c r="L455" s="26">
        <f t="shared" si="30"/>
        <v>33965</v>
      </c>
    </row>
    <row r="456" spans="1:12" ht="12.75" outlineLevel="2">
      <c r="A456" s="11" t="s">
        <v>465</v>
      </c>
      <c r="B456" s="12" t="s">
        <v>17</v>
      </c>
      <c r="C456" s="12" t="s">
        <v>18</v>
      </c>
      <c r="D456" s="12" t="s">
        <v>41</v>
      </c>
      <c r="E456" s="13" t="s">
        <v>20</v>
      </c>
      <c r="F456" s="12" t="s">
        <v>21</v>
      </c>
      <c r="G456" s="31">
        <v>20914</v>
      </c>
      <c r="H456" s="31"/>
      <c r="I456" s="20">
        <f t="shared" si="29"/>
        <v>20914</v>
      </c>
      <c r="J456" s="32">
        <v>338402</v>
      </c>
      <c r="K456" s="31"/>
      <c r="L456" s="26">
        <f t="shared" si="30"/>
        <v>338402</v>
      </c>
    </row>
    <row r="457" spans="1:12" ht="12.75" outlineLevel="2">
      <c r="A457" s="141" t="s">
        <v>639</v>
      </c>
      <c r="B457" s="142" t="s">
        <v>638</v>
      </c>
      <c r="C457" s="142" t="s">
        <v>18</v>
      </c>
      <c r="D457" s="142" t="s">
        <v>37</v>
      </c>
      <c r="E457" s="143" t="s">
        <v>20</v>
      </c>
      <c r="F457" s="143" t="s">
        <v>21</v>
      </c>
      <c r="G457" s="71"/>
      <c r="H457" s="71">
        <v>280</v>
      </c>
      <c r="I457" s="20">
        <f t="shared" si="29"/>
        <v>280</v>
      </c>
      <c r="J457" s="71"/>
      <c r="K457" s="71">
        <v>10680</v>
      </c>
      <c r="L457" s="26">
        <f t="shared" si="30"/>
        <v>10680</v>
      </c>
    </row>
    <row r="458" spans="1:12" ht="12.75" outlineLevel="2">
      <c r="A458" s="11" t="s">
        <v>469</v>
      </c>
      <c r="B458" s="12" t="s">
        <v>32</v>
      </c>
      <c r="C458" s="12" t="s">
        <v>18</v>
      </c>
      <c r="D458" s="12" t="s">
        <v>19</v>
      </c>
      <c r="E458" s="13" t="s">
        <v>20</v>
      </c>
      <c r="F458" s="12" t="s">
        <v>21</v>
      </c>
      <c r="G458" s="14">
        <v>59572</v>
      </c>
      <c r="H458" s="14"/>
      <c r="I458" s="20">
        <f t="shared" si="29"/>
        <v>59572</v>
      </c>
      <c r="J458" s="16">
        <v>1085159</v>
      </c>
      <c r="K458" s="16"/>
      <c r="L458" s="26">
        <f t="shared" si="30"/>
        <v>1085159</v>
      </c>
    </row>
    <row r="459" spans="1:12" ht="12.75" outlineLevel="2">
      <c r="A459" s="70" t="s">
        <v>470</v>
      </c>
      <c r="B459" s="13" t="s">
        <v>98</v>
      </c>
      <c r="C459" s="13" t="s">
        <v>18</v>
      </c>
      <c r="D459" s="13" t="s">
        <v>19</v>
      </c>
      <c r="E459" s="13" t="s">
        <v>26</v>
      </c>
      <c r="F459" s="13" t="s">
        <v>21</v>
      </c>
      <c r="G459" s="14">
        <v>31550</v>
      </c>
      <c r="H459" s="14"/>
      <c r="I459" s="20">
        <f t="shared" si="29"/>
        <v>31550</v>
      </c>
      <c r="J459" s="16">
        <v>520893</v>
      </c>
      <c r="K459" s="16"/>
      <c r="L459" s="26">
        <f t="shared" si="30"/>
        <v>520893</v>
      </c>
    </row>
    <row r="460" spans="1:12" ht="12.75" outlineLevel="2">
      <c r="A460" s="11" t="s">
        <v>472</v>
      </c>
      <c r="B460" s="12" t="s">
        <v>32</v>
      </c>
      <c r="C460" s="12" t="s">
        <v>18</v>
      </c>
      <c r="D460" s="12" t="s">
        <v>29</v>
      </c>
      <c r="E460" s="13" t="s">
        <v>20</v>
      </c>
      <c r="F460" s="12" t="s">
        <v>21</v>
      </c>
      <c r="G460" s="14">
        <v>46838</v>
      </c>
      <c r="H460" s="14"/>
      <c r="I460" s="20">
        <f t="shared" si="29"/>
        <v>46838</v>
      </c>
      <c r="J460" s="16">
        <v>756000</v>
      </c>
      <c r="K460" s="16"/>
      <c r="L460" s="26">
        <f t="shared" si="30"/>
        <v>756000</v>
      </c>
    </row>
    <row r="461" spans="1:12" ht="12.75" outlineLevel="2">
      <c r="A461" s="11" t="s">
        <v>473</v>
      </c>
      <c r="B461" s="12" t="s">
        <v>32</v>
      </c>
      <c r="C461" s="12" t="s">
        <v>18</v>
      </c>
      <c r="D461" s="12" t="s">
        <v>19</v>
      </c>
      <c r="E461" s="13" t="s">
        <v>20</v>
      </c>
      <c r="F461" s="12" t="s">
        <v>21</v>
      </c>
      <c r="G461" s="14">
        <v>160237</v>
      </c>
      <c r="H461" s="14"/>
      <c r="I461" s="20">
        <f t="shared" si="29"/>
        <v>160237</v>
      </c>
      <c r="J461" s="16">
        <v>2902810</v>
      </c>
      <c r="K461" s="16"/>
      <c r="L461" s="26">
        <f t="shared" si="30"/>
        <v>2902810</v>
      </c>
    </row>
    <row r="462" spans="1:12" ht="12.75" outlineLevel="2">
      <c r="A462" s="11" t="s">
        <v>486</v>
      </c>
      <c r="B462" s="12" t="s">
        <v>17</v>
      </c>
      <c r="C462" s="12" t="s">
        <v>18</v>
      </c>
      <c r="D462" s="12" t="s">
        <v>41</v>
      </c>
      <c r="E462" s="13" t="s">
        <v>20</v>
      </c>
      <c r="F462" s="12" t="s">
        <v>21</v>
      </c>
      <c r="G462" s="31">
        <v>11179</v>
      </c>
      <c r="H462" s="31"/>
      <c r="I462" s="20">
        <f t="shared" si="29"/>
        <v>11179</v>
      </c>
      <c r="J462" s="32">
        <v>176902</v>
      </c>
      <c r="K462" s="31"/>
      <c r="L462" s="26">
        <f t="shared" si="30"/>
        <v>176902</v>
      </c>
    </row>
    <row r="463" spans="1:12" ht="12.75" outlineLevel="2">
      <c r="A463" s="70" t="s">
        <v>490</v>
      </c>
      <c r="B463" s="13" t="s">
        <v>98</v>
      </c>
      <c r="C463" s="13" t="s">
        <v>18</v>
      </c>
      <c r="D463" s="13" t="s">
        <v>58</v>
      </c>
      <c r="E463" s="13" t="s">
        <v>26</v>
      </c>
      <c r="F463" s="13" t="s">
        <v>21</v>
      </c>
      <c r="G463" s="14">
        <f>2935</f>
        <v>2935</v>
      </c>
      <c r="H463" s="14"/>
      <c r="I463" s="20">
        <f t="shared" si="29"/>
        <v>2935</v>
      </c>
      <c r="J463" s="16">
        <f>48463</f>
        <v>48463</v>
      </c>
      <c r="K463" s="16"/>
      <c r="L463" s="26">
        <f t="shared" si="30"/>
        <v>48463</v>
      </c>
    </row>
    <row r="464" spans="1:12" ht="12.75" outlineLevel="2">
      <c r="A464" s="11" t="s">
        <v>492</v>
      </c>
      <c r="B464" s="12" t="s">
        <v>17</v>
      </c>
      <c r="C464" s="12" t="s">
        <v>18</v>
      </c>
      <c r="D464" s="12" t="s">
        <v>58</v>
      </c>
      <c r="E464" s="13" t="s">
        <v>20</v>
      </c>
      <c r="F464" s="12" t="s">
        <v>21</v>
      </c>
      <c r="G464" s="14">
        <v>1867</v>
      </c>
      <c r="H464" s="14"/>
      <c r="I464" s="20">
        <f t="shared" si="29"/>
        <v>1867</v>
      </c>
      <c r="J464" s="16">
        <v>31465</v>
      </c>
      <c r="K464" s="16"/>
      <c r="L464" s="26">
        <f t="shared" si="30"/>
        <v>31465</v>
      </c>
    </row>
    <row r="465" spans="1:12" ht="12.75" outlineLevel="2">
      <c r="A465" s="11" t="s">
        <v>493</v>
      </c>
      <c r="B465" s="12" t="s">
        <v>17</v>
      </c>
      <c r="C465" s="12" t="s">
        <v>18</v>
      </c>
      <c r="D465" s="12" t="s">
        <v>29</v>
      </c>
      <c r="E465" s="13" t="s">
        <v>20</v>
      </c>
      <c r="F465" s="12" t="s">
        <v>21</v>
      </c>
      <c r="G465" s="15">
        <v>24768</v>
      </c>
      <c r="H465" s="15"/>
      <c r="I465" s="20">
        <f t="shared" si="29"/>
        <v>24768</v>
      </c>
      <c r="J465" s="22">
        <v>390833</v>
      </c>
      <c r="K465" s="22"/>
      <c r="L465" s="26">
        <f t="shared" si="30"/>
        <v>390833</v>
      </c>
    </row>
    <row r="466" spans="1:12" ht="12.75" outlineLevel="2">
      <c r="A466" s="11" t="s">
        <v>494</v>
      </c>
      <c r="B466" s="12" t="s">
        <v>17</v>
      </c>
      <c r="C466" s="12" t="s">
        <v>18</v>
      </c>
      <c r="D466" s="12" t="s">
        <v>58</v>
      </c>
      <c r="E466" s="13" t="s">
        <v>20</v>
      </c>
      <c r="F466" s="12" t="s">
        <v>21</v>
      </c>
      <c r="G466" s="14">
        <v>22913</v>
      </c>
      <c r="H466" s="14"/>
      <c r="I466" s="20">
        <f t="shared" si="29"/>
        <v>22913</v>
      </c>
      <c r="J466" s="16">
        <v>359421</v>
      </c>
      <c r="K466" s="16"/>
      <c r="L466" s="26">
        <f t="shared" si="30"/>
        <v>359421</v>
      </c>
    </row>
    <row r="467" spans="1:12" ht="12.75" outlineLevel="2">
      <c r="A467" s="11" t="s">
        <v>495</v>
      </c>
      <c r="B467" s="12" t="s">
        <v>70</v>
      </c>
      <c r="C467" s="12" t="s">
        <v>18</v>
      </c>
      <c r="D467" s="12" t="s">
        <v>19</v>
      </c>
      <c r="E467" s="13" t="s">
        <v>26</v>
      </c>
      <c r="F467" s="12" t="s">
        <v>21</v>
      </c>
      <c r="G467" s="14">
        <v>7782</v>
      </c>
      <c r="H467" s="14"/>
      <c r="I467" s="20">
        <f t="shared" si="29"/>
        <v>7782</v>
      </c>
      <c r="J467" s="16">
        <v>137909</v>
      </c>
      <c r="K467" s="16"/>
      <c r="L467" s="26">
        <f t="shared" si="30"/>
        <v>137909</v>
      </c>
    </row>
    <row r="468" spans="1:12" ht="12.75" outlineLevel="2">
      <c r="A468" s="11" t="s">
        <v>496</v>
      </c>
      <c r="B468" s="12" t="s">
        <v>70</v>
      </c>
      <c r="C468" s="12" t="s">
        <v>18</v>
      </c>
      <c r="D468" s="12" t="s">
        <v>19</v>
      </c>
      <c r="E468" s="13" t="s">
        <v>26</v>
      </c>
      <c r="F468" s="12" t="s">
        <v>21</v>
      </c>
      <c r="G468" s="14">
        <v>10818</v>
      </c>
      <c r="H468" s="14">
        <v>146</v>
      </c>
      <c r="I468" s="20">
        <f t="shared" si="29"/>
        <v>10964</v>
      </c>
      <c r="J468" s="16">
        <v>174785</v>
      </c>
      <c r="K468" s="16">
        <v>5991</v>
      </c>
      <c r="L468" s="26">
        <f t="shared" si="30"/>
        <v>180776</v>
      </c>
    </row>
    <row r="469" spans="1:12" ht="12.75" outlineLevel="2">
      <c r="A469" s="11" t="s">
        <v>497</v>
      </c>
      <c r="B469" s="12" t="s">
        <v>70</v>
      </c>
      <c r="C469" s="12" t="s">
        <v>18</v>
      </c>
      <c r="D469" s="12" t="s">
        <v>19</v>
      </c>
      <c r="E469" s="13" t="s">
        <v>26</v>
      </c>
      <c r="F469" s="12" t="s">
        <v>21</v>
      </c>
      <c r="G469" s="14">
        <v>7347</v>
      </c>
      <c r="H469" s="14"/>
      <c r="I469" s="20">
        <f t="shared" si="29"/>
        <v>7347</v>
      </c>
      <c r="J469" s="16">
        <v>125898</v>
      </c>
      <c r="K469" s="16"/>
      <c r="L469" s="26">
        <f t="shared" si="30"/>
        <v>125898</v>
      </c>
    </row>
    <row r="470" spans="1:12" ht="12.75" outlineLevel="2">
      <c r="A470" s="11" t="s">
        <v>498</v>
      </c>
      <c r="B470" s="12" t="s">
        <v>70</v>
      </c>
      <c r="C470" s="12" t="s">
        <v>18</v>
      </c>
      <c r="D470" s="12" t="s">
        <v>19</v>
      </c>
      <c r="E470" s="13" t="s">
        <v>26</v>
      </c>
      <c r="F470" s="12" t="s">
        <v>21</v>
      </c>
      <c r="G470" s="14">
        <v>42327</v>
      </c>
      <c r="H470" s="14"/>
      <c r="I470" s="20">
        <f t="shared" si="29"/>
        <v>42327</v>
      </c>
      <c r="J470" s="16">
        <v>713181</v>
      </c>
      <c r="K470" s="16"/>
      <c r="L470" s="26">
        <f t="shared" si="30"/>
        <v>713181</v>
      </c>
    </row>
    <row r="471" spans="1:12" ht="12.75" outlineLevel="2">
      <c r="A471" s="85" t="s">
        <v>500</v>
      </c>
      <c r="B471" s="13" t="s">
        <v>64</v>
      </c>
      <c r="C471" s="13" t="s">
        <v>18</v>
      </c>
      <c r="D471" s="13" t="s">
        <v>501</v>
      </c>
      <c r="E471" s="13" t="s">
        <v>20</v>
      </c>
      <c r="F471" s="12" t="s">
        <v>21</v>
      </c>
      <c r="G471" s="14"/>
      <c r="H471" s="14">
        <v>1899</v>
      </c>
      <c r="I471" s="20">
        <f t="shared" si="29"/>
        <v>1899</v>
      </c>
      <c r="J471" s="16"/>
      <c r="K471" s="16">
        <v>65560</v>
      </c>
      <c r="L471" s="26">
        <f t="shared" si="30"/>
        <v>65560</v>
      </c>
    </row>
    <row r="472" spans="1:12" ht="12.75" outlineLevel="2">
      <c r="A472" s="11" t="s">
        <v>503</v>
      </c>
      <c r="B472" s="12" t="s">
        <v>17</v>
      </c>
      <c r="C472" s="12" t="s">
        <v>18</v>
      </c>
      <c r="D472" s="12" t="s">
        <v>41</v>
      </c>
      <c r="E472" s="13" t="s">
        <v>20</v>
      </c>
      <c r="F472" s="12" t="s">
        <v>21</v>
      </c>
      <c r="G472" s="31">
        <v>7602</v>
      </c>
      <c r="H472" s="31"/>
      <c r="I472" s="20">
        <f t="shared" si="29"/>
        <v>7602</v>
      </c>
      <c r="J472" s="32">
        <v>121415</v>
      </c>
      <c r="K472" s="31"/>
      <c r="L472" s="26">
        <f t="shared" si="30"/>
        <v>121415</v>
      </c>
    </row>
    <row r="473" spans="1:12" ht="12.75" outlineLevel="2">
      <c r="A473" s="11" t="s">
        <v>504</v>
      </c>
      <c r="B473" s="12" t="s">
        <v>17</v>
      </c>
      <c r="C473" s="12" t="s">
        <v>18</v>
      </c>
      <c r="D473" s="12" t="s">
        <v>90</v>
      </c>
      <c r="E473" s="13" t="s">
        <v>20</v>
      </c>
      <c r="F473" s="12" t="s">
        <v>21</v>
      </c>
      <c r="G473" s="15">
        <v>1223</v>
      </c>
      <c r="H473" s="15"/>
      <c r="I473" s="20">
        <f t="shared" si="29"/>
        <v>1223</v>
      </c>
      <c r="J473" s="22">
        <v>21284</v>
      </c>
      <c r="K473" s="22"/>
      <c r="L473" s="26">
        <f t="shared" si="30"/>
        <v>21284</v>
      </c>
    </row>
    <row r="474" spans="1:12" ht="12.75" outlineLevel="2">
      <c r="A474" s="11" t="s">
        <v>505</v>
      </c>
      <c r="B474" s="12" t="s">
        <v>17</v>
      </c>
      <c r="C474" s="12" t="s">
        <v>18</v>
      </c>
      <c r="D474" s="12" t="s">
        <v>41</v>
      </c>
      <c r="E474" s="13" t="s">
        <v>20</v>
      </c>
      <c r="F474" s="12" t="s">
        <v>21</v>
      </c>
      <c r="G474" s="31">
        <v>4176</v>
      </c>
      <c r="H474" s="31"/>
      <c r="I474" s="20">
        <f aca="true" t="shared" si="31" ref="I474:I537">SUM(G474:H474)</f>
        <v>4176</v>
      </c>
      <c r="J474" s="32">
        <v>68778</v>
      </c>
      <c r="K474" s="31"/>
      <c r="L474" s="26">
        <f aca="true" t="shared" si="32" ref="L474:L537">SUM(J474:K474)</f>
        <v>68778</v>
      </c>
    </row>
    <row r="475" spans="1:12" ht="12.75" outlineLevel="2">
      <c r="A475" s="11" t="s">
        <v>506</v>
      </c>
      <c r="B475" s="12" t="s">
        <v>17</v>
      </c>
      <c r="C475" s="12" t="s">
        <v>18</v>
      </c>
      <c r="D475" s="12" t="s">
        <v>29</v>
      </c>
      <c r="E475" s="13" t="s">
        <v>20</v>
      </c>
      <c r="F475" s="12" t="s">
        <v>21</v>
      </c>
      <c r="G475" s="15">
        <v>1624</v>
      </c>
      <c r="H475" s="15"/>
      <c r="I475" s="20">
        <f t="shared" si="31"/>
        <v>1624</v>
      </c>
      <c r="J475" s="22">
        <v>26713</v>
      </c>
      <c r="K475" s="22"/>
      <c r="L475" s="26">
        <f t="shared" si="32"/>
        <v>26713</v>
      </c>
    </row>
    <row r="476" spans="1:12" ht="12.75" outlineLevel="2">
      <c r="A476" s="11" t="s">
        <v>507</v>
      </c>
      <c r="B476" s="12" t="s">
        <v>17</v>
      </c>
      <c r="C476" s="12" t="s">
        <v>18</v>
      </c>
      <c r="D476" s="12" t="s">
        <v>58</v>
      </c>
      <c r="E476" s="13" t="s">
        <v>20</v>
      </c>
      <c r="F476" s="12" t="s">
        <v>21</v>
      </c>
      <c r="G476" s="14">
        <v>254</v>
      </c>
      <c r="H476" s="14"/>
      <c r="I476" s="20">
        <f t="shared" si="31"/>
        <v>254</v>
      </c>
      <c r="J476" s="16">
        <v>4241</v>
      </c>
      <c r="K476" s="16"/>
      <c r="L476" s="26">
        <f t="shared" si="32"/>
        <v>4241</v>
      </c>
    </row>
    <row r="477" spans="1:12" ht="12.75" outlineLevel="2">
      <c r="A477" s="11" t="s">
        <v>508</v>
      </c>
      <c r="B477" s="12" t="s">
        <v>17</v>
      </c>
      <c r="C477" s="12" t="s">
        <v>18</v>
      </c>
      <c r="D477" s="12" t="s">
        <v>41</v>
      </c>
      <c r="E477" s="13" t="s">
        <v>20</v>
      </c>
      <c r="F477" s="12" t="s">
        <v>21</v>
      </c>
      <c r="G477" s="31">
        <v>16623</v>
      </c>
      <c r="H477" s="31"/>
      <c r="I477" s="20">
        <f t="shared" si="31"/>
        <v>16623</v>
      </c>
      <c r="J477" s="32">
        <v>266143</v>
      </c>
      <c r="K477" s="31"/>
      <c r="L477" s="26">
        <f t="shared" si="32"/>
        <v>266143</v>
      </c>
    </row>
    <row r="478" spans="1:12" ht="12.75" outlineLevel="2">
      <c r="A478" s="11" t="s">
        <v>514</v>
      </c>
      <c r="B478" s="12" t="s">
        <v>17</v>
      </c>
      <c r="C478" s="12" t="s">
        <v>18</v>
      </c>
      <c r="D478" s="12" t="s">
        <v>41</v>
      </c>
      <c r="E478" s="13" t="s">
        <v>20</v>
      </c>
      <c r="F478" s="12" t="s">
        <v>21</v>
      </c>
      <c r="G478" s="31">
        <v>31997</v>
      </c>
      <c r="H478" s="31"/>
      <c r="I478" s="20">
        <f t="shared" si="31"/>
        <v>31997</v>
      </c>
      <c r="J478" s="32">
        <v>511422</v>
      </c>
      <c r="K478" s="31"/>
      <c r="L478" s="26">
        <f t="shared" si="32"/>
        <v>511422</v>
      </c>
    </row>
    <row r="479" spans="1:12" ht="12.75" outlineLevel="2">
      <c r="A479" s="11" t="s">
        <v>515</v>
      </c>
      <c r="B479" s="12" t="s">
        <v>17</v>
      </c>
      <c r="C479" s="12" t="s">
        <v>18</v>
      </c>
      <c r="D479" s="12" t="s">
        <v>19</v>
      </c>
      <c r="E479" s="13" t="s">
        <v>20</v>
      </c>
      <c r="F479" s="12" t="s">
        <v>21</v>
      </c>
      <c r="G479" s="14">
        <v>43682</v>
      </c>
      <c r="H479" s="14"/>
      <c r="I479" s="20">
        <f t="shared" si="31"/>
        <v>43682</v>
      </c>
      <c r="J479" s="16">
        <v>727633</v>
      </c>
      <c r="K479" s="16"/>
      <c r="L479" s="26">
        <f t="shared" si="32"/>
        <v>727633</v>
      </c>
    </row>
    <row r="480" spans="1:12" ht="12.75" outlineLevel="2">
      <c r="A480" s="70" t="s">
        <v>516</v>
      </c>
      <c r="B480" s="13" t="s">
        <v>98</v>
      </c>
      <c r="C480" s="13" t="s">
        <v>18</v>
      </c>
      <c r="D480" s="13" t="s">
        <v>19</v>
      </c>
      <c r="E480" s="13" t="s">
        <v>26</v>
      </c>
      <c r="F480" s="13" t="s">
        <v>21</v>
      </c>
      <c r="G480" s="14">
        <f>5477+2347</f>
        <v>7824</v>
      </c>
      <c r="H480" s="14"/>
      <c r="I480" s="20">
        <f t="shared" si="31"/>
        <v>7824</v>
      </c>
      <c r="J480" s="16">
        <f>90425+38754</f>
        <v>129179</v>
      </c>
      <c r="K480" s="16"/>
      <c r="L480" s="26">
        <f t="shared" si="32"/>
        <v>129179</v>
      </c>
    </row>
    <row r="481" spans="1:12" ht="12.75" outlineLevel="2">
      <c r="A481" s="11" t="s">
        <v>517</v>
      </c>
      <c r="B481" s="12" t="s">
        <v>17</v>
      </c>
      <c r="C481" s="12" t="s">
        <v>18</v>
      </c>
      <c r="D481" s="12" t="s">
        <v>29</v>
      </c>
      <c r="E481" s="13" t="s">
        <v>20</v>
      </c>
      <c r="F481" s="12" t="s">
        <v>21</v>
      </c>
      <c r="G481" s="15">
        <v>8325</v>
      </c>
      <c r="H481" s="15"/>
      <c r="I481" s="20">
        <f t="shared" si="31"/>
        <v>8325</v>
      </c>
      <c r="J481" s="22">
        <v>133294</v>
      </c>
      <c r="K481" s="22"/>
      <c r="L481" s="26">
        <f t="shared" si="32"/>
        <v>133294</v>
      </c>
    </row>
    <row r="482" spans="1:12" ht="12.75" outlineLevel="2">
      <c r="A482" s="11" t="s">
        <v>518</v>
      </c>
      <c r="B482" s="12" t="s">
        <v>92</v>
      </c>
      <c r="C482" s="12" t="s">
        <v>18</v>
      </c>
      <c r="D482" s="12" t="s">
        <v>29</v>
      </c>
      <c r="E482" s="13" t="s">
        <v>20</v>
      </c>
      <c r="F482" s="12" t="s">
        <v>21</v>
      </c>
      <c r="G482" s="14"/>
      <c r="H482" s="14">
        <f>220+56</f>
        <v>276</v>
      </c>
      <c r="I482" s="20">
        <f t="shared" si="31"/>
        <v>276</v>
      </c>
      <c r="J482" s="16"/>
      <c r="K482" s="16">
        <f>11584+3652</f>
        <v>15236</v>
      </c>
      <c r="L482" s="26">
        <f t="shared" si="32"/>
        <v>15236</v>
      </c>
    </row>
    <row r="483" spans="1:12" ht="12.75" outlineLevel="2">
      <c r="A483" s="11" t="s">
        <v>519</v>
      </c>
      <c r="B483" s="12" t="s">
        <v>32</v>
      </c>
      <c r="C483" s="12" t="s">
        <v>18</v>
      </c>
      <c r="D483" s="12" t="s">
        <v>29</v>
      </c>
      <c r="E483" s="13" t="s">
        <v>20</v>
      </c>
      <c r="F483" s="12" t="s">
        <v>21</v>
      </c>
      <c r="G483" s="14">
        <v>39873</v>
      </c>
      <c r="H483" s="14"/>
      <c r="I483" s="20">
        <f t="shared" si="31"/>
        <v>39873</v>
      </c>
      <c r="J483" s="16">
        <v>634069</v>
      </c>
      <c r="K483" s="16"/>
      <c r="L483" s="26">
        <f t="shared" si="32"/>
        <v>634069</v>
      </c>
    </row>
    <row r="484" spans="1:12" ht="12.75" outlineLevel="2">
      <c r="A484" s="11" t="s">
        <v>520</v>
      </c>
      <c r="B484" s="12" t="s">
        <v>70</v>
      </c>
      <c r="C484" s="12" t="s">
        <v>18</v>
      </c>
      <c r="D484" s="12" t="s">
        <v>90</v>
      </c>
      <c r="E484" s="13" t="s">
        <v>26</v>
      </c>
      <c r="F484" s="13" t="s">
        <v>21</v>
      </c>
      <c r="G484" s="14">
        <v>229</v>
      </c>
      <c r="H484" s="14"/>
      <c r="I484" s="20">
        <f t="shared" si="31"/>
        <v>229</v>
      </c>
      <c r="J484" s="16">
        <v>3743</v>
      </c>
      <c r="K484" s="16"/>
      <c r="L484" s="26">
        <f t="shared" si="32"/>
        <v>3743</v>
      </c>
    </row>
    <row r="485" spans="1:12" ht="12.75" outlineLevel="2">
      <c r="A485" s="11" t="s">
        <v>521</v>
      </c>
      <c r="B485" s="12" t="s">
        <v>70</v>
      </c>
      <c r="C485" s="12" t="s">
        <v>18</v>
      </c>
      <c r="D485" s="12" t="s">
        <v>19</v>
      </c>
      <c r="E485" s="13" t="s">
        <v>26</v>
      </c>
      <c r="F485" s="12" t="s">
        <v>21</v>
      </c>
      <c r="G485" s="14">
        <v>5210</v>
      </c>
      <c r="H485" s="14"/>
      <c r="I485" s="20">
        <f t="shared" si="31"/>
        <v>5210</v>
      </c>
      <c r="J485" s="16">
        <v>82147</v>
      </c>
      <c r="K485" s="16"/>
      <c r="L485" s="26">
        <f t="shared" si="32"/>
        <v>82147</v>
      </c>
    </row>
    <row r="486" spans="1:12" ht="12.75" outlineLevel="2">
      <c r="A486" s="11" t="s">
        <v>522</v>
      </c>
      <c r="B486" s="12" t="s">
        <v>17</v>
      </c>
      <c r="C486" s="12" t="s">
        <v>18</v>
      </c>
      <c r="D486" s="12" t="s">
        <v>58</v>
      </c>
      <c r="E486" s="13" t="s">
        <v>20</v>
      </c>
      <c r="F486" s="12" t="s">
        <v>21</v>
      </c>
      <c r="G486" s="14">
        <v>27820</v>
      </c>
      <c r="H486" s="14"/>
      <c r="I486" s="20">
        <f t="shared" si="31"/>
        <v>27820</v>
      </c>
      <c r="J486" s="16">
        <v>438291</v>
      </c>
      <c r="K486" s="16"/>
      <c r="L486" s="26">
        <f t="shared" si="32"/>
        <v>438291</v>
      </c>
    </row>
    <row r="487" spans="1:12" ht="12.75" outlineLevel="2">
      <c r="A487" s="11" t="s">
        <v>526</v>
      </c>
      <c r="B487" s="12" t="s">
        <v>32</v>
      </c>
      <c r="C487" s="12" t="s">
        <v>18</v>
      </c>
      <c r="D487" s="12" t="s">
        <v>102</v>
      </c>
      <c r="E487" s="13" t="s">
        <v>20</v>
      </c>
      <c r="F487" s="12" t="s">
        <v>21</v>
      </c>
      <c r="G487" s="14">
        <v>109626</v>
      </c>
      <c r="H487" s="14"/>
      <c r="I487" s="20">
        <f t="shared" si="31"/>
        <v>109626</v>
      </c>
      <c r="J487" s="16">
        <v>1942583</v>
      </c>
      <c r="K487" s="16"/>
      <c r="L487" s="26">
        <f t="shared" si="32"/>
        <v>1942583</v>
      </c>
    </row>
    <row r="488" spans="1:12" ht="12.75" outlineLevel="2">
      <c r="A488" s="102" t="s">
        <v>528</v>
      </c>
      <c r="B488" s="12" t="s">
        <v>70</v>
      </c>
      <c r="C488" s="12" t="s">
        <v>18</v>
      </c>
      <c r="D488" s="12" t="s">
        <v>90</v>
      </c>
      <c r="E488" s="13" t="s">
        <v>26</v>
      </c>
      <c r="F488" s="12" t="s">
        <v>21</v>
      </c>
      <c r="G488" s="14">
        <v>7819</v>
      </c>
      <c r="H488" s="14"/>
      <c r="I488" s="20">
        <f t="shared" si="31"/>
        <v>7819</v>
      </c>
      <c r="J488" s="16">
        <v>164032</v>
      </c>
      <c r="K488" s="16"/>
      <c r="L488" s="26">
        <f t="shared" si="32"/>
        <v>164032</v>
      </c>
    </row>
    <row r="489" spans="1:12" ht="12.75" outlineLevel="2">
      <c r="A489" s="11" t="s">
        <v>529</v>
      </c>
      <c r="B489" s="64" t="s">
        <v>35</v>
      </c>
      <c r="C489" s="64" t="s">
        <v>18</v>
      </c>
      <c r="D489" s="64" t="s">
        <v>530</v>
      </c>
      <c r="E489" s="13" t="s">
        <v>26</v>
      </c>
      <c r="F489" s="12" t="s">
        <v>21</v>
      </c>
      <c r="G489" s="14"/>
      <c r="H489" s="14">
        <v>8575</v>
      </c>
      <c r="I489" s="20">
        <f t="shared" si="31"/>
        <v>8575</v>
      </c>
      <c r="J489" s="16"/>
      <c r="K489" s="16">
        <v>571225</v>
      </c>
      <c r="L489" s="26">
        <f t="shared" si="32"/>
        <v>571225</v>
      </c>
    </row>
    <row r="490" spans="1:12" ht="12.75" outlineLevel="2">
      <c r="A490" s="11" t="s">
        <v>531</v>
      </c>
      <c r="B490" s="12" t="s">
        <v>17</v>
      </c>
      <c r="C490" s="12" t="s">
        <v>18</v>
      </c>
      <c r="D490" s="12" t="s">
        <v>58</v>
      </c>
      <c r="E490" s="13" t="s">
        <v>20</v>
      </c>
      <c r="F490" s="12" t="s">
        <v>21</v>
      </c>
      <c r="G490" s="14">
        <v>3965</v>
      </c>
      <c r="H490" s="14"/>
      <c r="I490" s="20">
        <f t="shared" si="31"/>
        <v>3965</v>
      </c>
      <c r="J490" s="16">
        <v>69894</v>
      </c>
      <c r="K490" s="16"/>
      <c r="L490" s="26">
        <f t="shared" si="32"/>
        <v>69894</v>
      </c>
    </row>
    <row r="491" spans="1:12" ht="12.75" outlineLevel="2">
      <c r="A491" s="11" t="s">
        <v>532</v>
      </c>
      <c r="B491" s="12" t="s">
        <v>17</v>
      </c>
      <c r="C491" s="12" t="s">
        <v>18</v>
      </c>
      <c r="D491" s="12" t="s">
        <v>58</v>
      </c>
      <c r="E491" s="13" t="s">
        <v>20</v>
      </c>
      <c r="F491" s="12" t="s">
        <v>21</v>
      </c>
      <c r="G491" s="14">
        <v>368</v>
      </c>
      <c r="H491" s="14"/>
      <c r="I491" s="20">
        <f t="shared" si="31"/>
        <v>368</v>
      </c>
      <c r="J491" s="16">
        <v>6204</v>
      </c>
      <c r="K491" s="16"/>
      <c r="L491" s="26">
        <f t="shared" si="32"/>
        <v>6204</v>
      </c>
    </row>
    <row r="492" spans="1:12" ht="12.75" outlineLevel="2">
      <c r="A492" s="11" t="s">
        <v>533</v>
      </c>
      <c r="B492" s="12" t="s">
        <v>17</v>
      </c>
      <c r="C492" s="12" t="s">
        <v>18</v>
      </c>
      <c r="D492" s="12" t="s">
        <v>41</v>
      </c>
      <c r="E492" s="13" t="s">
        <v>20</v>
      </c>
      <c r="F492" s="12" t="s">
        <v>21</v>
      </c>
      <c r="G492" s="31">
        <v>90540</v>
      </c>
      <c r="H492" s="31"/>
      <c r="I492" s="20">
        <f t="shared" si="31"/>
        <v>90540</v>
      </c>
      <c r="J492" s="32">
        <v>1640689</v>
      </c>
      <c r="K492" s="31"/>
      <c r="L492" s="26">
        <f t="shared" si="32"/>
        <v>1640689</v>
      </c>
    </row>
    <row r="493" spans="1:12" ht="12.75" outlineLevel="2">
      <c r="A493" s="70" t="s">
        <v>534</v>
      </c>
      <c r="B493" s="13" t="s">
        <v>98</v>
      </c>
      <c r="C493" s="13" t="s">
        <v>18</v>
      </c>
      <c r="D493" s="13" t="s">
        <v>90</v>
      </c>
      <c r="E493" s="13" t="s">
        <v>26</v>
      </c>
      <c r="F493" s="13" t="s">
        <v>21</v>
      </c>
      <c r="G493" s="14">
        <f>3548+3222+10138</f>
        <v>16908</v>
      </c>
      <c r="H493" s="14"/>
      <c r="I493" s="20">
        <f t="shared" si="31"/>
        <v>16908</v>
      </c>
      <c r="J493" s="16">
        <f>58584+53188+167382</f>
        <v>279154</v>
      </c>
      <c r="K493" s="16"/>
      <c r="L493" s="26">
        <f t="shared" si="32"/>
        <v>279154</v>
      </c>
    </row>
    <row r="494" spans="1:12" ht="12.75" outlineLevel="2">
      <c r="A494" s="11" t="s">
        <v>535</v>
      </c>
      <c r="B494" s="13" t="s">
        <v>64</v>
      </c>
      <c r="C494" s="13" t="s">
        <v>18</v>
      </c>
      <c r="D494" s="13" t="s">
        <v>29</v>
      </c>
      <c r="E494" s="13" t="s">
        <v>20</v>
      </c>
      <c r="F494" s="12" t="s">
        <v>21</v>
      </c>
      <c r="G494" s="14"/>
      <c r="H494" s="14">
        <v>21917</v>
      </c>
      <c r="I494" s="20">
        <f t="shared" si="31"/>
        <v>21917</v>
      </c>
      <c r="J494" s="16"/>
      <c r="K494" s="16">
        <v>859087</v>
      </c>
      <c r="L494" s="26">
        <f t="shared" si="32"/>
        <v>859087</v>
      </c>
    </row>
    <row r="495" spans="1:12" ht="12.75" outlineLevel="2">
      <c r="A495" s="11" t="s">
        <v>536</v>
      </c>
      <c r="B495" s="12" t="s">
        <v>17</v>
      </c>
      <c r="C495" s="12" t="s">
        <v>18</v>
      </c>
      <c r="D495" s="12" t="s">
        <v>29</v>
      </c>
      <c r="E495" s="13" t="s">
        <v>20</v>
      </c>
      <c r="F495" s="12" t="s">
        <v>21</v>
      </c>
      <c r="G495" s="15">
        <v>5294</v>
      </c>
      <c r="H495" s="15"/>
      <c r="I495" s="20">
        <f t="shared" si="31"/>
        <v>5294</v>
      </c>
      <c r="J495" s="22">
        <v>87067</v>
      </c>
      <c r="K495" s="22"/>
      <c r="L495" s="26">
        <f t="shared" si="32"/>
        <v>87067</v>
      </c>
    </row>
    <row r="496" spans="1:12" ht="12.75" outlineLevel="2">
      <c r="A496" s="11" t="s">
        <v>538</v>
      </c>
      <c r="B496" s="12" t="s">
        <v>17</v>
      </c>
      <c r="C496" s="12" t="s">
        <v>18</v>
      </c>
      <c r="D496" s="12" t="s">
        <v>29</v>
      </c>
      <c r="E496" s="13" t="s">
        <v>20</v>
      </c>
      <c r="F496" s="12" t="s">
        <v>21</v>
      </c>
      <c r="G496" s="15">
        <v>35917</v>
      </c>
      <c r="H496" s="15"/>
      <c r="I496" s="20">
        <f t="shared" si="31"/>
        <v>35917</v>
      </c>
      <c r="J496" s="22">
        <v>562744</v>
      </c>
      <c r="K496" s="22"/>
      <c r="L496" s="26">
        <f t="shared" si="32"/>
        <v>562744</v>
      </c>
    </row>
    <row r="497" spans="1:12" ht="12.75" outlineLevel="2">
      <c r="A497" s="70" t="s">
        <v>539</v>
      </c>
      <c r="B497" s="13" t="s">
        <v>98</v>
      </c>
      <c r="C497" s="13" t="s">
        <v>18</v>
      </c>
      <c r="D497" s="13" t="s">
        <v>90</v>
      </c>
      <c r="E497" s="13" t="s">
        <v>26</v>
      </c>
      <c r="F497" s="13" t="s">
        <v>21</v>
      </c>
      <c r="G497" s="14">
        <f>56+1+2+20063</f>
        <v>20122</v>
      </c>
      <c r="H497" s="14"/>
      <c r="I497" s="20">
        <f t="shared" si="31"/>
        <v>20122</v>
      </c>
      <c r="J497" s="16">
        <f>2092+7+33+331243</f>
        <v>333375</v>
      </c>
      <c r="K497" s="16"/>
      <c r="L497" s="26">
        <f t="shared" si="32"/>
        <v>333375</v>
      </c>
    </row>
    <row r="498" spans="1:12" ht="12.75" outlineLevel="2">
      <c r="A498" s="11" t="s">
        <v>540</v>
      </c>
      <c r="B498" s="12" t="s">
        <v>17</v>
      </c>
      <c r="C498" s="12" t="s">
        <v>18</v>
      </c>
      <c r="D498" s="12" t="s">
        <v>41</v>
      </c>
      <c r="E498" s="13" t="s">
        <v>20</v>
      </c>
      <c r="F498" s="12" t="s">
        <v>21</v>
      </c>
      <c r="G498" s="31">
        <v>4936</v>
      </c>
      <c r="H498" s="31"/>
      <c r="I498" s="20">
        <f t="shared" si="31"/>
        <v>4936</v>
      </c>
      <c r="J498" s="32">
        <v>86031</v>
      </c>
      <c r="K498" s="31"/>
      <c r="L498" s="26">
        <f t="shared" si="32"/>
        <v>86031</v>
      </c>
    </row>
    <row r="499" spans="1:12" ht="12.75" outlineLevel="2">
      <c r="A499" s="11" t="s">
        <v>540</v>
      </c>
      <c r="B499" s="12" t="s">
        <v>17</v>
      </c>
      <c r="C499" s="12" t="s">
        <v>18</v>
      </c>
      <c r="D499" s="12" t="s">
        <v>90</v>
      </c>
      <c r="E499" s="13" t="s">
        <v>20</v>
      </c>
      <c r="F499" s="12" t="s">
        <v>21</v>
      </c>
      <c r="G499" s="15">
        <v>1141</v>
      </c>
      <c r="H499" s="15"/>
      <c r="I499" s="20">
        <f t="shared" si="31"/>
        <v>1141</v>
      </c>
      <c r="J499" s="22">
        <v>18264</v>
      </c>
      <c r="K499" s="22"/>
      <c r="L499" s="26">
        <f t="shared" si="32"/>
        <v>18264</v>
      </c>
    </row>
    <row r="500" spans="1:12" ht="12.75" outlineLevel="2">
      <c r="A500" s="11" t="s">
        <v>541</v>
      </c>
      <c r="B500" s="12" t="s">
        <v>17</v>
      </c>
      <c r="C500" s="12" t="s">
        <v>18</v>
      </c>
      <c r="D500" s="12" t="s">
        <v>29</v>
      </c>
      <c r="E500" s="13" t="s">
        <v>20</v>
      </c>
      <c r="F500" s="12" t="s">
        <v>21</v>
      </c>
      <c r="G500" s="15">
        <v>6583</v>
      </c>
      <c r="H500" s="15"/>
      <c r="I500" s="20">
        <f t="shared" si="31"/>
        <v>6583</v>
      </c>
      <c r="J500" s="22">
        <v>103458</v>
      </c>
      <c r="K500" s="22"/>
      <c r="L500" s="26">
        <f t="shared" si="32"/>
        <v>103458</v>
      </c>
    </row>
    <row r="501" spans="1:12" ht="12.75" outlineLevel="2">
      <c r="A501" s="11" t="s">
        <v>542</v>
      </c>
      <c r="B501" s="12" t="s">
        <v>32</v>
      </c>
      <c r="C501" s="12" t="s">
        <v>18</v>
      </c>
      <c r="D501" s="12" t="s">
        <v>29</v>
      </c>
      <c r="E501" s="13" t="s">
        <v>20</v>
      </c>
      <c r="F501" s="12" t="s">
        <v>21</v>
      </c>
      <c r="G501" s="14">
        <v>46852</v>
      </c>
      <c r="H501" s="14"/>
      <c r="I501" s="20">
        <f t="shared" si="31"/>
        <v>46852</v>
      </c>
      <c r="J501" s="16">
        <v>782463</v>
      </c>
      <c r="K501" s="16"/>
      <c r="L501" s="26">
        <f t="shared" si="32"/>
        <v>782463</v>
      </c>
    </row>
    <row r="502" spans="1:12" ht="12.75" outlineLevel="2">
      <c r="A502" s="11" t="s">
        <v>543</v>
      </c>
      <c r="B502" s="12" t="s">
        <v>17</v>
      </c>
      <c r="C502" s="12" t="s">
        <v>18</v>
      </c>
      <c r="D502" s="12" t="s">
        <v>29</v>
      </c>
      <c r="E502" s="13" t="s">
        <v>20</v>
      </c>
      <c r="F502" s="12" t="s">
        <v>21</v>
      </c>
      <c r="G502" s="15">
        <v>5928</v>
      </c>
      <c r="H502" s="15"/>
      <c r="I502" s="20">
        <f t="shared" si="31"/>
        <v>5928</v>
      </c>
      <c r="J502" s="22">
        <v>101521</v>
      </c>
      <c r="K502" s="22"/>
      <c r="L502" s="26">
        <f t="shared" si="32"/>
        <v>101521</v>
      </c>
    </row>
    <row r="503" spans="1:12" ht="12.75" outlineLevel="2">
      <c r="A503" s="11" t="s">
        <v>544</v>
      </c>
      <c r="B503" s="12" t="s">
        <v>17</v>
      </c>
      <c r="C503" s="12" t="s">
        <v>18</v>
      </c>
      <c r="D503" s="12" t="s">
        <v>58</v>
      </c>
      <c r="E503" s="13" t="s">
        <v>20</v>
      </c>
      <c r="F503" s="12" t="s">
        <v>21</v>
      </c>
      <c r="G503" s="14">
        <v>1245</v>
      </c>
      <c r="H503" s="14"/>
      <c r="I503" s="20">
        <f t="shared" si="31"/>
        <v>1245</v>
      </c>
      <c r="J503" s="16">
        <v>20132</v>
      </c>
      <c r="K503" s="16"/>
      <c r="L503" s="26">
        <f t="shared" si="32"/>
        <v>20132</v>
      </c>
    </row>
    <row r="504" spans="1:12" ht="12.75" outlineLevel="2">
      <c r="A504" s="11" t="s">
        <v>546</v>
      </c>
      <c r="B504" s="12" t="s">
        <v>70</v>
      </c>
      <c r="C504" s="12" t="s">
        <v>18</v>
      </c>
      <c r="D504" s="12" t="s">
        <v>29</v>
      </c>
      <c r="E504" s="13" t="s">
        <v>26</v>
      </c>
      <c r="F504" s="12" t="s">
        <v>21</v>
      </c>
      <c r="G504" s="14">
        <v>33089</v>
      </c>
      <c r="H504" s="14"/>
      <c r="I504" s="20">
        <f t="shared" si="31"/>
        <v>33089</v>
      </c>
      <c r="J504" s="16">
        <v>520922</v>
      </c>
      <c r="K504" s="16"/>
      <c r="L504" s="26">
        <f t="shared" si="32"/>
        <v>520922</v>
      </c>
    </row>
    <row r="505" spans="1:12" ht="12.75" outlineLevel="2">
      <c r="A505" s="11" t="s">
        <v>547</v>
      </c>
      <c r="B505" s="12" t="s">
        <v>17</v>
      </c>
      <c r="C505" s="12" t="s">
        <v>18</v>
      </c>
      <c r="D505" s="12" t="s">
        <v>58</v>
      </c>
      <c r="E505" s="13" t="s">
        <v>20</v>
      </c>
      <c r="F505" s="12" t="s">
        <v>21</v>
      </c>
      <c r="G505" s="14">
        <v>1214</v>
      </c>
      <c r="H505" s="14"/>
      <c r="I505" s="20">
        <f t="shared" si="31"/>
        <v>1214</v>
      </c>
      <c r="J505" s="16">
        <v>21015</v>
      </c>
      <c r="K505" s="16"/>
      <c r="L505" s="26">
        <f t="shared" si="32"/>
        <v>21015</v>
      </c>
    </row>
    <row r="506" spans="1:12" ht="12.75" outlineLevel="2">
      <c r="A506" s="11" t="s">
        <v>550</v>
      </c>
      <c r="B506" s="12" t="s">
        <v>17</v>
      </c>
      <c r="C506" s="12" t="s">
        <v>18</v>
      </c>
      <c r="D506" s="12" t="s">
        <v>58</v>
      </c>
      <c r="E506" s="13" t="s">
        <v>20</v>
      </c>
      <c r="F506" s="12" t="s">
        <v>21</v>
      </c>
      <c r="G506" s="14">
        <v>4003</v>
      </c>
      <c r="H506" s="14"/>
      <c r="I506" s="20">
        <f t="shared" si="31"/>
        <v>4003</v>
      </c>
      <c r="J506" s="16">
        <v>68273</v>
      </c>
      <c r="K506" s="16"/>
      <c r="L506" s="26">
        <f t="shared" si="32"/>
        <v>68273</v>
      </c>
    </row>
    <row r="507" spans="1:12" ht="12.75" outlineLevel="2">
      <c r="A507" s="11" t="s">
        <v>551</v>
      </c>
      <c r="B507" s="13" t="s">
        <v>64</v>
      </c>
      <c r="C507" s="13" t="s">
        <v>18</v>
      </c>
      <c r="D507" s="13" t="s">
        <v>58</v>
      </c>
      <c r="E507" s="13" t="s">
        <v>20</v>
      </c>
      <c r="F507" s="12" t="s">
        <v>21</v>
      </c>
      <c r="G507" s="39"/>
      <c r="H507" s="39">
        <v>7135</v>
      </c>
      <c r="I507" s="20">
        <f t="shared" si="31"/>
        <v>7135</v>
      </c>
      <c r="J507" s="39"/>
      <c r="K507" s="39">
        <v>303505</v>
      </c>
      <c r="L507" s="26">
        <f t="shared" si="32"/>
        <v>303505</v>
      </c>
    </row>
    <row r="508" spans="1:12" ht="12.75" outlineLevel="2">
      <c r="A508" s="11" t="s">
        <v>554</v>
      </c>
      <c r="B508" s="13" t="s">
        <v>64</v>
      </c>
      <c r="C508" s="13" t="s">
        <v>18</v>
      </c>
      <c r="D508" s="13" t="s">
        <v>219</v>
      </c>
      <c r="E508" s="13" t="s">
        <v>20</v>
      </c>
      <c r="F508" s="12" t="s">
        <v>21</v>
      </c>
      <c r="G508" s="39"/>
      <c r="H508" s="39">
        <v>18446</v>
      </c>
      <c r="I508" s="20">
        <f t="shared" si="31"/>
        <v>18446</v>
      </c>
      <c r="J508" s="39"/>
      <c r="K508" s="39">
        <v>1021666</v>
      </c>
      <c r="L508" s="26">
        <f t="shared" si="32"/>
        <v>1021666</v>
      </c>
    </row>
    <row r="509" spans="1:12" ht="12.75" outlineLevel="2">
      <c r="A509" s="11" t="s">
        <v>555</v>
      </c>
      <c r="B509" s="12" t="s">
        <v>17</v>
      </c>
      <c r="C509" s="12" t="s">
        <v>18</v>
      </c>
      <c r="D509" s="12" t="s">
        <v>29</v>
      </c>
      <c r="E509" s="13" t="s">
        <v>20</v>
      </c>
      <c r="F509" s="12" t="s">
        <v>21</v>
      </c>
      <c r="G509" s="15">
        <v>66868</v>
      </c>
      <c r="H509" s="15"/>
      <c r="I509" s="20">
        <f t="shared" si="31"/>
        <v>66868</v>
      </c>
      <c r="J509" s="22">
        <v>1133089</v>
      </c>
      <c r="K509" s="22"/>
      <c r="L509" s="26">
        <f t="shared" si="32"/>
        <v>1133089</v>
      </c>
    </row>
    <row r="510" spans="1:12" ht="12.75" outlineLevel="2">
      <c r="A510" s="70" t="s">
        <v>556</v>
      </c>
      <c r="B510" s="13" t="s">
        <v>98</v>
      </c>
      <c r="C510" s="13" t="s">
        <v>18</v>
      </c>
      <c r="D510" s="13" t="s">
        <v>90</v>
      </c>
      <c r="E510" s="13" t="s">
        <v>26</v>
      </c>
      <c r="F510" s="13" t="s">
        <v>21</v>
      </c>
      <c r="G510" s="14">
        <f>12047+1338</f>
        <v>13385</v>
      </c>
      <c r="H510" s="14"/>
      <c r="I510" s="20">
        <f t="shared" si="31"/>
        <v>13385</v>
      </c>
      <c r="J510" s="16">
        <f>198894+22099</f>
        <v>220993</v>
      </c>
      <c r="K510" s="16"/>
      <c r="L510" s="26">
        <f t="shared" si="32"/>
        <v>220993</v>
      </c>
    </row>
    <row r="511" spans="1:12" ht="12.75" outlineLevel="2">
      <c r="A511" s="11" t="s">
        <v>557</v>
      </c>
      <c r="B511" s="12" t="s">
        <v>32</v>
      </c>
      <c r="C511" s="12" t="s">
        <v>18</v>
      </c>
      <c r="D511" s="12" t="s">
        <v>29</v>
      </c>
      <c r="E511" s="13" t="s">
        <v>20</v>
      </c>
      <c r="F511" s="12" t="s">
        <v>21</v>
      </c>
      <c r="G511" s="14">
        <v>30353</v>
      </c>
      <c r="H511" s="14"/>
      <c r="I511" s="20">
        <f t="shared" si="31"/>
        <v>30353</v>
      </c>
      <c r="J511" s="16">
        <v>493562</v>
      </c>
      <c r="K511" s="16"/>
      <c r="L511" s="26">
        <f t="shared" si="32"/>
        <v>493562</v>
      </c>
    </row>
    <row r="512" spans="1:12" ht="12.75" outlineLevel="2">
      <c r="A512" s="85" t="s">
        <v>562</v>
      </c>
      <c r="B512" s="13" t="s">
        <v>64</v>
      </c>
      <c r="C512" s="13" t="s">
        <v>18</v>
      </c>
      <c r="D512" s="13" t="s">
        <v>323</v>
      </c>
      <c r="E512" s="13" t="s">
        <v>20</v>
      </c>
      <c r="F512" s="13" t="s">
        <v>21</v>
      </c>
      <c r="G512" s="14"/>
      <c r="H512" s="14">
        <v>902</v>
      </c>
      <c r="I512" s="20">
        <f t="shared" si="31"/>
        <v>902</v>
      </c>
      <c r="J512" s="16"/>
      <c r="K512" s="16">
        <v>43440</v>
      </c>
      <c r="L512" s="26">
        <f t="shared" si="32"/>
        <v>43440</v>
      </c>
    </row>
    <row r="513" spans="1:12" ht="12.75" outlineLevel="2">
      <c r="A513" s="70" t="s">
        <v>569</v>
      </c>
      <c r="B513" s="13" t="s">
        <v>98</v>
      </c>
      <c r="C513" s="13" t="s">
        <v>18</v>
      </c>
      <c r="D513" s="13" t="s">
        <v>90</v>
      </c>
      <c r="E513" s="13" t="s">
        <v>26</v>
      </c>
      <c r="F513" s="13" t="s">
        <v>21</v>
      </c>
      <c r="G513" s="14">
        <f>25285+6321</f>
        <v>31606</v>
      </c>
      <c r="H513" s="14"/>
      <c r="I513" s="20">
        <f t="shared" si="31"/>
        <v>31606</v>
      </c>
      <c r="J513" s="16">
        <f>417454+104363</f>
        <v>521817</v>
      </c>
      <c r="K513" s="16"/>
      <c r="L513" s="26">
        <f t="shared" si="32"/>
        <v>521817</v>
      </c>
    </row>
    <row r="514" spans="1:12" ht="12.75" outlineLevel="2">
      <c r="A514" s="11" t="s">
        <v>570</v>
      </c>
      <c r="B514" s="12" t="s">
        <v>17</v>
      </c>
      <c r="C514" s="12" t="s">
        <v>18</v>
      </c>
      <c r="D514" s="12" t="s">
        <v>29</v>
      </c>
      <c r="E514" s="13" t="s">
        <v>20</v>
      </c>
      <c r="F514" s="12" t="s">
        <v>21</v>
      </c>
      <c r="G514" s="15">
        <v>8570</v>
      </c>
      <c r="H514" s="15"/>
      <c r="I514" s="20">
        <f t="shared" si="31"/>
        <v>8570</v>
      </c>
      <c r="J514" s="22">
        <v>139870</v>
      </c>
      <c r="K514" s="22"/>
      <c r="L514" s="26">
        <f t="shared" si="32"/>
        <v>139870</v>
      </c>
    </row>
    <row r="515" spans="1:12" ht="12.75" outlineLevel="2">
      <c r="A515" s="11" t="s">
        <v>571</v>
      </c>
      <c r="B515" s="12" t="s">
        <v>17</v>
      </c>
      <c r="C515" s="12" t="s">
        <v>18</v>
      </c>
      <c r="D515" s="12" t="s">
        <v>19</v>
      </c>
      <c r="E515" s="13" t="s">
        <v>20</v>
      </c>
      <c r="F515" s="12" t="s">
        <v>21</v>
      </c>
      <c r="G515" s="14">
        <v>8090</v>
      </c>
      <c r="H515" s="14"/>
      <c r="I515" s="20">
        <f t="shared" si="31"/>
        <v>8090</v>
      </c>
      <c r="J515" s="16">
        <v>150444</v>
      </c>
      <c r="K515" s="16"/>
      <c r="L515" s="26">
        <f t="shared" si="32"/>
        <v>150444</v>
      </c>
    </row>
    <row r="516" spans="1:12" ht="12.75" outlineLevel="2">
      <c r="A516" s="11" t="s">
        <v>572</v>
      </c>
      <c r="B516" s="12" t="s">
        <v>70</v>
      </c>
      <c r="C516" s="12" t="s">
        <v>18</v>
      </c>
      <c r="D516" s="12" t="s">
        <v>58</v>
      </c>
      <c r="E516" s="13" t="s">
        <v>26</v>
      </c>
      <c r="F516" s="12" t="s">
        <v>21</v>
      </c>
      <c r="G516" s="14">
        <v>102282</v>
      </c>
      <c r="H516" s="14"/>
      <c r="I516" s="20">
        <f t="shared" si="31"/>
        <v>102282</v>
      </c>
      <c r="J516" s="16">
        <v>1605676</v>
      </c>
      <c r="K516" s="16"/>
      <c r="L516" s="26">
        <f t="shared" si="32"/>
        <v>1605676</v>
      </c>
    </row>
    <row r="517" spans="1:12" ht="12.75" outlineLevel="2">
      <c r="A517" s="11" t="s">
        <v>573</v>
      </c>
      <c r="B517" s="12" t="s">
        <v>70</v>
      </c>
      <c r="C517" s="12" t="s">
        <v>18</v>
      </c>
      <c r="D517" s="12" t="s">
        <v>58</v>
      </c>
      <c r="E517" s="13" t="s">
        <v>26</v>
      </c>
      <c r="F517" s="12" t="s">
        <v>21</v>
      </c>
      <c r="G517" s="14">
        <v>6312</v>
      </c>
      <c r="H517" s="14"/>
      <c r="I517" s="20">
        <f t="shared" si="31"/>
        <v>6312</v>
      </c>
      <c r="J517" s="16">
        <v>105489</v>
      </c>
      <c r="K517" s="16"/>
      <c r="L517" s="26">
        <f t="shared" si="32"/>
        <v>105489</v>
      </c>
    </row>
    <row r="518" spans="1:12" ht="12.75" outlineLevel="2">
      <c r="A518" s="102" t="s">
        <v>574</v>
      </c>
      <c r="B518" s="12" t="s">
        <v>70</v>
      </c>
      <c r="C518" s="12" t="s">
        <v>18</v>
      </c>
      <c r="D518" s="12" t="s">
        <v>90</v>
      </c>
      <c r="E518" s="13" t="s">
        <v>26</v>
      </c>
      <c r="F518" s="12" t="s">
        <v>21</v>
      </c>
      <c r="G518" s="14">
        <v>44145</v>
      </c>
      <c r="H518" s="14"/>
      <c r="I518" s="20">
        <f t="shared" si="31"/>
        <v>44145</v>
      </c>
      <c r="J518" s="16">
        <v>735371</v>
      </c>
      <c r="K518" s="16"/>
      <c r="L518" s="26">
        <f t="shared" si="32"/>
        <v>735371</v>
      </c>
    </row>
    <row r="519" spans="1:12" ht="12.75" outlineLevel="2">
      <c r="A519" s="11" t="s">
        <v>575</v>
      </c>
      <c r="B519" s="12" t="s">
        <v>70</v>
      </c>
      <c r="C519" s="12" t="s">
        <v>18</v>
      </c>
      <c r="D519" s="12" t="s">
        <v>19</v>
      </c>
      <c r="E519" s="13" t="s">
        <v>26</v>
      </c>
      <c r="F519" s="12" t="s">
        <v>21</v>
      </c>
      <c r="G519" s="14">
        <v>30681</v>
      </c>
      <c r="H519" s="14"/>
      <c r="I519" s="20">
        <f t="shared" si="31"/>
        <v>30681</v>
      </c>
      <c r="J519" s="16">
        <v>483020</v>
      </c>
      <c r="K519" s="16"/>
      <c r="L519" s="26">
        <f t="shared" si="32"/>
        <v>483020</v>
      </c>
    </row>
    <row r="520" spans="1:12" ht="12.75" outlineLevel="2">
      <c r="A520" s="11" t="s">
        <v>578</v>
      </c>
      <c r="B520" s="12" t="s">
        <v>32</v>
      </c>
      <c r="C520" s="12" t="s">
        <v>18</v>
      </c>
      <c r="D520" s="12" t="s">
        <v>102</v>
      </c>
      <c r="E520" s="13" t="s">
        <v>20</v>
      </c>
      <c r="F520" s="12" t="s">
        <v>21</v>
      </c>
      <c r="G520" s="14">
        <v>296614</v>
      </c>
      <c r="H520" s="14"/>
      <c r="I520" s="20">
        <f t="shared" si="31"/>
        <v>296614</v>
      </c>
      <c r="J520" s="16">
        <v>5036806</v>
      </c>
      <c r="K520" s="16"/>
      <c r="L520" s="26">
        <f t="shared" si="32"/>
        <v>5036806</v>
      </c>
    </row>
    <row r="521" spans="1:12" ht="12.75" outlineLevel="2">
      <c r="A521" s="70" t="s">
        <v>579</v>
      </c>
      <c r="B521" s="13" t="s">
        <v>98</v>
      </c>
      <c r="C521" s="13" t="s">
        <v>18</v>
      </c>
      <c r="D521" s="13" t="s">
        <v>29</v>
      </c>
      <c r="E521" s="13" t="s">
        <v>26</v>
      </c>
      <c r="F521" s="13" t="s">
        <v>21</v>
      </c>
      <c r="G521" s="14">
        <v>1205</v>
      </c>
      <c r="H521" s="14"/>
      <c r="I521" s="20">
        <f t="shared" si="31"/>
        <v>1205</v>
      </c>
      <c r="J521" s="16">
        <v>19896</v>
      </c>
      <c r="K521" s="16"/>
      <c r="L521" s="26">
        <f t="shared" si="32"/>
        <v>19896</v>
      </c>
    </row>
    <row r="522" spans="1:12" ht="12.75" outlineLevel="2">
      <c r="A522" s="11" t="s">
        <v>585</v>
      </c>
      <c r="B522" s="12" t="s">
        <v>17</v>
      </c>
      <c r="C522" s="12" t="s">
        <v>18</v>
      </c>
      <c r="D522" s="12" t="s">
        <v>90</v>
      </c>
      <c r="E522" s="13" t="s">
        <v>20</v>
      </c>
      <c r="F522" s="12" t="s">
        <v>21</v>
      </c>
      <c r="G522" s="15">
        <v>72132</v>
      </c>
      <c r="H522" s="15"/>
      <c r="I522" s="20">
        <f t="shared" si="31"/>
        <v>72132</v>
      </c>
      <c r="J522" s="22">
        <v>1280966</v>
      </c>
      <c r="K522" s="22"/>
      <c r="L522" s="26">
        <f t="shared" si="32"/>
        <v>1280966</v>
      </c>
    </row>
    <row r="523" spans="1:12" ht="12.75" outlineLevel="2">
      <c r="A523" s="11" t="s">
        <v>586</v>
      </c>
      <c r="B523" s="12" t="s">
        <v>17</v>
      </c>
      <c r="C523" s="12" t="s">
        <v>18</v>
      </c>
      <c r="D523" s="12" t="s">
        <v>19</v>
      </c>
      <c r="E523" s="13" t="s">
        <v>20</v>
      </c>
      <c r="F523" s="12" t="s">
        <v>21</v>
      </c>
      <c r="G523" s="14">
        <v>42026</v>
      </c>
      <c r="H523" s="14"/>
      <c r="I523" s="20">
        <f t="shared" si="31"/>
        <v>42026</v>
      </c>
      <c r="J523" s="16">
        <v>693524</v>
      </c>
      <c r="K523" s="16"/>
      <c r="L523" s="26">
        <f t="shared" si="32"/>
        <v>693524</v>
      </c>
    </row>
    <row r="524" spans="1:12" ht="12.75" outlineLevel="2">
      <c r="A524" s="11" t="s">
        <v>588</v>
      </c>
      <c r="B524" s="12" t="s">
        <v>17</v>
      </c>
      <c r="C524" s="12" t="s">
        <v>18</v>
      </c>
      <c r="D524" s="12" t="s">
        <v>41</v>
      </c>
      <c r="E524" s="13" t="s">
        <v>20</v>
      </c>
      <c r="F524" s="12" t="s">
        <v>21</v>
      </c>
      <c r="G524" s="31">
        <v>9575</v>
      </c>
      <c r="H524" s="31"/>
      <c r="I524" s="20">
        <f t="shared" si="31"/>
        <v>9575</v>
      </c>
      <c r="J524" s="32">
        <v>155805</v>
      </c>
      <c r="K524" s="31"/>
      <c r="L524" s="26">
        <f t="shared" si="32"/>
        <v>155805</v>
      </c>
    </row>
    <row r="525" spans="1:12" ht="12.75" outlineLevel="2">
      <c r="A525" s="11" t="s">
        <v>589</v>
      </c>
      <c r="B525" s="12" t="s">
        <v>17</v>
      </c>
      <c r="C525" s="12" t="s">
        <v>18</v>
      </c>
      <c r="D525" s="12" t="s">
        <v>19</v>
      </c>
      <c r="E525" s="13" t="s">
        <v>20</v>
      </c>
      <c r="F525" s="12" t="s">
        <v>21</v>
      </c>
      <c r="G525" s="14">
        <v>10614</v>
      </c>
      <c r="H525" s="14"/>
      <c r="I525" s="20">
        <f t="shared" si="31"/>
        <v>10614</v>
      </c>
      <c r="J525" s="16">
        <v>163460</v>
      </c>
      <c r="K525" s="16"/>
      <c r="L525" s="26">
        <f t="shared" si="32"/>
        <v>163460</v>
      </c>
    </row>
    <row r="526" spans="1:12" ht="12.75" outlineLevel="2">
      <c r="A526" s="11" t="s">
        <v>590</v>
      </c>
      <c r="B526" s="12" t="s">
        <v>17</v>
      </c>
      <c r="C526" s="12" t="s">
        <v>18</v>
      </c>
      <c r="D526" s="12" t="s">
        <v>29</v>
      </c>
      <c r="E526" s="13" t="s">
        <v>20</v>
      </c>
      <c r="F526" s="12" t="s">
        <v>21</v>
      </c>
      <c r="G526" s="15">
        <v>42887</v>
      </c>
      <c r="H526" s="15"/>
      <c r="I526" s="20">
        <f t="shared" si="31"/>
        <v>42887</v>
      </c>
      <c r="J526" s="22">
        <v>677467</v>
      </c>
      <c r="K526" s="22"/>
      <c r="L526" s="26">
        <f t="shared" si="32"/>
        <v>677467</v>
      </c>
    </row>
    <row r="527" spans="1:12" ht="12.75" outlineLevel="2">
      <c r="A527" s="11" t="s">
        <v>591</v>
      </c>
      <c r="B527" s="12" t="s">
        <v>17</v>
      </c>
      <c r="C527" s="12" t="s">
        <v>18</v>
      </c>
      <c r="D527" s="12" t="s">
        <v>58</v>
      </c>
      <c r="E527" s="13" t="s">
        <v>20</v>
      </c>
      <c r="F527" s="12" t="s">
        <v>21</v>
      </c>
      <c r="G527" s="14">
        <v>9989</v>
      </c>
      <c r="H527" s="14"/>
      <c r="I527" s="20">
        <f t="shared" si="31"/>
        <v>9989</v>
      </c>
      <c r="J527" s="16">
        <v>158957</v>
      </c>
      <c r="K527" s="16"/>
      <c r="L527" s="26">
        <f t="shared" si="32"/>
        <v>158957</v>
      </c>
    </row>
    <row r="528" spans="1:12" ht="12.75" outlineLevel="2">
      <c r="A528" s="11" t="s">
        <v>592</v>
      </c>
      <c r="B528" s="12" t="s">
        <v>17</v>
      </c>
      <c r="C528" s="12" t="s">
        <v>18</v>
      </c>
      <c r="D528" s="12" t="s">
        <v>58</v>
      </c>
      <c r="E528" s="13" t="s">
        <v>20</v>
      </c>
      <c r="F528" s="12" t="s">
        <v>21</v>
      </c>
      <c r="G528" s="14">
        <v>8306</v>
      </c>
      <c r="H528" s="14"/>
      <c r="I528" s="20">
        <f t="shared" si="31"/>
        <v>8306</v>
      </c>
      <c r="J528" s="16">
        <v>128423</v>
      </c>
      <c r="K528" s="16"/>
      <c r="L528" s="26">
        <f t="shared" si="32"/>
        <v>128423</v>
      </c>
    </row>
    <row r="529" spans="1:12" ht="12.75" outlineLevel="2">
      <c r="A529" s="11" t="s">
        <v>593</v>
      </c>
      <c r="B529" s="12" t="s">
        <v>17</v>
      </c>
      <c r="C529" s="12" t="s">
        <v>18</v>
      </c>
      <c r="D529" s="12" t="s">
        <v>41</v>
      </c>
      <c r="E529" s="13" t="s">
        <v>20</v>
      </c>
      <c r="F529" s="12" t="s">
        <v>21</v>
      </c>
      <c r="G529" s="31">
        <v>6677</v>
      </c>
      <c r="H529" s="31"/>
      <c r="I529" s="20">
        <f t="shared" si="31"/>
        <v>6677</v>
      </c>
      <c r="J529" s="32">
        <v>108851</v>
      </c>
      <c r="K529" s="31"/>
      <c r="L529" s="26">
        <f t="shared" si="32"/>
        <v>108851</v>
      </c>
    </row>
    <row r="530" spans="1:12" ht="12.75" outlineLevel="2">
      <c r="A530" s="11" t="s">
        <v>594</v>
      </c>
      <c r="B530" s="12" t="s">
        <v>17</v>
      </c>
      <c r="C530" s="12" t="s">
        <v>18</v>
      </c>
      <c r="D530" s="12" t="s">
        <v>29</v>
      </c>
      <c r="E530" s="13" t="s">
        <v>20</v>
      </c>
      <c r="F530" s="12" t="s">
        <v>21</v>
      </c>
      <c r="G530" s="15">
        <v>12685</v>
      </c>
      <c r="H530" s="15"/>
      <c r="I530" s="20">
        <f t="shared" si="31"/>
        <v>12685</v>
      </c>
      <c r="J530" s="22">
        <v>216180</v>
      </c>
      <c r="K530" s="22"/>
      <c r="L530" s="26">
        <f t="shared" si="32"/>
        <v>216180</v>
      </c>
    </row>
    <row r="531" spans="1:12" ht="12.75" outlineLevel="2">
      <c r="A531" s="11" t="s">
        <v>595</v>
      </c>
      <c r="B531" s="12" t="s">
        <v>17</v>
      </c>
      <c r="C531" s="12" t="s">
        <v>18</v>
      </c>
      <c r="D531" s="12" t="s">
        <v>19</v>
      </c>
      <c r="E531" s="13" t="s">
        <v>20</v>
      </c>
      <c r="F531" s="12" t="s">
        <v>21</v>
      </c>
      <c r="G531" s="14">
        <v>124180</v>
      </c>
      <c r="H531" s="14"/>
      <c r="I531" s="20">
        <f t="shared" si="31"/>
        <v>124180</v>
      </c>
      <c r="J531" s="16">
        <v>2097422</v>
      </c>
      <c r="K531" s="16"/>
      <c r="L531" s="26">
        <f t="shared" si="32"/>
        <v>2097422</v>
      </c>
    </row>
    <row r="532" spans="1:12" ht="12.75" outlineLevel="2">
      <c r="A532" s="11" t="s">
        <v>597</v>
      </c>
      <c r="B532" s="12" t="s">
        <v>17</v>
      </c>
      <c r="C532" s="12" t="s">
        <v>18</v>
      </c>
      <c r="D532" s="12" t="s">
        <v>58</v>
      </c>
      <c r="E532" s="13" t="s">
        <v>20</v>
      </c>
      <c r="F532" s="12" t="s">
        <v>21</v>
      </c>
      <c r="G532" s="14">
        <v>9741</v>
      </c>
      <c r="H532" s="14"/>
      <c r="I532" s="20">
        <f t="shared" si="31"/>
        <v>9741</v>
      </c>
      <c r="J532" s="16">
        <v>164212</v>
      </c>
      <c r="K532" s="16"/>
      <c r="L532" s="26">
        <f t="shared" si="32"/>
        <v>164212</v>
      </c>
    </row>
    <row r="533" spans="1:12" ht="12.75" outlineLevel="2">
      <c r="A533" s="11" t="s">
        <v>598</v>
      </c>
      <c r="B533" s="12" t="s">
        <v>70</v>
      </c>
      <c r="C533" s="12" t="s">
        <v>18</v>
      </c>
      <c r="D533" s="12" t="s">
        <v>58</v>
      </c>
      <c r="E533" s="13" t="s">
        <v>26</v>
      </c>
      <c r="F533" s="12" t="s">
        <v>21</v>
      </c>
      <c r="G533" s="14">
        <v>1996</v>
      </c>
      <c r="H533" s="14"/>
      <c r="I533" s="20">
        <f t="shared" si="31"/>
        <v>1996</v>
      </c>
      <c r="J533" s="16">
        <v>33653</v>
      </c>
      <c r="K533" s="16"/>
      <c r="L533" s="26">
        <f t="shared" si="32"/>
        <v>33653</v>
      </c>
    </row>
    <row r="534" spans="1:12" ht="12.75" outlineLevel="2">
      <c r="A534" s="11" t="s">
        <v>599</v>
      </c>
      <c r="B534" s="12" t="s">
        <v>17</v>
      </c>
      <c r="C534" s="12" t="s">
        <v>18</v>
      </c>
      <c r="D534" s="12" t="s">
        <v>19</v>
      </c>
      <c r="E534" s="13" t="s">
        <v>20</v>
      </c>
      <c r="F534" s="12" t="s">
        <v>21</v>
      </c>
      <c r="G534" s="14">
        <v>8019</v>
      </c>
      <c r="H534" s="14"/>
      <c r="I534" s="20">
        <f t="shared" si="31"/>
        <v>8019</v>
      </c>
      <c r="J534" s="16">
        <v>132464</v>
      </c>
      <c r="K534" s="16"/>
      <c r="L534" s="26">
        <f t="shared" si="32"/>
        <v>132464</v>
      </c>
    </row>
    <row r="535" spans="1:12" ht="12.75" outlineLevel="2">
      <c r="A535" s="11" t="s">
        <v>600</v>
      </c>
      <c r="B535" s="12" t="s">
        <v>17</v>
      </c>
      <c r="C535" s="12" t="s">
        <v>18</v>
      </c>
      <c r="D535" s="12" t="s">
        <v>58</v>
      </c>
      <c r="E535" s="13" t="s">
        <v>20</v>
      </c>
      <c r="F535" s="12" t="s">
        <v>21</v>
      </c>
      <c r="G535" s="14">
        <v>4885</v>
      </c>
      <c r="H535" s="14"/>
      <c r="I535" s="20">
        <f t="shared" si="31"/>
        <v>4885</v>
      </c>
      <c r="J535" s="16">
        <v>78651</v>
      </c>
      <c r="K535" s="16"/>
      <c r="L535" s="26">
        <f t="shared" si="32"/>
        <v>78651</v>
      </c>
    </row>
    <row r="536" spans="1:12" ht="12.75" outlineLevel="2">
      <c r="A536" s="85" t="s">
        <v>603</v>
      </c>
      <c r="B536" s="13" t="s">
        <v>64</v>
      </c>
      <c r="C536" s="13" t="s">
        <v>18</v>
      </c>
      <c r="D536" s="13" t="s">
        <v>61</v>
      </c>
      <c r="E536" s="13" t="s">
        <v>20</v>
      </c>
      <c r="F536" s="12" t="s">
        <v>21</v>
      </c>
      <c r="G536" s="86"/>
      <c r="H536" s="86">
        <v>71887</v>
      </c>
      <c r="I536" s="20">
        <f t="shared" si="31"/>
        <v>71887</v>
      </c>
      <c r="J536" s="86"/>
      <c r="K536" s="86">
        <v>3197480</v>
      </c>
      <c r="L536" s="26">
        <f t="shared" si="32"/>
        <v>3197480</v>
      </c>
    </row>
    <row r="537" spans="1:12" ht="12.75" outlineLevel="2">
      <c r="A537" s="11" t="s">
        <v>604</v>
      </c>
      <c r="B537" s="12" t="s">
        <v>17</v>
      </c>
      <c r="C537" s="12" t="s">
        <v>18</v>
      </c>
      <c r="D537" s="12" t="s">
        <v>29</v>
      </c>
      <c r="E537" s="13" t="s">
        <v>20</v>
      </c>
      <c r="F537" s="12" t="s">
        <v>21</v>
      </c>
      <c r="G537" s="15">
        <v>7232</v>
      </c>
      <c r="H537" s="15"/>
      <c r="I537" s="20">
        <f t="shared" si="31"/>
        <v>7232</v>
      </c>
      <c r="J537" s="22">
        <v>116741</v>
      </c>
      <c r="K537" s="22"/>
      <c r="L537" s="26">
        <f t="shared" si="32"/>
        <v>116741</v>
      </c>
    </row>
    <row r="538" spans="1:12" ht="12.75" outlineLevel="2">
      <c r="A538" s="11" t="s">
        <v>605</v>
      </c>
      <c r="B538" s="12" t="s">
        <v>17</v>
      </c>
      <c r="C538" s="12" t="s">
        <v>18</v>
      </c>
      <c r="D538" s="12" t="s">
        <v>19</v>
      </c>
      <c r="E538" s="13" t="s">
        <v>20</v>
      </c>
      <c r="F538" s="12" t="s">
        <v>21</v>
      </c>
      <c r="G538" s="14">
        <v>915</v>
      </c>
      <c r="H538" s="14"/>
      <c r="I538" s="20">
        <f aca="true" t="shared" si="33" ref="I538:I553">SUM(G538:H538)</f>
        <v>915</v>
      </c>
      <c r="J538" s="16">
        <v>14774</v>
      </c>
      <c r="K538" s="16"/>
      <c r="L538" s="26">
        <f aca="true" t="shared" si="34" ref="L538:L553">SUM(J538:K538)</f>
        <v>14774</v>
      </c>
    </row>
    <row r="539" spans="1:12" ht="12.75" outlineLevel="2">
      <c r="A539" s="70" t="s">
        <v>606</v>
      </c>
      <c r="B539" s="13" t="s">
        <v>98</v>
      </c>
      <c r="C539" s="13" t="s">
        <v>18</v>
      </c>
      <c r="D539" s="13" t="s">
        <v>90</v>
      </c>
      <c r="E539" s="13" t="s">
        <v>26</v>
      </c>
      <c r="F539" s="13" t="s">
        <v>21</v>
      </c>
      <c r="G539" s="14">
        <f>9783</f>
        <v>9783</v>
      </c>
      <c r="H539" s="14"/>
      <c r="I539" s="20">
        <f t="shared" si="33"/>
        <v>9783</v>
      </c>
      <c r="J539" s="16">
        <f>161515</f>
        <v>161515</v>
      </c>
      <c r="K539" s="16"/>
      <c r="L539" s="26">
        <f t="shared" si="34"/>
        <v>161515</v>
      </c>
    </row>
    <row r="540" spans="1:12" ht="12.75" outlineLevel="2">
      <c r="A540" s="11" t="s">
        <v>608</v>
      </c>
      <c r="B540" s="12" t="s">
        <v>17</v>
      </c>
      <c r="C540" s="12" t="s">
        <v>18</v>
      </c>
      <c r="D540" s="12" t="s">
        <v>58</v>
      </c>
      <c r="E540" s="13" t="s">
        <v>20</v>
      </c>
      <c r="F540" s="12" t="s">
        <v>21</v>
      </c>
      <c r="G540" s="14">
        <v>8626</v>
      </c>
      <c r="H540" s="14"/>
      <c r="I540" s="20">
        <f t="shared" si="33"/>
        <v>8626</v>
      </c>
      <c r="J540" s="16">
        <v>140058</v>
      </c>
      <c r="K540" s="16"/>
      <c r="L540" s="26">
        <f t="shared" si="34"/>
        <v>140058</v>
      </c>
    </row>
    <row r="541" spans="1:12" ht="12.75" outlineLevel="2">
      <c r="A541" s="11" t="s">
        <v>609</v>
      </c>
      <c r="B541" s="12" t="s">
        <v>17</v>
      </c>
      <c r="C541" s="12" t="s">
        <v>18</v>
      </c>
      <c r="D541" s="12" t="s">
        <v>29</v>
      </c>
      <c r="E541" s="13" t="s">
        <v>20</v>
      </c>
      <c r="F541" s="12" t="s">
        <v>21</v>
      </c>
      <c r="G541" s="15">
        <v>30679</v>
      </c>
      <c r="H541" s="15"/>
      <c r="I541" s="20">
        <f t="shared" si="33"/>
        <v>30679</v>
      </c>
      <c r="J541" s="22">
        <v>487104</v>
      </c>
      <c r="K541" s="22"/>
      <c r="L541" s="26">
        <f t="shared" si="34"/>
        <v>487104</v>
      </c>
    </row>
    <row r="542" spans="1:12" ht="12.75" outlineLevel="2">
      <c r="A542" s="11" t="s">
        <v>610</v>
      </c>
      <c r="B542" s="12" t="s">
        <v>70</v>
      </c>
      <c r="C542" s="12" t="s">
        <v>18</v>
      </c>
      <c r="D542" s="12" t="s">
        <v>29</v>
      </c>
      <c r="E542" s="13" t="s">
        <v>26</v>
      </c>
      <c r="F542" s="12" t="s">
        <v>21</v>
      </c>
      <c r="G542" s="14">
        <v>3778</v>
      </c>
      <c r="H542" s="14"/>
      <c r="I542" s="20">
        <f t="shared" si="33"/>
        <v>3778</v>
      </c>
      <c r="J542" s="16">
        <v>62822</v>
      </c>
      <c r="K542" s="16"/>
      <c r="L542" s="26">
        <f t="shared" si="34"/>
        <v>62822</v>
      </c>
    </row>
    <row r="543" spans="1:12" ht="12.75" outlineLevel="2">
      <c r="A543" s="11" t="s">
        <v>613</v>
      </c>
      <c r="B543" s="12" t="s">
        <v>17</v>
      </c>
      <c r="C543" s="12" t="s">
        <v>18</v>
      </c>
      <c r="D543" s="12" t="s">
        <v>29</v>
      </c>
      <c r="E543" s="13" t="s">
        <v>20</v>
      </c>
      <c r="F543" s="12" t="s">
        <v>21</v>
      </c>
      <c r="G543" s="15">
        <v>36562</v>
      </c>
      <c r="H543" s="15"/>
      <c r="I543" s="20">
        <f t="shared" si="33"/>
        <v>36562</v>
      </c>
      <c r="J543" s="22">
        <v>584861</v>
      </c>
      <c r="K543" s="22"/>
      <c r="L543" s="26">
        <f t="shared" si="34"/>
        <v>584861</v>
      </c>
    </row>
    <row r="544" spans="1:12" ht="12.75" outlineLevel="2">
      <c r="A544" s="70" t="s">
        <v>614</v>
      </c>
      <c r="B544" s="13" t="s">
        <v>98</v>
      </c>
      <c r="C544" s="13" t="s">
        <v>18</v>
      </c>
      <c r="D544" s="13" t="s">
        <v>58</v>
      </c>
      <c r="E544" s="13" t="s">
        <v>26</v>
      </c>
      <c r="F544" s="13" t="s">
        <v>21</v>
      </c>
      <c r="G544" s="14">
        <f>5375+2894</f>
        <v>8269</v>
      </c>
      <c r="H544" s="14"/>
      <c r="I544" s="20">
        <f t="shared" si="33"/>
        <v>8269</v>
      </c>
      <c r="J544" s="16">
        <f>88747+47787</f>
        <v>136534</v>
      </c>
      <c r="K544" s="16"/>
      <c r="L544" s="26">
        <f t="shared" si="34"/>
        <v>136534</v>
      </c>
    </row>
    <row r="545" spans="1:12" ht="12.75" outlineLevel="2">
      <c r="A545" s="11" t="s">
        <v>615</v>
      </c>
      <c r="B545" s="12" t="s">
        <v>17</v>
      </c>
      <c r="C545" s="12" t="s">
        <v>18</v>
      </c>
      <c r="D545" s="12" t="s">
        <v>19</v>
      </c>
      <c r="E545" s="13" t="s">
        <v>20</v>
      </c>
      <c r="F545" s="12" t="s">
        <v>21</v>
      </c>
      <c r="G545" s="14">
        <v>32457</v>
      </c>
      <c r="H545" s="14"/>
      <c r="I545" s="20">
        <f t="shared" si="33"/>
        <v>32457</v>
      </c>
      <c r="J545" s="16">
        <v>576290</v>
      </c>
      <c r="K545" s="16"/>
      <c r="L545" s="26">
        <f t="shared" si="34"/>
        <v>576290</v>
      </c>
    </row>
    <row r="546" spans="1:12" ht="12.75" outlineLevel="2">
      <c r="A546" s="11" t="s">
        <v>616</v>
      </c>
      <c r="B546" s="12" t="s">
        <v>17</v>
      </c>
      <c r="C546" s="12" t="s">
        <v>18</v>
      </c>
      <c r="D546" s="12" t="s">
        <v>58</v>
      </c>
      <c r="E546" s="13" t="s">
        <v>20</v>
      </c>
      <c r="F546" s="12" t="s">
        <v>21</v>
      </c>
      <c r="G546" s="14">
        <v>2425</v>
      </c>
      <c r="H546" s="14"/>
      <c r="I546" s="20">
        <f t="shared" si="33"/>
        <v>2425</v>
      </c>
      <c r="J546" s="16">
        <v>41925</v>
      </c>
      <c r="K546" s="16"/>
      <c r="L546" s="26">
        <f t="shared" si="34"/>
        <v>41925</v>
      </c>
    </row>
    <row r="547" spans="1:12" ht="12.75" outlineLevel="2">
      <c r="A547" s="11" t="s">
        <v>617</v>
      </c>
      <c r="B547" s="12" t="s">
        <v>92</v>
      </c>
      <c r="C547" s="12" t="s">
        <v>18</v>
      </c>
      <c r="D547" s="12" t="s">
        <v>229</v>
      </c>
      <c r="E547" s="13" t="s">
        <v>20</v>
      </c>
      <c r="F547" s="12" t="s">
        <v>21</v>
      </c>
      <c r="G547" s="14"/>
      <c r="H547" s="14">
        <v>350</v>
      </c>
      <c r="I547" s="20">
        <f t="shared" si="33"/>
        <v>350</v>
      </c>
      <c r="J547" s="16"/>
      <c r="K547" s="16">
        <v>17550</v>
      </c>
      <c r="L547" s="26">
        <f t="shared" si="34"/>
        <v>17550</v>
      </c>
    </row>
    <row r="548" spans="1:12" ht="12.75" outlineLevel="2">
      <c r="A548" s="11" t="s">
        <v>618</v>
      </c>
      <c r="B548" s="12" t="s">
        <v>17</v>
      </c>
      <c r="C548" s="12" t="s">
        <v>18</v>
      </c>
      <c r="D548" s="12" t="s">
        <v>58</v>
      </c>
      <c r="E548" s="13" t="s">
        <v>20</v>
      </c>
      <c r="F548" s="12" t="s">
        <v>21</v>
      </c>
      <c r="G548" s="14">
        <v>11155</v>
      </c>
      <c r="H548" s="14"/>
      <c r="I548" s="20">
        <f t="shared" si="33"/>
        <v>11155</v>
      </c>
      <c r="J548" s="16">
        <v>182217</v>
      </c>
      <c r="K548" s="16"/>
      <c r="L548" s="26">
        <f t="shared" si="34"/>
        <v>182217</v>
      </c>
    </row>
    <row r="549" spans="1:12" ht="12.75" outlineLevel="2">
      <c r="A549" s="11" t="s">
        <v>619</v>
      </c>
      <c r="B549" s="12" t="s">
        <v>17</v>
      </c>
      <c r="C549" s="12" t="s">
        <v>18</v>
      </c>
      <c r="D549" s="12" t="s">
        <v>58</v>
      </c>
      <c r="E549" s="13" t="s">
        <v>20</v>
      </c>
      <c r="F549" s="12" t="s">
        <v>21</v>
      </c>
      <c r="G549" s="14">
        <v>711</v>
      </c>
      <c r="H549" s="14"/>
      <c r="I549" s="20">
        <f t="shared" si="33"/>
        <v>711</v>
      </c>
      <c r="J549" s="16">
        <v>11893</v>
      </c>
      <c r="K549" s="16"/>
      <c r="L549" s="26">
        <f t="shared" si="34"/>
        <v>11893</v>
      </c>
    </row>
    <row r="550" spans="1:12" ht="12.75" outlineLevel="2">
      <c r="A550" s="11" t="s">
        <v>620</v>
      </c>
      <c r="B550" s="12" t="s">
        <v>17</v>
      </c>
      <c r="C550" s="12" t="s">
        <v>18</v>
      </c>
      <c r="D550" s="12" t="s">
        <v>41</v>
      </c>
      <c r="E550" s="13" t="s">
        <v>20</v>
      </c>
      <c r="F550" s="12" t="s">
        <v>21</v>
      </c>
      <c r="G550" s="31">
        <v>10265</v>
      </c>
      <c r="H550" s="31"/>
      <c r="I550" s="20">
        <f t="shared" si="33"/>
        <v>10265</v>
      </c>
      <c r="J550" s="32">
        <v>167638</v>
      </c>
      <c r="K550" s="31"/>
      <c r="L550" s="26">
        <f t="shared" si="34"/>
        <v>167638</v>
      </c>
    </row>
    <row r="551" spans="1:12" ht="12.75" outlineLevel="2">
      <c r="A551" s="11" t="s">
        <v>621</v>
      </c>
      <c r="B551" s="12" t="s">
        <v>17</v>
      </c>
      <c r="C551" s="12" t="s">
        <v>18</v>
      </c>
      <c r="D551" s="12" t="s">
        <v>29</v>
      </c>
      <c r="E551" s="13" t="s">
        <v>20</v>
      </c>
      <c r="F551" s="12" t="s">
        <v>21</v>
      </c>
      <c r="G551" s="15">
        <v>58489</v>
      </c>
      <c r="H551" s="15"/>
      <c r="I551" s="20">
        <f t="shared" si="33"/>
        <v>58489</v>
      </c>
      <c r="J551" s="22">
        <v>920790</v>
      </c>
      <c r="K551" s="22"/>
      <c r="L551" s="26">
        <f t="shared" si="34"/>
        <v>920790</v>
      </c>
    </row>
    <row r="552" spans="1:12" ht="12.75" outlineLevel="2">
      <c r="A552" s="11" t="s">
        <v>625</v>
      </c>
      <c r="B552" s="12" t="s">
        <v>49</v>
      </c>
      <c r="C552" s="12" t="s">
        <v>18</v>
      </c>
      <c r="D552" s="12" t="s">
        <v>29</v>
      </c>
      <c r="E552" s="13" t="s">
        <v>20</v>
      </c>
      <c r="F552" s="12" t="s">
        <v>21</v>
      </c>
      <c r="G552" s="39"/>
      <c r="H552" s="39">
        <v>4762</v>
      </c>
      <c r="I552" s="20">
        <f t="shared" si="33"/>
        <v>4762</v>
      </c>
      <c r="J552" s="39"/>
      <c r="K552" s="39">
        <v>267103</v>
      </c>
      <c r="L552" s="26">
        <f t="shared" si="34"/>
        <v>267103</v>
      </c>
    </row>
    <row r="553" spans="1:12" ht="12.75" outlineLevel="2">
      <c r="A553" s="70" t="s">
        <v>627</v>
      </c>
      <c r="B553" s="13" t="s">
        <v>98</v>
      </c>
      <c r="C553" s="13" t="s">
        <v>18</v>
      </c>
      <c r="D553" s="13" t="s">
        <v>19</v>
      </c>
      <c r="E553" s="13" t="s">
        <v>26</v>
      </c>
      <c r="F553" s="13" t="s">
        <v>21</v>
      </c>
      <c r="G553" s="14">
        <f>4838+4838</f>
        <v>9676</v>
      </c>
      <c r="H553" s="14"/>
      <c r="I553" s="20">
        <f t="shared" si="33"/>
        <v>9676</v>
      </c>
      <c r="J553" s="16">
        <f>79881+79881</f>
        <v>159762</v>
      </c>
      <c r="K553" s="16"/>
      <c r="L553" s="26">
        <f t="shared" si="34"/>
        <v>159762</v>
      </c>
    </row>
    <row r="554" spans="1:12" s="233" customFormat="1" ht="12.75" outlineLevel="1">
      <c r="A554" s="238"/>
      <c r="B554" s="239"/>
      <c r="C554" s="239" t="s">
        <v>686</v>
      </c>
      <c r="D554" s="239"/>
      <c r="E554" s="239"/>
      <c r="F554" s="239"/>
      <c r="G554" s="240">
        <f aca="true" t="shared" si="35" ref="G554:L554">SUBTOTAL(9,G218:G553)</f>
        <v>8965336</v>
      </c>
      <c r="H554" s="240">
        <f t="shared" si="35"/>
        <v>1326994</v>
      </c>
      <c r="I554" s="230">
        <f t="shared" si="35"/>
        <v>10292330</v>
      </c>
      <c r="J554" s="241">
        <f t="shared" si="35"/>
        <v>161719210</v>
      </c>
      <c r="K554" s="241">
        <f t="shared" si="35"/>
        <v>65454277</v>
      </c>
      <c r="L554" s="232">
        <f t="shared" si="35"/>
        <v>227173487</v>
      </c>
    </row>
    <row r="555" spans="1:12" ht="12.75" outlineLevel="2">
      <c r="A555" s="17" t="s">
        <v>22</v>
      </c>
      <c r="B555" s="18" t="s">
        <v>23</v>
      </c>
      <c r="C555" s="18" t="s">
        <v>24</v>
      </c>
      <c r="D555" s="18" t="s">
        <v>25</v>
      </c>
      <c r="E555" s="18" t="s">
        <v>26</v>
      </c>
      <c r="F555" s="19" t="s">
        <v>27</v>
      </c>
      <c r="G555" s="20">
        <v>1413</v>
      </c>
      <c r="H555" s="20"/>
      <c r="I555" s="20">
        <f aca="true" t="shared" si="36" ref="I555:I586">SUM(G555:H555)</f>
        <v>1413</v>
      </c>
      <c r="J555" s="20">
        <v>33540</v>
      </c>
      <c r="K555" s="21"/>
      <c r="L555" s="26">
        <f aca="true" t="shared" si="37" ref="L555:L586">SUM(J555:K555)</f>
        <v>33540</v>
      </c>
    </row>
    <row r="556" spans="1:12" ht="12.75" outlineLevel="2">
      <c r="A556" s="23" t="s">
        <v>31</v>
      </c>
      <c r="B556" s="19" t="s">
        <v>32</v>
      </c>
      <c r="C556" s="19" t="s">
        <v>24</v>
      </c>
      <c r="D556" s="19" t="s">
        <v>33</v>
      </c>
      <c r="E556" s="19" t="s">
        <v>20</v>
      </c>
      <c r="F556" s="19" t="s">
        <v>27</v>
      </c>
      <c r="G556" s="20"/>
      <c r="H556" s="24">
        <v>4259</v>
      </c>
      <c r="I556" s="20">
        <f t="shared" si="36"/>
        <v>4259</v>
      </c>
      <c r="J556" s="21"/>
      <c r="K556" s="25">
        <v>319020</v>
      </c>
      <c r="L556" s="26">
        <f t="shared" si="37"/>
        <v>319020</v>
      </c>
    </row>
    <row r="557" spans="1:12" ht="12.75" outlineLevel="2">
      <c r="A557" s="17" t="s">
        <v>39</v>
      </c>
      <c r="B557" s="18" t="s">
        <v>23</v>
      </c>
      <c r="C557" s="18" t="s">
        <v>24</v>
      </c>
      <c r="D557" s="18" t="s">
        <v>33</v>
      </c>
      <c r="E557" s="18" t="s">
        <v>20</v>
      </c>
      <c r="F557" s="19" t="s">
        <v>27</v>
      </c>
      <c r="G557" s="20">
        <v>29200</v>
      </c>
      <c r="H557" s="20"/>
      <c r="I557" s="20">
        <f t="shared" si="36"/>
        <v>29200</v>
      </c>
      <c r="J557" s="20">
        <v>483082</v>
      </c>
      <c r="K557" s="21"/>
      <c r="L557" s="26">
        <f t="shared" si="37"/>
        <v>483082</v>
      </c>
    </row>
    <row r="558" spans="1:12" ht="12.75" outlineLevel="2">
      <c r="A558" s="17" t="s">
        <v>45</v>
      </c>
      <c r="B558" s="18" t="s">
        <v>23</v>
      </c>
      <c r="C558" s="18" t="s">
        <v>24</v>
      </c>
      <c r="D558" s="18" t="s">
        <v>25</v>
      </c>
      <c r="E558" s="18" t="s">
        <v>26</v>
      </c>
      <c r="F558" s="19" t="s">
        <v>27</v>
      </c>
      <c r="G558" s="20">
        <v>647</v>
      </c>
      <c r="H558" s="20"/>
      <c r="I558" s="20">
        <f t="shared" si="36"/>
        <v>647</v>
      </c>
      <c r="J558" s="21">
        <v>15362</v>
      </c>
      <c r="K558" s="21"/>
      <c r="L558" s="26">
        <f t="shared" si="37"/>
        <v>15362</v>
      </c>
    </row>
    <row r="559" spans="1:12" ht="12.75" outlineLevel="2">
      <c r="A559" s="17" t="s">
        <v>46</v>
      </c>
      <c r="B559" s="18" t="s">
        <v>35</v>
      </c>
      <c r="C559" s="18" t="s">
        <v>24</v>
      </c>
      <c r="D559" s="18" t="s">
        <v>25</v>
      </c>
      <c r="E559" s="18" t="s">
        <v>26</v>
      </c>
      <c r="F559" s="19" t="s">
        <v>27</v>
      </c>
      <c r="G559" s="20">
        <v>64452</v>
      </c>
      <c r="H559" s="20"/>
      <c r="I559" s="20">
        <f t="shared" si="36"/>
        <v>64452</v>
      </c>
      <c r="J559" s="21">
        <v>1485882</v>
      </c>
      <c r="K559" s="21"/>
      <c r="L559" s="26">
        <f t="shared" si="37"/>
        <v>1485882</v>
      </c>
    </row>
    <row r="560" spans="1:12" ht="12.75" outlineLevel="2">
      <c r="A560" s="51" t="s">
        <v>63</v>
      </c>
      <c r="B560" s="19" t="s">
        <v>64</v>
      </c>
      <c r="C560" s="19" t="s">
        <v>24</v>
      </c>
      <c r="D560" s="19" t="s">
        <v>61</v>
      </c>
      <c r="E560" s="19" t="s">
        <v>20</v>
      </c>
      <c r="F560" s="19" t="s">
        <v>27</v>
      </c>
      <c r="G560" s="52"/>
      <c r="H560" s="20">
        <v>5199</v>
      </c>
      <c r="I560" s="20">
        <f t="shared" si="36"/>
        <v>5199</v>
      </c>
      <c r="J560" s="21"/>
      <c r="K560" s="21">
        <v>400607</v>
      </c>
      <c r="L560" s="26">
        <f t="shared" si="37"/>
        <v>400607</v>
      </c>
    </row>
    <row r="561" spans="1:12" ht="12.75" outlineLevel="2">
      <c r="A561" s="23" t="s">
        <v>780</v>
      </c>
      <c r="B561" s="19" t="s">
        <v>32</v>
      </c>
      <c r="C561" s="19" t="s">
        <v>24</v>
      </c>
      <c r="D561" s="19" t="s">
        <v>33</v>
      </c>
      <c r="E561" s="18" t="s">
        <v>20</v>
      </c>
      <c r="F561" s="19" t="s">
        <v>27</v>
      </c>
      <c r="G561" s="20"/>
      <c r="H561" s="20">
        <v>6421</v>
      </c>
      <c r="I561" s="20">
        <f t="shared" si="36"/>
        <v>6421</v>
      </c>
      <c r="J561" s="21"/>
      <c r="K561" s="21">
        <v>277831</v>
      </c>
      <c r="L561" s="26">
        <f t="shared" si="37"/>
        <v>277831</v>
      </c>
    </row>
    <row r="562" spans="1:12" ht="12.75" outlineLevel="2">
      <c r="A562" s="23" t="s">
        <v>781</v>
      </c>
      <c r="B562" s="19" t="s">
        <v>32</v>
      </c>
      <c r="C562" s="19" t="s">
        <v>24</v>
      </c>
      <c r="D562" s="19" t="s">
        <v>33</v>
      </c>
      <c r="E562" s="18" t="s">
        <v>20</v>
      </c>
      <c r="F562" s="19" t="s">
        <v>27</v>
      </c>
      <c r="G562" s="20">
        <v>23605</v>
      </c>
      <c r="H562" s="20"/>
      <c r="I562" s="20">
        <f t="shared" si="36"/>
        <v>23605</v>
      </c>
      <c r="J562" s="21">
        <v>565231</v>
      </c>
      <c r="K562" s="21"/>
      <c r="L562" s="26">
        <f t="shared" si="37"/>
        <v>565231</v>
      </c>
    </row>
    <row r="563" spans="1:12" ht="12.75" outlineLevel="2">
      <c r="A563" s="17" t="s">
        <v>71</v>
      </c>
      <c r="B563" s="18" t="s">
        <v>49</v>
      </c>
      <c r="C563" s="18" t="s">
        <v>24</v>
      </c>
      <c r="D563" s="18" t="s">
        <v>33</v>
      </c>
      <c r="E563" s="19" t="s">
        <v>20</v>
      </c>
      <c r="F563" s="19" t="s">
        <v>27</v>
      </c>
      <c r="G563" s="20"/>
      <c r="H563" s="20">
        <v>27</v>
      </c>
      <c r="I563" s="20">
        <f t="shared" si="36"/>
        <v>27</v>
      </c>
      <c r="J563" s="21"/>
      <c r="K563" s="21">
        <v>1740</v>
      </c>
      <c r="L563" s="26">
        <f t="shared" si="37"/>
        <v>1740</v>
      </c>
    </row>
    <row r="564" spans="1:12" ht="12.75" outlineLevel="2">
      <c r="A564" s="17" t="s">
        <v>73</v>
      </c>
      <c r="B564" s="18" t="s">
        <v>17</v>
      </c>
      <c r="C564" s="18" t="s">
        <v>24</v>
      </c>
      <c r="D564" s="18" t="s">
        <v>37</v>
      </c>
      <c r="E564" s="18" t="s">
        <v>20</v>
      </c>
      <c r="F564" s="19" t="s">
        <v>27</v>
      </c>
      <c r="G564" s="20">
        <v>12057</v>
      </c>
      <c r="H564" s="20"/>
      <c r="I564" s="20">
        <f t="shared" si="36"/>
        <v>12057</v>
      </c>
      <c r="J564" s="21">
        <v>285211</v>
      </c>
      <c r="K564" s="21"/>
      <c r="L564" s="26">
        <f t="shared" si="37"/>
        <v>285211</v>
      </c>
    </row>
    <row r="565" spans="1:12" ht="12.75" outlineLevel="2">
      <c r="A565" s="17" t="s">
        <v>77</v>
      </c>
      <c r="B565" s="18" t="s">
        <v>17</v>
      </c>
      <c r="C565" s="18" t="s">
        <v>24</v>
      </c>
      <c r="D565" s="18" t="s">
        <v>37</v>
      </c>
      <c r="E565" s="18" t="s">
        <v>20</v>
      </c>
      <c r="F565" s="19" t="s">
        <v>27</v>
      </c>
      <c r="G565" s="20">
        <v>4904</v>
      </c>
      <c r="H565" s="20"/>
      <c r="I565" s="20">
        <f t="shared" si="36"/>
        <v>4904</v>
      </c>
      <c r="J565" s="21">
        <v>108349</v>
      </c>
      <c r="K565" s="21"/>
      <c r="L565" s="26">
        <f t="shared" si="37"/>
        <v>108349</v>
      </c>
    </row>
    <row r="566" spans="1:12" ht="12.75" outlineLevel="2">
      <c r="A566" s="17" t="s">
        <v>84</v>
      </c>
      <c r="B566" s="18" t="s">
        <v>17</v>
      </c>
      <c r="C566" s="18" t="s">
        <v>24</v>
      </c>
      <c r="D566" s="18" t="s">
        <v>25</v>
      </c>
      <c r="E566" s="18" t="s">
        <v>20</v>
      </c>
      <c r="F566" s="19" t="s">
        <v>27</v>
      </c>
      <c r="G566" s="20">
        <v>7463</v>
      </c>
      <c r="H566" s="20"/>
      <c r="I566" s="20">
        <f t="shared" si="36"/>
        <v>7463</v>
      </c>
      <c r="J566" s="21">
        <v>179498</v>
      </c>
      <c r="K566" s="21"/>
      <c r="L566" s="26">
        <f t="shared" si="37"/>
        <v>179498</v>
      </c>
    </row>
    <row r="567" spans="1:12" ht="12.75" outlineLevel="2">
      <c r="A567" s="17" t="s">
        <v>89</v>
      </c>
      <c r="B567" s="18" t="s">
        <v>32</v>
      </c>
      <c r="C567" s="18" t="s">
        <v>24</v>
      </c>
      <c r="D567" s="18" t="s">
        <v>90</v>
      </c>
      <c r="E567" s="18" t="s">
        <v>20</v>
      </c>
      <c r="F567" s="19" t="s">
        <v>27</v>
      </c>
      <c r="G567" s="20"/>
      <c r="H567" s="20">
        <v>14465</v>
      </c>
      <c r="I567" s="20">
        <f t="shared" si="36"/>
        <v>14465</v>
      </c>
      <c r="J567" s="21"/>
      <c r="K567" s="21">
        <v>778942</v>
      </c>
      <c r="L567" s="26">
        <f t="shared" si="37"/>
        <v>778942</v>
      </c>
    </row>
    <row r="568" spans="1:12" ht="12.75" outlineLevel="2">
      <c r="A568" s="17" t="s">
        <v>105</v>
      </c>
      <c r="B568" s="18" t="s">
        <v>49</v>
      </c>
      <c r="C568" s="18" t="s">
        <v>24</v>
      </c>
      <c r="D568" s="18" t="s">
        <v>19</v>
      </c>
      <c r="E568" s="18" t="s">
        <v>20</v>
      </c>
      <c r="F568" s="19" t="s">
        <v>27</v>
      </c>
      <c r="G568" s="20"/>
      <c r="H568" s="20">
        <v>1500</v>
      </c>
      <c r="I568" s="20">
        <f t="shared" si="36"/>
        <v>1500</v>
      </c>
      <c r="J568" s="21"/>
      <c r="K568" s="21">
        <v>95300</v>
      </c>
      <c r="L568" s="26">
        <f t="shared" si="37"/>
        <v>95300</v>
      </c>
    </row>
    <row r="569" spans="1:12" ht="12.75" outlineLevel="2">
      <c r="A569" s="17" t="s">
        <v>113</v>
      </c>
      <c r="B569" s="18" t="s">
        <v>17</v>
      </c>
      <c r="C569" s="18" t="s">
        <v>24</v>
      </c>
      <c r="D569" s="18" t="s">
        <v>114</v>
      </c>
      <c r="E569" s="18" t="s">
        <v>20</v>
      </c>
      <c r="F569" s="19" t="s">
        <v>27</v>
      </c>
      <c r="G569" s="72">
        <v>33326</v>
      </c>
      <c r="H569" s="72"/>
      <c r="I569" s="20">
        <f t="shared" si="36"/>
        <v>33326</v>
      </c>
      <c r="J569" s="21">
        <v>801860</v>
      </c>
      <c r="K569" s="21"/>
      <c r="L569" s="26">
        <f t="shared" si="37"/>
        <v>801860</v>
      </c>
    </row>
    <row r="570" spans="1:12" ht="12.75" outlineLevel="2">
      <c r="A570" s="23" t="s">
        <v>129</v>
      </c>
      <c r="B570" s="19" t="s">
        <v>64</v>
      </c>
      <c r="C570" s="19" t="s">
        <v>24</v>
      </c>
      <c r="D570" s="19" t="s">
        <v>130</v>
      </c>
      <c r="E570" s="19" t="s">
        <v>20</v>
      </c>
      <c r="F570" s="19" t="s">
        <v>27</v>
      </c>
      <c r="G570" s="20"/>
      <c r="H570" s="73">
        <v>7390</v>
      </c>
      <c r="I570" s="20">
        <f t="shared" si="36"/>
        <v>7390</v>
      </c>
      <c r="J570" s="74"/>
      <c r="K570" s="21">
        <f>262619+22669</f>
        <v>285288</v>
      </c>
      <c r="L570" s="26">
        <f t="shared" si="37"/>
        <v>285288</v>
      </c>
    </row>
    <row r="571" spans="1:12" ht="12.75" outlineLevel="2">
      <c r="A571" s="17" t="s">
        <v>132</v>
      </c>
      <c r="B571" s="18" t="s">
        <v>35</v>
      </c>
      <c r="C571" s="18" t="s">
        <v>24</v>
      </c>
      <c r="D571" s="18" t="s">
        <v>25</v>
      </c>
      <c r="E571" s="18" t="s">
        <v>26</v>
      </c>
      <c r="F571" s="19" t="s">
        <v>27</v>
      </c>
      <c r="G571" s="20">
        <v>5024</v>
      </c>
      <c r="H571" s="20"/>
      <c r="I571" s="20">
        <f t="shared" si="36"/>
        <v>5024</v>
      </c>
      <c r="J571" s="21">
        <v>110992</v>
      </c>
      <c r="K571" s="21"/>
      <c r="L571" s="26">
        <f t="shared" si="37"/>
        <v>110992</v>
      </c>
    </row>
    <row r="572" spans="1:12" ht="12.75" outlineLevel="2">
      <c r="A572" s="17" t="s">
        <v>133</v>
      </c>
      <c r="B572" s="18" t="s">
        <v>23</v>
      </c>
      <c r="C572" s="18" t="s">
        <v>24</v>
      </c>
      <c r="D572" s="18" t="s">
        <v>25</v>
      </c>
      <c r="E572" s="18" t="s">
        <v>26</v>
      </c>
      <c r="F572" s="19" t="s">
        <v>27</v>
      </c>
      <c r="G572" s="20">
        <v>477</v>
      </c>
      <c r="H572" s="20"/>
      <c r="I572" s="20">
        <f t="shared" si="36"/>
        <v>477</v>
      </c>
      <c r="J572" s="21">
        <v>11315</v>
      </c>
      <c r="K572" s="21"/>
      <c r="L572" s="26">
        <f t="shared" si="37"/>
        <v>11315</v>
      </c>
    </row>
    <row r="573" spans="1:12" ht="12.75" outlineLevel="2">
      <c r="A573" s="23" t="s">
        <v>135</v>
      </c>
      <c r="B573" s="19" t="s">
        <v>64</v>
      </c>
      <c r="C573" s="19" t="s">
        <v>24</v>
      </c>
      <c r="D573" s="19" t="s">
        <v>29</v>
      </c>
      <c r="E573" s="19" t="s">
        <v>20</v>
      </c>
      <c r="F573" s="19" t="s">
        <v>27</v>
      </c>
      <c r="G573" s="20"/>
      <c r="H573" s="20">
        <v>72183</v>
      </c>
      <c r="I573" s="20">
        <f t="shared" si="36"/>
        <v>72183</v>
      </c>
      <c r="J573" s="21"/>
      <c r="K573" s="21">
        <v>3408659</v>
      </c>
      <c r="L573" s="26">
        <f t="shared" si="37"/>
        <v>3408659</v>
      </c>
    </row>
    <row r="574" spans="1:12" ht="12.75" outlineLevel="2">
      <c r="A574" s="17" t="s">
        <v>137</v>
      </c>
      <c r="B574" s="18" t="s">
        <v>17</v>
      </c>
      <c r="C574" s="18" t="s">
        <v>24</v>
      </c>
      <c r="D574" s="18" t="s">
        <v>37</v>
      </c>
      <c r="E574" s="18" t="s">
        <v>20</v>
      </c>
      <c r="F574" s="19" t="s">
        <v>27</v>
      </c>
      <c r="G574" s="20">
        <v>4435</v>
      </c>
      <c r="H574" s="20"/>
      <c r="I574" s="20">
        <f t="shared" si="36"/>
        <v>4435</v>
      </c>
      <c r="J574" s="21">
        <v>107117</v>
      </c>
      <c r="K574" s="21"/>
      <c r="L574" s="26">
        <f t="shared" si="37"/>
        <v>107117</v>
      </c>
    </row>
    <row r="575" spans="1:12" ht="12.75" outlineLevel="2">
      <c r="A575" s="17" t="s">
        <v>711</v>
      </c>
      <c r="B575" s="18" t="s">
        <v>76</v>
      </c>
      <c r="C575" s="18" t="s">
        <v>24</v>
      </c>
      <c r="D575" s="18" t="s">
        <v>114</v>
      </c>
      <c r="E575" s="18" t="s">
        <v>26</v>
      </c>
      <c r="F575" s="19" t="s">
        <v>27</v>
      </c>
      <c r="G575" s="20"/>
      <c r="H575" s="72"/>
      <c r="I575" s="20">
        <f t="shared" si="36"/>
        <v>0</v>
      </c>
      <c r="J575" s="21"/>
      <c r="K575" s="21"/>
      <c r="L575" s="26">
        <f t="shared" si="37"/>
        <v>0</v>
      </c>
    </row>
    <row r="576" spans="1:12" ht="12.75" outlineLevel="2">
      <c r="A576" s="17" t="s">
        <v>141</v>
      </c>
      <c r="B576" s="18" t="s">
        <v>32</v>
      </c>
      <c r="C576" s="18" t="s">
        <v>24</v>
      </c>
      <c r="D576" s="18" t="s">
        <v>25</v>
      </c>
      <c r="E576" s="18" t="s">
        <v>20</v>
      </c>
      <c r="F576" s="19" t="s">
        <v>27</v>
      </c>
      <c r="G576" s="20">
        <v>12801</v>
      </c>
      <c r="H576" s="21"/>
      <c r="I576" s="20">
        <f t="shared" si="36"/>
        <v>12801</v>
      </c>
      <c r="J576" s="21">
        <v>249938</v>
      </c>
      <c r="K576" s="21"/>
      <c r="L576" s="26">
        <f t="shared" si="37"/>
        <v>249938</v>
      </c>
    </row>
    <row r="577" spans="1:12" ht="12.75" outlineLevel="2">
      <c r="A577" s="17" t="s">
        <v>712</v>
      </c>
      <c r="B577" s="18" t="s">
        <v>76</v>
      </c>
      <c r="C577" s="18" t="s">
        <v>24</v>
      </c>
      <c r="D577" s="18" t="s">
        <v>33</v>
      </c>
      <c r="E577" s="18" t="s">
        <v>26</v>
      </c>
      <c r="F577" s="19" t="s">
        <v>27</v>
      </c>
      <c r="G577" s="20">
        <v>826</v>
      </c>
      <c r="H577" s="20"/>
      <c r="I577" s="20">
        <f t="shared" si="36"/>
        <v>826</v>
      </c>
      <c r="J577" s="77">
        <v>21074</v>
      </c>
      <c r="L577" s="26">
        <f t="shared" si="37"/>
        <v>21074</v>
      </c>
    </row>
    <row r="578" spans="1:12" ht="12.75" outlineLevel="2">
      <c r="A578" s="17" t="s">
        <v>145</v>
      </c>
      <c r="B578" s="18" t="s">
        <v>17</v>
      </c>
      <c r="C578" s="18" t="s">
        <v>24</v>
      </c>
      <c r="D578" s="18" t="s">
        <v>43</v>
      </c>
      <c r="E578" s="18" t="s">
        <v>20</v>
      </c>
      <c r="F578" s="19" t="s">
        <v>27</v>
      </c>
      <c r="G578" s="78"/>
      <c r="H578" s="20">
        <v>31145</v>
      </c>
      <c r="I578" s="20">
        <f t="shared" si="36"/>
        <v>31145</v>
      </c>
      <c r="J578" s="21"/>
      <c r="K578" s="21">
        <v>1547210</v>
      </c>
      <c r="L578" s="26">
        <f t="shared" si="37"/>
        <v>1547210</v>
      </c>
    </row>
    <row r="579" spans="1:12" ht="12.75" outlineLevel="2">
      <c r="A579" s="17" t="s">
        <v>146</v>
      </c>
      <c r="B579" s="18" t="s">
        <v>17</v>
      </c>
      <c r="C579" s="18" t="s">
        <v>24</v>
      </c>
      <c r="D579" s="18" t="s">
        <v>43</v>
      </c>
      <c r="E579" s="18" t="s">
        <v>20</v>
      </c>
      <c r="F579" s="19" t="s">
        <v>27</v>
      </c>
      <c r="G579" s="78"/>
      <c r="H579" s="20">
        <v>515</v>
      </c>
      <c r="I579" s="20">
        <f t="shared" si="36"/>
        <v>515</v>
      </c>
      <c r="J579" s="21"/>
      <c r="K579" s="21">
        <v>33335</v>
      </c>
      <c r="L579" s="26">
        <f t="shared" si="37"/>
        <v>33335</v>
      </c>
    </row>
    <row r="580" spans="1:12" ht="12.75" outlineLevel="2">
      <c r="A580" s="17" t="s">
        <v>147</v>
      </c>
      <c r="B580" s="18" t="s">
        <v>17</v>
      </c>
      <c r="C580" s="18" t="s">
        <v>24</v>
      </c>
      <c r="D580" s="18" t="s">
        <v>33</v>
      </c>
      <c r="E580" s="18" t="s">
        <v>20</v>
      </c>
      <c r="F580" s="19" t="s">
        <v>27</v>
      </c>
      <c r="G580" s="20">
        <v>22822</v>
      </c>
      <c r="H580" s="20">
        <v>29487</v>
      </c>
      <c r="I580" s="20">
        <f t="shared" si="36"/>
        <v>52309</v>
      </c>
      <c r="J580" s="79">
        <v>548801</v>
      </c>
      <c r="K580" s="21">
        <v>1998961</v>
      </c>
      <c r="L580" s="26">
        <f t="shared" si="37"/>
        <v>2547762</v>
      </c>
    </row>
    <row r="581" spans="1:12" ht="12.75" outlineLevel="2">
      <c r="A581" s="17" t="s">
        <v>148</v>
      </c>
      <c r="B581" s="18" t="s">
        <v>23</v>
      </c>
      <c r="C581" s="18" t="s">
        <v>24</v>
      </c>
      <c r="D581" s="18" t="s">
        <v>33</v>
      </c>
      <c r="E581" s="18" t="s">
        <v>26</v>
      </c>
      <c r="F581" s="19" t="s">
        <v>27</v>
      </c>
      <c r="G581" s="20">
        <v>3681</v>
      </c>
      <c r="H581" s="20"/>
      <c r="I581" s="20">
        <f t="shared" si="36"/>
        <v>3681</v>
      </c>
      <c r="J581" s="21">
        <v>87393</v>
      </c>
      <c r="K581" s="21"/>
      <c r="L581" s="26">
        <f t="shared" si="37"/>
        <v>87393</v>
      </c>
    </row>
    <row r="582" spans="1:12" ht="12.75" outlineLevel="2">
      <c r="A582" s="17" t="s">
        <v>150</v>
      </c>
      <c r="B582" s="18" t="s">
        <v>23</v>
      </c>
      <c r="C582" s="18" t="s">
        <v>24</v>
      </c>
      <c r="D582" s="18" t="s">
        <v>33</v>
      </c>
      <c r="E582" s="18" t="s">
        <v>26</v>
      </c>
      <c r="F582" s="19" t="s">
        <v>27</v>
      </c>
      <c r="G582" s="20"/>
      <c r="H582" s="20">
        <v>1735</v>
      </c>
      <c r="I582" s="20">
        <f t="shared" si="36"/>
        <v>1735</v>
      </c>
      <c r="J582" s="21"/>
      <c r="K582" s="21">
        <v>80241</v>
      </c>
      <c r="L582" s="26">
        <f t="shared" si="37"/>
        <v>80241</v>
      </c>
    </row>
    <row r="583" spans="1:12" ht="12.75" outlineLevel="2">
      <c r="A583" s="17" t="s">
        <v>151</v>
      </c>
      <c r="B583" s="18" t="s">
        <v>70</v>
      </c>
      <c r="C583" s="18" t="s">
        <v>24</v>
      </c>
      <c r="D583" s="18" t="s">
        <v>110</v>
      </c>
      <c r="E583" s="18" t="s">
        <v>20</v>
      </c>
      <c r="F583" s="19" t="s">
        <v>27</v>
      </c>
      <c r="G583" s="20">
        <v>81237</v>
      </c>
      <c r="H583" s="20"/>
      <c r="I583" s="20">
        <f t="shared" si="36"/>
        <v>81237</v>
      </c>
      <c r="J583" s="21">
        <v>1941695</v>
      </c>
      <c r="K583" s="21"/>
      <c r="L583" s="26">
        <f t="shared" si="37"/>
        <v>1941695</v>
      </c>
    </row>
    <row r="584" spans="1:12" ht="12.75" outlineLevel="2">
      <c r="A584" s="17" t="s">
        <v>152</v>
      </c>
      <c r="B584" s="18" t="s">
        <v>23</v>
      </c>
      <c r="C584" s="18" t="s">
        <v>24</v>
      </c>
      <c r="D584" s="18" t="s">
        <v>33</v>
      </c>
      <c r="E584" s="18" t="s">
        <v>26</v>
      </c>
      <c r="F584" s="19" t="s">
        <v>27</v>
      </c>
      <c r="G584" s="20">
        <v>1560</v>
      </c>
      <c r="H584" s="20"/>
      <c r="I584" s="20">
        <f t="shared" si="36"/>
        <v>1560</v>
      </c>
      <c r="J584" s="21">
        <v>38972</v>
      </c>
      <c r="K584" s="21"/>
      <c r="L584" s="26">
        <f t="shared" si="37"/>
        <v>38972</v>
      </c>
    </row>
    <row r="585" spans="1:12" ht="12.75" outlineLevel="2">
      <c r="A585" s="17" t="s">
        <v>153</v>
      </c>
      <c r="B585" s="18" t="s">
        <v>17</v>
      </c>
      <c r="C585" s="18" t="s">
        <v>24</v>
      </c>
      <c r="D585" s="18" t="s">
        <v>37</v>
      </c>
      <c r="E585" s="18" t="s">
        <v>20</v>
      </c>
      <c r="F585" s="19" t="s">
        <v>27</v>
      </c>
      <c r="G585" s="20">
        <v>124780</v>
      </c>
      <c r="H585" s="20">
        <v>26728</v>
      </c>
      <c r="I585" s="20">
        <f t="shared" si="36"/>
        <v>151508</v>
      </c>
      <c r="J585" s="21">
        <v>3014880</v>
      </c>
      <c r="K585" s="21">
        <v>1482119</v>
      </c>
      <c r="L585" s="26">
        <f t="shared" si="37"/>
        <v>4496999</v>
      </c>
    </row>
    <row r="586" spans="1:12" ht="12.75" outlineLevel="2">
      <c r="A586" s="17" t="s">
        <v>155</v>
      </c>
      <c r="B586" s="18" t="s">
        <v>23</v>
      </c>
      <c r="C586" s="18" t="s">
        <v>24</v>
      </c>
      <c r="D586" s="18" t="s">
        <v>114</v>
      </c>
      <c r="E586" s="18" t="s">
        <v>26</v>
      </c>
      <c r="F586" s="19" t="s">
        <v>27</v>
      </c>
      <c r="G586" s="20">
        <v>139</v>
      </c>
      <c r="H586" s="20"/>
      <c r="I586" s="20">
        <f t="shared" si="36"/>
        <v>139</v>
      </c>
      <c r="J586" s="20">
        <v>3271</v>
      </c>
      <c r="K586" s="21"/>
      <c r="L586" s="26">
        <f t="shared" si="37"/>
        <v>3271</v>
      </c>
    </row>
    <row r="587" spans="1:12" ht="12.75" outlineLevel="2">
      <c r="A587" s="23" t="s">
        <v>156</v>
      </c>
      <c r="B587" s="19" t="s">
        <v>64</v>
      </c>
      <c r="C587" s="19" t="s">
        <v>24</v>
      </c>
      <c r="D587" s="19" t="s">
        <v>130</v>
      </c>
      <c r="E587" s="19" t="s">
        <v>20</v>
      </c>
      <c r="F587" s="19" t="s">
        <v>27</v>
      </c>
      <c r="G587" s="20"/>
      <c r="H587" s="73">
        <f>1088+607</f>
        <v>1695</v>
      </c>
      <c r="I587" s="20">
        <f aca="true" t="shared" si="38" ref="I587:I618">SUM(G587:H587)</f>
        <v>1695</v>
      </c>
      <c r="J587" s="74"/>
      <c r="K587" s="21">
        <v>43176</v>
      </c>
      <c r="L587" s="26">
        <f aca="true" t="shared" si="39" ref="L587:L618">SUM(J587:K587)</f>
        <v>43176</v>
      </c>
    </row>
    <row r="588" spans="1:12" ht="12.75" outlineLevel="2">
      <c r="A588" s="17" t="s">
        <v>158</v>
      </c>
      <c r="B588" s="19" t="s">
        <v>64</v>
      </c>
      <c r="C588" s="19" t="s">
        <v>24</v>
      </c>
      <c r="D588" s="19" t="s">
        <v>157</v>
      </c>
      <c r="E588" s="19" t="s">
        <v>20</v>
      </c>
      <c r="F588" s="19" t="s">
        <v>27</v>
      </c>
      <c r="G588" s="20"/>
      <c r="H588" s="20">
        <v>100</v>
      </c>
      <c r="I588" s="20">
        <f t="shared" si="38"/>
        <v>100</v>
      </c>
      <c r="J588" s="21"/>
      <c r="K588" s="21">
        <v>3300</v>
      </c>
      <c r="L588" s="26">
        <f t="shared" si="39"/>
        <v>3300</v>
      </c>
    </row>
    <row r="589" spans="1:12" ht="12.75" outlineLevel="2">
      <c r="A589" s="23" t="s">
        <v>160</v>
      </c>
      <c r="B589" s="19" t="s">
        <v>64</v>
      </c>
      <c r="C589" s="19" t="s">
        <v>24</v>
      </c>
      <c r="D589" s="19" t="s">
        <v>130</v>
      </c>
      <c r="E589" s="19" t="s">
        <v>20</v>
      </c>
      <c r="F589" s="19" t="s">
        <v>27</v>
      </c>
      <c r="G589" s="20"/>
      <c r="H589" s="73">
        <v>553</v>
      </c>
      <c r="I589" s="20">
        <f t="shared" si="38"/>
        <v>553</v>
      </c>
      <c r="J589" s="74"/>
      <c r="K589" s="21">
        <v>23447</v>
      </c>
      <c r="L589" s="26">
        <f t="shared" si="39"/>
        <v>23447</v>
      </c>
    </row>
    <row r="590" spans="1:12" ht="12.75" outlineLevel="2">
      <c r="A590" s="17" t="s">
        <v>169</v>
      </c>
      <c r="B590" s="18" t="s">
        <v>23</v>
      </c>
      <c r="C590" s="18" t="s">
        <v>24</v>
      </c>
      <c r="D590" s="18" t="s">
        <v>25</v>
      </c>
      <c r="E590" s="18" t="s">
        <v>26</v>
      </c>
      <c r="F590" s="19" t="s">
        <v>27</v>
      </c>
      <c r="G590" s="20">
        <v>700</v>
      </c>
      <c r="H590" s="20"/>
      <c r="I590" s="20">
        <f t="shared" si="38"/>
        <v>700</v>
      </c>
      <c r="J590" s="21">
        <v>16560</v>
      </c>
      <c r="K590" s="21"/>
      <c r="L590" s="26">
        <f t="shared" si="39"/>
        <v>16560</v>
      </c>
    </row>
    <row r="591" spans="1:12" ht="12.75" outlineLevel="2">
      <c r="A591" s="17" t="s">
        <v>171</v>
      </c>
      <c r="B591" s="18" t="s">
        <v>35</v>
      </c>
      <c r="C591" s="18" t="s">
        <v>24</v>
      </c>
      <c r="D591" s="18" t="s">
        <v>114</v>
      </c>
      <c r="E591" s="18" t="s">
        <v>26</v>
      </c>
      <c r="F591" s="19" t="s">
        <v>27</v>
      </c>
      <c r="G591" s="20">
        <v>9625</v>
      </c>
      <c r="H591" s="20"/>
      <c r="I591" s="20">
        <f t="shared" si="38"/>
        <v>9625</v>
      </c>
      <c r="J591" s="21">
        <v>242304</v>
      </c>
      <c r="K591" s="21"/>
      <c r="L591" s="26">
        <f t="shared" si="39"/>
        <v>242304</v>
      </c>
    </row>
    <row r="592" spans="1:12" ht="12.75" outlineLevel="2">
      <c r="A592" s="17" t="s">
        <v>172</v>
      </c>
      <c r="B592" s="18" t="s">
        <v>17</v>
      </c>
      <c r="C592" s="18" t="s">
        <v>24</v>
      </c>
      <c r="D592" s="18" t="s">
        <v>37</v>
      </c>
      <c r="E592" s="18" t="s">
        <v>20</v>
      </c>
      <c r="F592" s="19" t="s">
        <v>27</v>
      </c>
      <c r="G592" s="20">
        <v>5237</v>
      </c>
      <c r="H592" s="20"/>
      <c r="I592" s="20">
        <f t="shared" si="38"/>
        <v>5237</v>
      </c>
      <c r="J592" s="21">
        <v>122597</v>
      </c>
      <c r="K592" s="21"/>
      <c r="L592" s="26">
        <f t="shared" si="39"/>
        <v>122597</v>
      </c>
    </row>
    <row r="593" spans="1:12" ht="12.75" outlineLevel="2">
      <c r="A593" s="17" t="s">
        <v>715</v>
      </c>
      <c r="B593" s="18" t="s">
        <v>32</v>
      </c>
      <c r="C593" s="18" t="s">
        <v>24</v>
      </c>
      <c r="D593" s="18" t="s">
        <v>114</v>
      </c>
      <c r="E593" s="18" t="s">
        <v>20</v>
      </c>
      <c r="F593" s="19" t="s">
        <v>27</v>
      </c>
      <c r="G593" s="20">
        <v>384529</v>
      </c>
      <c r="H593" s="20">
        <v>765</v>
      </c>
      <c r="I593" s="20">
        <f t="shared" si="38"/>
        <v>385294</v>
      </c>
      <c r="J593" s="21">
        <v>9438145</v>
      </c>
      <c r="K593" s="21">
        <v>41376</v>
      </c>
      <c r="L593" s="26">
        <f t="shared" si="39"/>
        <v>9479521</v>
      </c>
    </row>
    <row r="594" spans="1:12" ht="12.75" outlineLevel="2">
      <c r="A594" s="17" t="s">
        <v>182</v>
      </c>
      <c r="B594" s="18" t="s">
        <v>23</v>
      </c>
      <c r="C594" s="18" t="s">
        <v>24</v>
      </c>
      <c r="D594" s="18" t="s">
        <v>110</v>
      </c>
      <c r="E594" s="18" t="s">
        <v>26</v>
      </c>
      <c r="F594" s="19" t="s">
        <v>27</v>
      </c>
      <c r="G594" s="20">
        <v>194</v>
      </c>
      <c r="H594" s="20"/>
      <c r="I594" s="20">
        <f t="shared" si="38"/>
        <v>194</v>
      </c>
      <c r="J594" s="20">
        <v>4601</v>
      </c>
      <c r="K594" s="21"/>
      <c r="L594" s="26">
        <f t="shared" si="39"/>
        <v>4601</v>
      </c>
    </row>
    <row r="595" spans="1:12" ht="12.75" outlineLevel="2">
      <c r="A595" s="23" t="s">
        <v>183</v>
      </c>
      <c r="B595" s="19" t="s">
        <v>64</v>
      </c>
      <c r="C595" s="19" t="s">
        <v>24</v>
      </c>
      <c r="D595" s="19" t="s">
        <v>114</v>
      </c>
      <c r="E595" s="19" t="s">
        <v>20</v>
      </c>
      <c r="F595" s="19" t="s">
        <v>27</v>
      </c>
      <c r="G595" s="20"/>
      <c r="H595" s="20">
        <v>34</v>
      </c>
      <c r="I595" s="20">
        <f t="shared" si="38"/>
        <v>34</v>
      </c>
      <c r="J595" s="21"/>
      <c r="K595" s="21">
        <v>1700</v>
      </c>
      <c r="L595" s="26">
        <f t="shared" si="39"/>
        <v>1700</v>
      </c>
    </row>
    <row r="596" spans="1:12" ht="12.75" outlineLevel="2">
      <c r="A596" s="17" t="s">
        <v>716</v>
      </c>
      <c r="B596" s="18" t="s">
        <v>76</v>
      </c>
      <c r="C596" s="18" t="s">
        <v>24</v>
      </c>
      <c r="D596" s="18" t="s">
        <v>33</v>
      </c>
      <c r="E596" s="18" t="s">
        <v>26</v>
      </c>
      <c r="F596" s="19" t="s">
        <v>27</v>
      </c>
      <c r="G596" s="20">
        <v>27237</v>
      </c>
      <c r="H596" s="20"/>
      <c r="I596" s="20">
        <f t="shared" si="38"/>
        <v>27237</v>
      </c>
      <c r="J596" s="77">
        <v>651436</v>
      </c>
      <c r="L596" s="26">
        <f t="shared" si="39"/>
        <v>651436</v>
      </c>
    </row>
    <row r="597" spans="1:12" ht="12.75" outlineLevel="2">
      <c r="A597" s="17" t="s">
        <v>717</v>
      </c>
      <c r="B597" s="18" t="s">
        <v>76</v>
      </c>
      <c r="C597" s="18" t="s">
        <v>24</v>
      </c>
      <c r="D597" s="18" t="s">
        <v>33</v>
      </c>
      <c r="E597" s="18" t="s">
        <v>26</v>
      </c>
      <c r="F597" s="19" t="s">
        <v>27</v>
      </c>
      <c r="G597" s="20">
        <v>17594</v>
      </c>
      <c r="H597" s="20"/>
      <c r="I597" s="20">
        <f t="shared" si="38"/>
        <v>17594</v>
      </c>
      <c r="J597" s="77">
        <v>504068</v>
      </c>
      <c r="L597" s="26">
        <f t="shared" si="39"/>
        <v>504068</v>
      </c>
    </row>
    <row r="598" spans="1:12" ht="12.75" outlineLevel="2">
      <c r="A598" s="17" t="s">
        <v>718</v>
      </c>
      <c r="B598" s="18" t="s">
        <v>76</v>
      </c>
      <c r="C598" s="18" t="s">
        <v>24</v>
      </c>
      <c r="D598" s="18" t="s">
        <v>33</v>
      </c>
      <c r="E598" s="18" t="s">
        <v>26</v>
      </c>
      <c r="F598" s="19" t="s">
        <v>27</v>
      </c>
      <c r="G598" s="20">
        <v>9257</v>
      </c>
      <c r="H598" s="20"/>
      <c r="I598" s="20">
        <f t="shared" si="38"/>
        <v>9257</v>
      </c>
      <c r="J598" s="77">
        <v>213318</v>
      </c>
      <c r="L598" s="26">
        <f t="shared" si="39"/>
        <v>213318</v>
      </c>
    </row>
    <row r="599" spans="1:12" ht="12.75" outlineLevel="2">
      <c r="A599" s="17" t="s">
        <v>719</v>
      </c>
      <c r="B599" s="18" t="s">
        <v>76</v>
      </c>
      <c r="C599" s="18" t="s">
        <v>24</v>
      </c>
      <c r="D599" s="18" t="s">
        <v>33</v>
      </c>
      <c r="E599" s="18" t="s">
        <v>26</v>
      </c>
      <c r="F599" s="19" t="s">
        <v>27</v>
      </c>
      <c r="G599" s="20">
        <v>398</v>
      </c>
      <c r="H599" s="20"/>
      <c r="I599" s="20">
        <f t="shared" si="38"/>
        <v>398</v>
      </c>
      <c r="J599" s="77">
        <v>10180</v>
      </c>
      <c r="L599" s="26">
        <f t="shared" si="39"/>
        <v>10180</v>
      </c>
    </row>
    <row r="600" spans="1:12" ht="12.75" outlineLevel="2">
      <c r="A600" s="17" t="s">
        <v>720</v>
      </c>
      <c r="B600" s="18" t="s">
        <v>76</v>
      </c>
      <c r="C600" s="18" t="s">
        <v>24</v>
      </c>
      <c r="D600" s="18" t="s">
        <v>33</v>
      </c>
      <c r="E600" s="18" t="s">
        <v>26</v>
      </c>
      <c r="F600" s="19" t="s">
        <v>27</v>
      </c>
      <c r="G600" s="20">
        <v>2201</v>
      </c>
      <c r="H600" s="20"/>
      <c r="I600" s="20">
        <f t="shared" si="38"/>
        <v>2201</v>
      </c>
      <c r="J600" s="77">
        <v>59577</v>
      </c>
      <c r="L600" s="26">
        <f t="shared" si="39"/>
        <v>59577</v>
      </c>
    </row>
    <row r="601" spans="1:12" ht="12.75" outlineLevel="2">
      <c r="A601" s="17" t="s">
        <v>721</v>
      </c>
      <c r="B601" s="18" t="s">
        <v>76</v>
      </c>
      <c r="C601" s="18" t="s">
        <v>24</v>
      </c>
      <c r="D601" s="18" t="s">
        <v>33</v>
      </c>
      <c r="E601" s="18" t="s">
        <v>26</v>
      </c>
      <c r="F601" s="19" t="s">
        <v>27</v>
      </c>
      <c r="G601" s="20">
        <v>3327</v>
      </c>
      <c r="H601" s="20"/>
      <c r="I601" s="20">
        <f t="shared" si="38"/>
        <v>3327</v>
      </c>
      <c r="J601" s="77">
        <v>84121</v>
      </c>
      <c r="L601" s="26">
        <f t="shared" si="39"/>
        <v>84121</v>
      </c>
    </row>
    <row r="602" spans="1:12" ht="12.75" outlineLevel="2">
      <c r="A602" s="23" t="s">
        <v>191</v>
      </c>
      <c r="B602" s="19" t="s">
        <v>49</v>
      </c>
      <c r="C602" s="19" t="s">
        <v>24</v>
      </c>
      <c r="D602" s="19" t="s">
        <v>130</v>
      </c>
      <c r="E602" s="19" t="s">
        <v>20</v>
      </c>
      <c r="F602" s="19" t="s">
        <v>27</v>
      </c>
      <c r="G602" s="20"/>
      <c r="H602" s="20">
        <v>238</v>
      </c>
      <c r="I602" s="20">
        <f t="shared" si="38"/>
        <v>238</v>
      </c>
      <c r="J602" s="21"/>
      <c r="K602" s="21">
        <v>12451</v>
      </c>
      <c r="L602" s="26">
        <f t="shared" si="39"/>
        <v>12451</v>
      </c>
    </row>
    <row r="603" spans="1:12" ht="12.75" outlineLevel="2">
      <c r="A603" s="23" t="s">
        <v>192</v>
      </c>
      <c r="B603" s="19" t="s">
        <v>64</v>
      </c>
      <c r="C603" s="19" t="s">
        <v>24</v>
      </c>
      <c r="D603" s="19" t="s">
        <v>130</v>
      </c>
      <c r="E603" s="19" t="s">
        <v>20</v>
      </c>
      <c r="F603" s="19" t="s">
        <v>27</v>
      </c>
      <c r="G603" s="20"/>
      <c r="H603" s="20">
        <v>111888</v>
      </c>
      <c r="I603" s="20">
        <f t="shared" si="38"/>
        <v>111888</v>
      </c>
      <c r="J603" s="74"/>
      <c r="K603" s="21">
        <v>6152262</v>
      </c>
      <c r="L603" s="26">
        <f t="shared" si="39"/>
        <v>6152262</v>
      </c>
    </row>
    <row r="604" spans="1:12" ht="12.75" outlineLevel="2">
      <c r="A604" s="17" t="s">
        <v>195</v>
      </c>
      <c r="B604" s="18" t="s">
        <v>23</v>
      </c>
      <c r="C604" s="18" t="s">
        <v>24</v>
      </c>
      <c r="D604" s="18" t="s">
        <v>110</v>
      </c>
      <c r="E604" s="18" t="s">
        <v>26</v>
      </c>
      <c r="F604" s="19" t="s">
        <v>27</v>
      </c>
      <c r="G604" s="20">
        <v>355</v>
      </c>
      <c r="H604" s="20"/>
      <c r="I604" s="20">
        <f t="shared" si="38"/>
        <v>355</v>
      </c>
      <c r="J604" s="21">
        <v>8389</v>
      </c>
      <c r="K604" s="21"/>
      <c r="L604" s="26">
        <f t="shared" si="39"/>
        <v>8389</v>
      </c>
    </row>
    <row r="605" spans="1:12" ht="12.75" outlineLevel="2">
      <c r="A605" s="17" t="s">
        <v>204</v>
      </c>
      <c r="B605" s="18" t="s">
        <v>32</v>
      </c>
      <c r="C605" s="18" t="s">
        <v>24</v>
      </c>
      <c r="D605" s="18" t="s">
        <v>25</v>
      </c>
      <c r="E605" s="18" t="s">
        <v>20</v>
      </c>
      <c r="F605" s="19" t="s">
        <v>27</v>
      </c>
      <c r="G605" s="20">
        <v>10494</v>
      </c>
      <c r="H605" s="73"/>
      <c r="I605" s="20">
        <f t="shared" si="38"/>
        <v>10494</v>
      </c>
      <c r="J605" s="21">
        <v>210805</v>
      </c>
      <c r="K605" s="21"/>
      <c r="L605" s="26">
        <f t="shared" si="39"/>
        <v>210805</v>
      </c>
    </row>
    <row r="606" spans="1:12" ht="12.75" outlineLevel="2">
      <c r="A606" s="17" t="s">
        <v>205</v>
      </c>
      <c r="B606" s="18" t="s">
        <v>17</v>
      </c>
      <c r="C606" s="18" t="s">
        <v>24</v>
      </c>
      <c r="D606" s="18" t="s">
        <v>25</v>
      </c>
      <c r="E606" s="18" t="s">
        <v>20</v>
      </c>
      <c r="F606" s="19" t="s">
        <v>27</v>
      </c>
      <c r="G606" s="20">
        <v>63660</v>
      </c>
      <c r="H606" s="20">
        <v>83030</v>
      </c>
      <c r="I606" s="20">
        <f t="shared" si="38"/>
        <v>146690</v>
      </c>
      <c r="J606" s="21">
        <v>1470158</v>
      </c>
      <c r="K606" s="21">
        <v>5191777</v>
      </c>
      <c r="L606" s="26">
        <f t="shared" si="39"/>
        <v>6661935</v>
      </c>
    </row>
    <row r="607" spans="1:12" ht="12.75" outlineLevel="2">
      <c r="A607" s="17" t="s">
        <v>209</v>
      </c>
      <c r="B607" s="18" t="s">
        <v>17</v>
      </c>
      <c r="C607" s="18" t="s">
        <v>24</v>
      </c>
      <c r="D607" s="18" t="s">
        <v>37</v>
      </c>
      <c r="E607" s="18" t="s">
        <v>20</v>
      </c>
      <c r="F607" s="19" t="s">
        <v>27</v>
      </c>
      <c r="G607" s="20">
        <v>233</v>
      </c>
      <c r="H607" s="20"/>
      <c r="I607" s="20">
        <f t="shared" si="38"/>
        <v>233</v>
      </c>
      <c r="J607" s="25">
        <v>5700</v>
      </c>
      <c r="K607" s="21"/>
      <c r="L607" s="26">
        <f t="shared" si="39"/>
        <v>5700</v>
      </c>
    </row>
    <row r="608" spans="1:12" ht="12.75" outlineLevel="2">
      <c r="A608" s="17" t="s">
        <v>213</v>
      </c>
      <c r="B608" s="18" t="s">
        <v>23</v>
      </c>
      <c r="C608" s="18" t="s">
        <v>24</v>
      </c>
      <c r="D608" s="18" t="s">
        <v>33</v>
      </c>
      <c r="E608" s="18" t="s">
        <v>26</v>
      </c>
      <c r="F608" s="19" t="s">
        <v>27</v>
      </c>
      <c r="G608" s="20">
        <v>944</v>
      </c>
      <c r="H608" s="20"/>
      <c r="I608" s="20">
        <f t="shared" si="38"/>
        <v>944</v>
      </c>
      <c r="J608" s="21">
        <v>22401</v>
      </c>
      <c r="K608" s="21"/>
      <c r="L608" s="26">
        <f t="shared" si="39"/>
        <v>22401</v>
      </c>
    </row>
    <row r="609" spans="1:12" ht="12.75" outlineLevel="2">
      <c r="A609" s="17" t="s">
        <v>214</v>
      </c>
      <c r="B609" s="18" t="s">
        <v>17</v>
      </c>
      <c r="C609" s="18" t="s">
        <v>24</v>
      </c>
      <c r="D609" s="18" t="s">
        <v>37</v>
      </c>
      <c r="E609" s="18" t="s">
        <v>20</v>
      </c>
      <c r="F609" s="19" t="s">
        <v>27</v>
      </c>
      <c r="G609" s="20">
        <v>26470</v>
      </c>
      <c r="H609" s="20"/>
      <c r="I609" s="20">
        <f t="shared" si="38"/>
        <v>26470</v>
      </c>
      <c r="J609" s="21">
        <v>649676</v>
      </c>
      <c r="K609" s="21"/>
      <c r="L609" s="26">
        <f t="shared" si="39"/>
        <v>649676</v>
      </c>
    </row>
    <row r="610" spans="1:12" ht="12.75" outlineLevel="2">
      <c r="A610" s="51" t="s">
        <v>218</v>
      </c>
      <c r="B610" s="19" t="s">
        <v>64</v>
      </c>
      <c r="C610" s="19" t="s">
        <v>24</v>
      </c>
      <c r="D610" s="19" t="s">
        <v>219</v>
      </c>
      <c r="E610" s="19" t="s">
        <v>20</v>
      </c>
      <c r="F610" s="19" t="s">
        <v>27</v>
      </c>
      <c r="G610" s="20"/>
      <c r="H610" s="20">
        <v>11408</v>
      </c>
      <c r="I610" s="20">
        <f t="shared" si="38"/>
        <v>11408</v>
      </c>
      <c r="J610" s="21"/>
      <c r="K610" s="21">
        <v>470149</v>
      </c>
      <c r="L610" s="26">
        <f t="shared" si="39"/>
        <v>470149</v>
      </c>
    </row>
    <row r="611" spans="1:12" ht="12.75" outlineLevel="2">
      <c r="A611" s="17" t="s">
        <v>221</v>
      </c>
      <c r="B611" s="18" t="s">
        <v>17</v>
      </c>
      <c r="C611" s="18" t="s">
        <v>24</v>
      </c>
      <c r="D611" s="18" t="s">
        <v>37</v>
      </c>
      <c r="E611" s="18" t="s">
        <v>20</v>
      </c>
      <c r="F611" s="19" t="s">
        <v>27</v>
      </c>
      <c r="G611" s="20">
        <v>149</v>
      </c>
      <c r="H611" s="20"/>
      <c r="I611" s="20">
        <f t="shared" si="38"/>
        <v>149</v>
      </c>
      <c r="J611" s="21">
        <v>3278</v>
      </c>
      <c r="K611" s="21"/>
      <c r="L611" s="26">
        <f t="shared" si="39"/>
        <v>3278</v>
      </c>
    </row>
    <row r="612" spans="1:12" ht="12.75" outlineLevel="2">
      <c r="A612" s="17" t="s">
        <v>224</v>
      </c>
      <c r="B612" s="18" t="s">
        <v>23</v>
      </c>
      <c r="C612" s="18" t="s">
        <v>24</v>
      </c>
      <c r="D612" s="18" t="s">
        <v>33</v>
      </c>
      <c r="E612" s="18" t="s">
        <v>26</v>
      </c>
      <c r="F612" s="19" t="s">
        <v>27</v>
      </c>
      <c r="G612" s="20">
        <v>7855</v>
      </c>
      <c r="H612" s="20"/>
      <c r="I612" s="20">
        <f t="shared" si="38"/>
        <v>7855</v>
      </c>
      <c r="J612" s="21">
        <v>186519</v>
      </c>
      <c r="K612" s="21"/>
      <c r="L612" s="26">
        <f t="shared" si="39"/>
        <v>186519</v>
      </c>
    </row>
    <row r="613" spans="1:12" ht="12.75" outlineLevel="2">
      <c r="A613" s="17" t="s">
        <v>226</v>
      </c>
      <c r="B613" s="18" t="s">
        <v>17</v>
      </c>
      <c r="C613" s="18" t="s">
        <v>24</v>
      </c>
      <c r="D613" s="18" t="s">
        <v>25</v>
      </c>
      <c r="E613" s="18" t="s">
        <v>20</v>
      </c>
      <c r="F613" s="19" t="s">
        <v>27</v>
      </c>
      <c r="G613" s="20">
        <v>12543</v>
      </c>
      <c r="H613" s="20"/>
      <c r="I613" s="20">
        <f t="shared" si="38"/>
        <v>12543</v>
      </c>
      <c r="J613" s="21">
        <v>277660</v>
      </c>
      <c r="K613" s="21"/>
      <c r="L613" s="26">
        <f t="shared" si="39"/>
        <v>277660</v>
      </c>
    </row>
    <row r="614" spans="1:12" ht="12.75" outlineLevel="2">
      <c r="A614" s="17" t="s">
        <v>231</v>
      </c>
      <c r="B614" s="18" t="s">
        <v>23</v>
      </c>
      <c r="C614" s="18" t="s">
        <v>24</v>
      </c>
      <c r="D614" s="18" t="s">
        <v>33</v>
      </c>
      <c r="E614" s="18" t="s">
        <v>26</v>
      </c>
      <c r="F614" s="19" t="s">
        <v>27</v>
      </c>
      <c r="G614" s="20">
        <v>46376</v>
      </c>
      <c r="H614" s="20"/>
      <c r="I614" s="20">
        <f t="shared" si="38"/>
        <v>46376</v>
      </c>
      <c r="J614" s="21">
        <v>1101111</v>
      </c>
      <c r="K614" s="21"/>
      <c r="L614" s="26">
        <f t="shared" si="39"/>
        <v>1101111</v>
      </c>
    </row>
    <row r="615" spans="1:12" ht="12.75" outlineLevel="2">
      <c r="A615" s="17" t="s">
        <v>233</v>
      </c>
      <c r="B615" s="18" t="s">
        <v>17</v>
      </c>
      <c r="C615" s="18" t="s">
        <v>24</v>
      </c>
      <c r="D615" s="18" t="s">
        <v>37</v>
      </c>
      <c r="E615" s="18" t="s">
        <v>20</v>
      </c>
      <c r="F615" s="19" t="s">
        <v>27</v>
      </c>
      <c r="G615" s="24">
        <v>5240</v>
      </c>
      <c r="H615" s="20"/>
      <c r="I615" s="20">
        <f t="shared" si="38"/>
        <v>5240</v>
      </c>
      <c r="J615" s="21">
        <v>115956</v>
      </c>
      <c r="K615" s="21"/>
      <c r="L615" s="26">
        <f t="shared" si="39"/>
        <v>115956</v>
      </c>
    </row>
    <row r="616" spans="1:12" ht="12.75" outlineLevel="2">
      <c r="A616" s="23" t="s">
        <v>242</v>
      </c>
      <c r="B616" s="19" t="s">
        <v>32</v>
      </c>
      <c r="C616" s="19" t="s">
        <v>24</v>
      </c>
      <c r="D616" s="19" t="s">
        <v>37</v>
      </c>
      <c r="E616" s="18" t="s">
        <v>20</v>
      </c>
      <c r="F616" s="19" t="s">
        <v>27</v>
      </c>
      <c r="G616" s="20">
        <v>6094</v>
      </c>
      <c r="H616" s="20"/>
      <c r="I616" s="20">
        <f t="shared" si="38"/>
        <v>6094</v>
      </c>
      <c r="J616" s="21">
        <v>128845</v>
      </c>
      <c r="K616" s="21"/>
      <c r="L616" s="26">
        <f t="shared" si="39"/>
        <v>128845</v>
      </c>
    </row>
    <row r="617" spans="1:12" ht="12.75" outlineLevel="2">
      <c r="A617" s="17" t="s">
        <v>244</v>
      </c>
      <c r="B617" s="18" t="s">
        <v>49</v>
      </c>
      <c r="C617" s="18" t="s">
        <v>24</v>
      </c>
      <c r="D617" s="18" t="s">
        <v>33</v>
      </c>
      <c r="E617" s="19" t="s">
        <v>20</v>
      </c>
      <c r="F617" s="19" t="s">
        <v>27</v>
      </c>
      <c r="G617" s="20"/>
      <c r="H617" s="20">
        <v>8151</v>
      </c>
      <c r="I617" s="20">
        <f t="shared" si="38"/>
        <v>8151</v>
      </c>
      <c r="J617" s="21"/>
      <c r="K617" s="21">
        <v>379511</v>
      </c>
      <c r="L617" s="26">
        <f t="shared" si="39"/>
        <v>379511</v>
      </c>
    </row>
    <row r="618" spans="1:12" ht="12.75" outlineLevel="2">
      <c r="A618" s="17" t="s">
        <v>246</v>
      </c>
      <c r="B618" s="18" t="s">
        <v>17</v>
      </c>
      <c r="C618" s="18" t="s">
        <v>24</v>
      </c>
      <c r="D618" s="18" t="s">
        <v>37</v>
      </c>
      <c r="E618" s="18" t="s">
        <v>20</v>
      </c>
      <c r="F618" s="19" t="s">
        <v>27</v>
      </c>
      <c r="G618" s="20">
        <v>18648</v>
      </c>
      <c r="H618" s="20"/>
      <c r="I618" s="20">
        <f t="shared" si="38"/>
        <v>18648</v>
      </c>
      <c r="J618" s="21">
        <v>448500</v>
      </c>
      <c r="K618" s="21"/>
      <c r="L618" s="26">
        <f t="shared" si="39"/>
        <v>448500</v>
      </c>
    </row>
    <row r="619" spans="1:12" ht="12.75" outlineLevel="2">
      <c r="A619" s="17" t="s">
        <v>253</v>
      </c>
      <c r="B619" s="18" t="s">
        <v>23</v>
      </c>
      <c r="C619" s="18" t="s">
        <v>24</v>
      </c>
      <c r="D619" s="18" t="s">
        <v>33</v>
      </c>
      <c r="E619" s="18" t="s">
        <v>26</v>
      </c>
      <c r="F619" s="19" t="s">
        <v>27</v>
      </c>
      <c r="G619" s="20">
        <v>680</v>
      </c>
      <c r="H619" s="20"/>
      <c r="I619" s="20">
        <f aca="true" t="shared" si="40" ref="I619:I650">SUM(G619:H619)</f>
        <v>680</v>
      </c>
      <c r="J619" s="21">
        <v>16068</v>
      </c>
      <c r="K619" s="21"/>
      <c r="L619" s="26">
        <f aca="true" t="shared" si="41" ref="L619:L650">SUM(J619:K619)</f>
        <v>16068</v>
      </c>
    </row>
    <row r="620" spans="1:12" ht="12.75" outlineLevel="2">
      <c r="A620" s="17" t="s">
        <v>256</v>
      </c>
      <c r="B620" s="18" t="s">
        <v>17</v>
      </c>
      <c r="C620" s="18" t="s">
        <v>24</v>
      </c>
      <c r="D620" s="18" t="s">
        <v>37</v>
      </c>
      <c r="E620" s="18" t="s">
        <v>20</v>
      </c>
      <c r="F620" s="19" t="s">
        <v>27</v>
      </c>
      <c r="G620" s="24">
        <v>1638</v>
      </c>
      <c r="H620" s="20"/>
      <c r="I620" s="20">
        <f t="shared" si="40"/>
        <v>1638</v>
      </c>
      <c r="J620" s="25">
        <v>40840</v>
      </c>
      <c r="K620" s="21"/>
      <c r="L620" s="26">
        <f t="shared" si="41"/>
        <v>40840</v>
      </c>
    </row>
    <row r="621" spans="1:12" ht="12.75" outlineLevel="2">
      <c r="A621" s="17" t="s">
        <v>259</v>
      </c>
      <c r="B621" s="18" t="s">
        <v>17</v>
      </c>
      <c r="C621" s="18" t="s">
        <v>24</v>
      </c>
      <c r="D621" s="18" t="s">
        <v>114</v>
      </c>
      <c r="E621" s="18" t="s">
        <v>20</v>
      </c>
      <c r="F621" s="19" t="s">
        <v>27</v>
      </c>
      <c r="G621" s="72">
        <v>1379</v>
      </c>
      <c r="H621" s="72"/>
      <c r="I621" s="20">
        <f t="shared" si="40"/>
        <v>1379</v>
      </c>
      <c r="J621" s="21">
        <v>30605</v>
      </c>
      <c r="K621" s="21"/>
      <c r="L621" s="26">
        <f t="shared" si="41"/>
        <v>30605</v>
      </c>
    </row>
    <row r="622" spans="1:12" ht="12.75" outlineLevel="2">
      <c r="A622" s="17" t="s">
        <v>261</v>
      </c>
      <c r="B622" s="18" t="s">
        <v>35</v>
      </c>
      <c r="C622" s="18" t="s">
        <v>24</v>
      </c>
      <c r="D622" s="18" t="s">
        <v>114</v>
      </c>
      <c r="E622" s="18" t="s">
        <v>26</v>
      </c>
      <c r="F622" s="19" t="s">
        <v>27</v>
      </c>
      <c r="G622" s="20">
        <v>12801</v>
      </c>
      <c r="H622" s="20"/>
      <c r="I622" s="20">
        <f t="shared" si="40"/>
        <v>12801</v>
      </c>
      <c r="J622" s="21">
        <v>282735</v>
      </c>
      <c r="K622" s="21"/>
      <c r="L622" s="26">
        <f t="shared" si="41"/>
        <v>282735</v>
      </c>
    </row>
    <row r="623" spans="1:12" ht="12.75" outlineLevel="2">
      <c r="A623" s="17" t="s">
        <v>264</v>
      </c>
      <c r="B623" s="18" t="s">
        <v>35</v>
      </c>
      <c r="C623" s="18" t="s">
        <v>24</v>
      </c>
      <c r="D623" s="18" t="s">
        <v>25</v>
      </c>
      <c r="E623" s="18" t="s">
        <v>26</v>
      </c>
      <c r="F623" s="19" t="s">
        <v>27</v>
      </c>
      <c r="G623" s="20">
        <v>7282</v>
      </c>
      <c r="H623" s="20"/>
      <c r="I623" s="20">
        <f t="shared" si="40"/>
        <v>7282</v>
      </c>
      <c r="J623" s="21">
        <v>159111</v>
      </c>
      <c r="K623" s="21"/>
      <c r="L623" s="26">
        <f t="shared" si="41"/>
        <v>159111</v>
      </c>
    </row>
    <row r="624" spans="1:12" ht="12.75" outlineLevel="2">
      <c r="A624" s="23" t="s">
        <v>265</v>
      </c>
      <c r="B624" s="19" t="s">
        <v>32</v>
      </c>
      <c r="C624" s="19" t="s">
        <v>24</v>
      </c>
      <c r="D624" s="19" t="s">
        <v>37</v>
      </c>
      <c r="E624" s="18" t="s">
        <v>20</v>
      </c>
      <c r="F624" s="19" t="s">
        <v>27</v>
      </c>
      <c r="G624" s="24">
        <v>34435</v>
      </c>
      <c r="H624" s="20"/>
      <c r="I624" s="20">
        <f t="shared" si="40"/>
        <v>34435</v>
      </c>
      <c r="J624" s="25">
        <v>740476</v>
      </c>
      <c r="K624" s="21"/>
      <c r="L624" s="26">
        <f t="shared" si="41"/>
        <v>740476</v>
      </c>
    </row>
    <row r="625" spans="1:12" ht="12.75" outlineLevel="2">
      <c r="A625" s="17" t="s">
        <v>266</v>
      </c>
      <c r="B625" s="18" t="s">
        <v>17</v>
      </c>
      <c r="C625" s="18" t="s">
        <v>24</v>
      </c>
      <c r="D625" s="18" t="s">
        <v>37</v>
      </c>
      <c r="E625" s="18" t="s">
        <v>20</v>
      </c>
      <c r="F625" s="19" t="s">
        <v>27</v>
      </c>
      <c r="G625" s="24">
        <v>5402</v>
      </c>
      <c r="H625" s="20"/>
      <c r="I625" s="20">
        <f t="shared" si="40"/>
        <v>5402</v>
      </c>
      <c r="J625" s="25">
        <v>132935</v>
      </c>
      <c r="K625" s="21"/>
      <c r="L625" s="26">
        <f t="shared" si="41"/>
        <v>132935</v>
      </c>
    </row>
    <row r="626" spans="1:12" ht="12.75" outlineLevel="2">
      <c r="A626" s="17" t="s">
        <v>268</v>
      </c>
      <c r="B626" s="18" t="s">
        <v>23</v>
      </c>
      <c r="C626" s="18" t="s">
        <v>24</v>
      </c>
      <c r="D626" s="18" t="s">
        <v>33</v>
      </c>
      <c r="E626" s="18" t="s">
        <v>26</v>
      </c>
      <c r="F626" s="19" t="s">
        <v>27</v>
      </c>
      <c r="G626" s="20">
        <v>7856</v>
      </c>
      <c r="H626" s="20"/>
      <c r="I626" s="20">
        <f t="shared" si="40"/>
        <v>7856</v>
      </c>
      <c r="J626" s="21">
        <v>185873</v>
      </c>
      <c r="K626" s="21"/>
      <c r="L626" s="26">
        <f t="shared" si="41"/>
        <v>185873</v>
      </c>
    </row>
    <row r="627" spans="1:12" ht="12.75" outlineLevel="2">
      <c r="A627" s="17" t="s">
        <v>270</v>
      </c>
      <c r="B627" s="18" t="s">
        <v>23</v>
      </c>
      <c r="C627" s="18" t="s">
        <v>24</v>
      </c>
      <c r="D627" s="18" t="s">
        <v>33</v>
      </c>
      <c r="E627" s="18" t="s">
        <v>26</v>
      </c>
      <c r="F627" s="19" t="s">
        <v>27</v>
      </c>
      <c r="G627" s="20">
        <v>2101</v>
      </c>
      <c r="H627" s="20"/>
      <c r="I627" s="20">
        <f t="shared" si="40"/>
        <v>2101</v>
      </c>
      <c r="J627" s="21">
        <v>49871</v>
      </c>
      <c r="K627" s="21"/>
      <c r="L627" s="26">
        <f t="shared" si="41"/>
        <v>49871</v>
      </c>
    </row>
    <row r="628" spans="1:12" ht="12.75" outlineLevel="2">
      <c r="A628" s="17" t="s">
        <v>272</v>
      </c>
      <c r="B628" s="18" t="s">
        <v>76</v>
      </c>
      <c r="C628" s="18" t="s">
        <v>24</v>
      </c>
      <c r="D628" s="18" t="s">
        <v>43</v>
      </c>
      <c r="E628" s="18" t="s">
        <v>26</v>
      </c>
      <c r="F628" s="19" t="s">
        <v>27</v>
      </c>
      <c r="G628" s="20"/>
      <c r="H628" s="20">
        <v>11</v>
      </c>
      <c r="I628" s="20">
        <f t="shared" si="40"/>
        <v>11</v>
      </c>
      <c r="J628" s="20"/>
      <c r="K628" s="21">
        <v>866</v>
      </c>
      <c r="L628" s="26">
        <f t="shared" si="41"/>
        <v>866</v>
      </c>
    </row>
    <row r="629" spans="1:12" ht="12.75" outlineLevel="2">
      <c r="A629" s="23" t="s">
        <v>274</v>
      </c>
      <c r="B629" s="19" t="s">
        <v>32</v>
      </c>
      <c r="C629" s="19" t="s">
        <v>24</v>
      </c>
      <c r="D629" s="19" t="s">
        <v>37</v>
      </c>
      <c r="E629" s="18" t="s">
        <v>20</v>
      </c>
      <c r="F629" s="19" t="s">
        <v>27</v>
      </c>
      <c r="G629" s="20">
        <v>41310</v>
      </c>
      <c r="H629" s="20"/>
      <c r="I629" s="20">
        <f t="shared" si="40"/>
        <v>41310</v>
      </c>
      <c r="J629" s="21">
        <v>888325</v>
      </c>
      <c r="K629" s="21"/>
      <c r="L629" s="26">
        <f t="shared" si="41"/>
        <v>888325</v>
      </c>
    </row>
    <row r="630" spans="1:12" ht="12.75" outlineLevel="2">
      <c r="A630" s="17" t="s">
        <v>276</v>
      </c>
      <c r="B630" s="18" t="s">
        <v>23</v>
      </c>
      <c r="C630" s="18" t="s">
        <v>24</v>
      </c>
      <c r="D630" s="18" t="s">
        <v>25</v>
      </c>
      <c r="E630" s="18" t="s">
        <v>26</v>
      </c>
      <c r="F630" s="19" t="s">
        <v>27</v>
      </c>
      <c r="G630" s="20">
        <v>3759</v>
      </c>
      <c r="H630" s="20"/>
      <c r="I630" s="20">
        <f t="shared" si="40"/>
        <v>3759</v>
      </c>
      <c r="J630" s="21">
        <v>89209</v>
      </c>
      <c r="K630" s="21"/>
      <c r="L630" s="26">
        <f t="shared" si="41"/>
        <v>89209</v>
      </c>
    </row>
    <row r="631" spans="1:12" ht="12.75" outlineLevel="2">
      <c r="A631" s="17" t="s">
        <v>279</v>
      </c>
      <c r="B631" s="18" t="s">
        <v>23</v>
      </c>
      <c r="C631" s="18" t="s">
        <v>24</v>
      </c>
      <c r="D631" s="18" t="s">
        <v>25</v>
      </c>
      <c r="E631" s="18" t="s">
        <v>26</v>
      </c>
      <c r="F631" s="19" t="s">
        <v>27</v>
      </c>
      <c r="G631" s="20">
        <v>818</v>
      </c>
      <c r="H631" s="20"/>
      <c r="I631" s="20">
        <f t="shared" si="40"/>
        <v>818</v>
      </c>
      <c r="J631" s="21">
        <v>19379</v>
      </c>
      <c r="K631" s="21"/>
      <c r="L631" s="26">
        <f t="shared" si="41"/>
        <v>19379</v>
      </c>
    </row>
    <row r="632" spans="1:12" ht="12.75" outlineLevel="2">
      <c r="A632" s="17" t="s">
        <v>280</v>
      </c>
      <c r="B632" s="18" t="s">
        <v>23</v>
      </c>
      <c r="C632" s="18" t="s">
        <v>24</v>
      </c>
      <c r="D632" s="18" t="s">
        <v>25</v>
      </c>
      <c r="E632" s="18" t="s">
        <v>26</v>
      </c>
      <c r="F632" s="19" t="s">
        <v>27</v>
      </c>
      <c r="G632" s="20">
        <v>2247</v>
      </c>
      <c r="H632" s="20"/>
      <c r="I632" s="20">
        <f t="shared" si="40"/>
        <v>2247</v>
      </c>
      <c r="J632" s="21">
        <v>53223</v>
      </c>
      <c r="K632" s="21"/>
      <c r="L632" s="26">
        <f t="shared" si="41"/>
        <v>53223</v>
      </c>
    </row>
    <row r="633" spans="1:12" ht="12.75" outlineLevel="2">
      <c r="A633" s="17" t="s">
        <v>291</v>
      </c>
      <c r="B633" s="18" t="s">
        <v>35</v>
      </c>
      <c r="C633" s="18" t="s">
        <v>24</v>
      </c>
      <c r="D633" s="18" t="s">
        <v>25</v>
      </c>
      <c r="E633" s="18" t="s">
        <v>26</v>
      </c>
      <c r="F633" s="19" t="s">
        <v>27</v>
      </c>
      <c r="G633" s="20">
        <v>12801</v>
      </c>
      <c r="H633" s="20"/>
      <c r="I633" s="20">
        <f t="shared" si="40"/>
        <v>12801</v>
      </c>
      <c r="J633" s="21">
        <v>282735</v>
      </c>
      <c r="K633" s="21"/>
      <c r="L633" s="26">
        <f t="shared" si="41"/>
        <v>282735</v>
      </c>
    </row>
    <row r="634" spans="1:12" ht="12.75" outlineLevel="2">
      <c r="A634" s="17" t="s">
        <v>293</v>
      </c>
      <c r="B634" s="18" t="s">
        <v>23</v>
      </c>
      <c r="C634" s="18" t="s">
        <v>24</v>
      </c>
      <c r="D634" s="18" t="s">
        <v>25</v>
      </c>
      <c r="E634" s="18" t="s">
        <v>26</v>
      </c>
      <c r="F634" s="19" t="s">
        <v>27</v>
      </c>
      <c r="G634" s="20">
        <v>2546</v>
      </c>
      <c r="H634" s="20"/>
      <c r="I634" s="20">
        <f t="shared" si="40"/>
        <v>2546</v>
      </c>
      <c r="J634" s="21">
        <v>60429</v>
      </c>
      <c r="K634" s="21"/>
      <c r="L634" s="26">
        <f t="shared" si="41"/>
        <v>60429</v>
      </c>
    </row>
    <row r="635" spans="1:12" ht="12.75" outlineLevel="2">
      <c r="A635" s="17" t="s">
        <v>301</v>
      </c>
      <c r="B635" s="18" t="s">
        <v>23</v>
      </c>
      <c r="C635" s="18" t="s">
        <v>24</v>
      </c>
      <c r="D635" s="18" t="s">
        <v>110</v>
      </c>
      <c r="E635" s="18" t="s">
        <v>26</v>
      </c>
      <c r="F635" s="19" t="s">
        <v>27</v>
      </c>
      <c r="G635" s="20">
        <v>1816</v>
      </c>
      <c r="H635" s="20"/>
      <c r="I635" s="20">
        <f t="shared" si="40"/>
        <v>1816</v>
      </c>
      <c r="J635" s="21">
        <v>43182</v>
      </c>
      <c r="K635" s="21"/>
      <c r="L635" s="26">
        <f t="shared" si="41"/>
        <v>43182</v>
      </c>
    </row>
    <row r="636" spans="1:12" ht="12.75" outlineLevel="2">
      <c r="A636" s="17" t="s">
        <v>305</v>
      </c>
      <c r="B636" s="18" t="s">
        <v>32</v>
      </c>
      <c r="C636" s="18" t="s">
        <v>24</v>
      </c>
      <c r="D636" s="18" t="s">
        <v>25</v>
      </c>
      <c r="E636" s="18" t="s">
        <v>20</v>
      </c>
      <c r="F636" s="19" t="s">
        <v>27</v>
      </c>
      <c r="G636" s="20">
        <v>12801</v>
      </c>
      <c r="H636" s="73"/>
      <c r="I636" s="20">
        <f t="shared" si="40"/>
        <v>12801</v>
      </c>
      <c r="J636" s="21">
        <v>232194</v>
      </c>
      <c r="K636" s="21"/>
      <c r="L636" s="26">
        <f t="shared" si="41"/>
        <v>232194</v>
      </c>
    </row>
    <row r="637" spans="1:12" ht="12.75" outlineLevel="2">
      <c r="A637" s="17" t="s">
        <v>311</v>
      </c>
      <c r="B637" s="18" t="s">
        <v>17</v>
      </c>
      <c r="C637" s="18" t="s">
        <v>24</v>
      </c>
      <c r="D637" s="18" t="s">
        <v>25</v>
      </c>
      <c r="E637" s="18" t="s">
        <v>20</v>
      </c>
      <c r="F637" s="19" t="s">
        <v>27</v>
      </c>
      <c r="G637" s="20">
        <v>4695</v>
      </c>
      <c r="H637" s="20">
        <v>36816</v>
      </c>
      <c r="I637" s="20">
        <f t="shared" si="40"/>
        <v>41511</v>
      </c>
      <c r="J637" s="21">
        <v>103771</v>
      </c>
      <c r="K637" s="21">
        <v>2079504</v>
      </c>
      <c r="L637" s="26">
        <f t="shared" si="41"/>
        <v>2183275</v>
      </c>
    </row>
    <row r="638" spans="1:12" ht="12.75" outlineLevel="2">
      <c r="A638" s="17" t="s">
        <v>312</v>
      </c>
      <c r="B638" s="18" t="s">
        <v>17</v>
      </c>
      <c r="C638" s="18" t="s">
        <v>24</v>
      </c>
      <c r="D638" s="18" t="s">
        <v>43</v>
      </c>
      <c r="E638" s="18" t="s">
        <v>20</v>
      </c>
      <c r="F638" s="19" t="s">
        <v>27</v>
      </c>
      <c r="G638" s="78"/>
      <c r="H638" s="20">
        <v>10139</v>
      </c>
      <c r="I638" s="20">
        <f t="shared" si="40"/>
        <v>10139</v>
      </c>
      <c r="J638" s="21"/>
      <c r="K638" s="21">
        <v>342213</v>
      </c>
      <c r="L638" s="26">
        <f t="shared" si="41"/>
        <v>342213</v>
      </c>
    </row>
    <row r="639" spans="1:12" ht="12.75" outlineLevel="2">
      <c r="A639" s="144" t="s">
        <v>730</v>
      </c>
      <c r="B639" s="145" t="s">
        <v>638</v>
      </c>
      <c r="C639" s="145" t="s">
        <v>24</v>
      </c>
      <c r="D639" s="145" t="s">
        <v>37</v>
      </c>
      <c r="E639" s="147" t="s">
        <v>20</v>
      </c>
      <c r="F639" s="145" t="s">
        <v>27</v>
      </c>
      <c r="G639" s="148"/>
      <c r="H639" s="149">
        <v>-266512</v>
      </c>
      <c r="I639" s="20">
        <f t="shared" si="40"/>
        <v>-266512</v>
      </c>
      <c r="J639" s="150"/>
      <c r="K639" s="150">
        <v>-12947963</v>
      </c>
      <c r="L639" s="26">
        <f t="shared" si="41"/>
        <v>-12947963</v>
      </c>
    </row>
    <row r="640" spans="1:12" ht="12.75" outlineLevel="2">
      <c r="A640" s="17" t="s">
        <v>316</v>
      </c>
      <c r="B640" s="18" t="s">
        <v>35</v>
      </c>
      <c r="C640" s="18" t="s">
        <v>24</v>
      </c>
      <c r="D640" s="18" t="s">
        <v>33</v>
      </c>
      <c r="E640" s="18" t="s">
        <v>26</v>
      </c>
      <c r="F640" s="19" t="s">
        <v>27</v>
      </c>
      <c r="G640" s="20">
        <v>4936</v>
      </c>
      <c r="H640" s="20"/>
      <c r="I640" s="20">
        <f t="shared" si="40"/>
        <v>4936</v>
      </c>
      <c r="J640" s="21">
        <v>118500</v>
      </c>
      <c r="K640" s="21"/>
      <c r="L640" s="26">
        <f t="shared" si="41"/>
        <v>118500</v>
      </c>
    </row>
    <row r="641" spans="1:12" ht="12.75" outlineLevel="2">
      <c r="A641" s="17" t="s">
        <v>733</v>
      </c>
      <c r="B641" s="18" t="s">
        <v>76</v>
      </c>
      <c r="C641" s="18" t="s">
        <v>24</v>
      </c>
      <c r="D641" s="18" t="s">
        <v>33</v>
      </c>
      <c r="E641" s="18" t="s">
        <v>26</v>
      </c>
      <c r="F641" s="19" t="s">
        <v>27</v>
      </c>
      <c r="G641" s="20">
        <v>606</v>
      </c>
      <c r="H641" s="20"/>
      <c r="I641" s="20">
        <f t="shared" si="40"/>
        <v>606</v>
      </c>
      <c r="J641" s="77">
        <v>66535</v>
      </c>
      <c r="L641" s="26">
        <f t="shared" si="41"/>
        <v>66535</v>
      </c>
    </row>
    <row r="642" spans="1:12" ht="12.75" outlineLevel="2">
      <c r="A642" s="17" t="s">
        <v>338</v>
      </c>
      <c r="B642" s="18" t="s">
        <v>17</v>
      </c>
      <c r="C642" s="18" t="s">
        <v>24</v>
      </c>
      <c r="D642" s="18" t="s">
        <v>33</v>
      </c>
      <c r="E642" s="18" t="s">
        <v>20</v>
      </c>
      <c r="F642" s="19" t="s">
        <v>27</v>
      </c>
      <c r="G642" s="20">
        <v>12981</v>
      </c>
      <c r="H642" s="20"/>
      <c r="I642" s="20">
        <f t="shared" si="40"/>
        <v>12981</v>
      </c>
      <c r="J642" s="79">
        <v>310425</v>
      </c>
      <c r="K642" s="21"/>
      <c r="L642" s="26">
        <f t="shared" si="41"/>
        <v>310425</v>
      </c>
    </row>
    <row r="643" spans="1:12" ht="12.75" outlineLevel="2">
      <c r="A643" s="17" t="s">
        <v>339</v>
      </c>
      <c r="B643" s="18" t="s">
        <v>23</v>
      </c>
      <c r="C643" s="18" t="s">
        <v>24</v>
      </c>
      <c r="D643" s="18" t="s">
        <v>25</v>
      </c>
      <c r="E643" s="18" t="s">
        <v>26</v>
      </c>
      <c r="F643" s="19" t="s">
        <v>27</v>
      </c>
      <c r="G643" s="20">
        <v>3347</v>
      </c>
      <c r="H643" s="20"/>
      <c r="I643" s="20">
        <f t="shared" si="40"/>
        <v>3347</v>
      </c>
      <c r="J643" s="21">
        <v>79456</v>
      </c>
      <c r="K643" s="21"/>
      <c r="L643" s="26">
        <f t="shared" si="41"/>
        <v>79456</v>
      </c>
    </row>
    <row r="644" spans="1:12" ht="12.75" outlineLevel="2">
      <c r="A644" s="51" t="s">
        <v>360</v>
      </c>
      <c r="B644" s="19" t="s">
        <v>64</v>
      </c>
      <c r="C644" s="19" t="s">
        <v>24</v>
      </c>
      <c r="D644" s="19" t="s">
        <v>361</v>
      </c>
      <c r="E644" s="19" t="s">
        <v>20</v>
      </c>
      <c r="F644" s="19" t="s">
        <v>27</v>
      </c>
      <c r="G644" s="52"/>
      <c r="H644" s="20">
        <v>5480</v>
      </c>
      <c r="I644" s="20">
        <f t="shared" si="40"/>
        <v>5480</v>
      </c>
      <c r="J644" s="21"/>
      <c r="K644" s="21">
        <v>306607</v>
      </c>
      <c r="L644" s="26">
        <f t="shared" si="41"/>
        <v>306607</v>
      </c>
    </row>
    <row r="645" spans="1:12" ht="12.75" outlineLevel="2">
      <c r="A645" s="17" t="s">
        <v>365</v>
      </c>
      <c r="B645" s="18" t="s">
        <v>17</v>
      </c>
      <c r="C645" s="18" t="s">
        <v>24</v>
      </c>
      <c r="D645" s="18" t="s">
        <v>58</v>
      </c>
      <c r="E645" s="18" t="s">
        <v>20</v>
      </c>
      <c r="F645" s="19" t="s">
        <v>27</v>
      </c>
      <c r="G645" s="20"/>
      <c r="H645" s="24">
        <v>3415</v>
      </c>
      <c r="I645" s="20">
        <f t="shared" si="40"/>
        <v>3415</v>
      </c>
      <c r="J645" s="21"/>
      <c r="K645" s="25">
        <v>228360</v>
      </c>
      <c r="L645" s="26">
        <f t="shared" si="41"/>
        <v>228360</v>
      </c>
    </row>
    <row r="646" spans="1:12" ht="12.75" outlineLevel="2">
      <c r="A646" s="17" t="s">
        <v>367</v>
      </c>
      <c r="B646" s="18" t="s">
        <v>23</v>
      </c>
      <c r="C646" s="18" t="s">
        <v>24</v>
      </c>
      <c r="D646" s="18" t="s">
        <v>25</v>
      </c>
      <c r="E646" s="18" t="s">
        <v>26</v>
      </c>
      <c r="F646" s="19" t="s">
        <v>27</v>
      </c>
      <c r="G646" s="20">
        <v>211</v>
      </c>
      <c r="H646" s="20"/>
      <c r="I646" s="20">
        <f t="shared" si="40"/>
        <v>211</v>
      </c>
      <c r="J646" s="21">
        <v>5013</v>
      </c>
      <c r="K646" s="21"/>
      <c r="L646" s="26">
        <f t="shared" si="41"/>
        <v>5013</v>
      </c>
    </row>
    <row r="647" spans="1:12" ht="12.75" outlineLevel="2">
      <c r="A647" s="17" t="s">
        <v>370</v>
      </c>
      <c r="B647" s="18" t="s">
        <v>23</v>
      </c>
      <c r="C647" s="18" t="s">
        <v>24</v>
      </c>
      <c r="D647" s="18" t="s">
        <v>33</v>
      </c>
      <c r="E647" s="18" t="s">
        <v>26</v>
      </c>
      <c r="F647" s="19" t="s">
        <v>27</v>
      </c>
      <c r="G647" s="20">
        <v>167405</v>
      </c>
      <c r="H647" s="20"/>
      <c r="I647" s="20">
        <f t="shared" si="40"/>
        <v>167405</v>
      </c>
      <c r="J647" s="21">
        <v>3788091</v>
      </c>
      <c r="K647" s="21"/>
      <c r="L647" s="26">
        <f t="shared" si="41"/>
        <v>3788091</v>
      </c>
    </row>
    <row r="648" spans="1:12" ht="12.75" outlineLevel="2">
      <c r="A648" s="17" t="s">
        <v>371</v>
      </c>
      <c r="B648" s="18" t="s">
        <v>23</v>
      </c>
      <c r="C648" s="18" t="s">
        <v>24</v>
      </c>
      <c r="D648" s="18" t="s">
        <v>33</v>
      </c>
      <c r="E648" s="18" t="s">
        <v>26</v>
      </c>
      <c r="F648" s="19" t="s">
        <v>27</v>
      </c>
      <c r="G648" s="20">
        <v>70560</v>
      </c>
      <c r="H648" s="20"/>
      <c r="I648" s="20">
        <f t="shared" si="40"/>
        <v>70560</v>
      </c>
      <c r="J648" s="21">
        <v>1058160</v>
      </c>
      <c r="K648" s="21"/>
      <c r="L648" s="26">
        <f t="shared" si="41"/>
        <v>1058160</v>
      </c>
    </row>
    <row r="649" spans="1:12" ht="12.75" outlineLevel="2">
      <c r="A649" s="17" t="s">
        <v>374</v>
      </c>
      <c r="B649" s="18" t="s">
        <v>23</v>
      </c>
      <c r="C649" s="18" t="s">
        <v>24</v>
      </c>
      <c r="D649" s="18" t="s">
        <v>33</v>
      </c>
      <c r="E649" s="18" t="s">
        <v>26</v>
      </c>
      <c r="F649" s="19" t="s">
        <v>27</v>
      </c>
      <c r="G649" s="20">
        <v>22772</v>
      </c>
      <c r="H649" s="20"/>
      <c r="I649" s="20">
        <f t="shared" si="40"/>
        <v>22772</v>
      </c>
      <c r="J649" s="21">
        <v>555691</v>
      </c>
      <c r="K649" s="21"/>
      <c r="L649" s="26">
        <f t="shared" si="41"/>
        <v>555691</v>
      </c>
    </row>
    <row r="650" spans="1:12" ht="12.75" outlineLevel="2">
      <c r="A650" s="17" t="s">
        <v>385</v>
      </c>
      <c r="B650" s="18" t="s">
        <v>49</v>
      </c>
      <c r="C650" s="18" t="s">
        <v>24</v>
      </c>
      <c r="D650" s="18" t="s">
        <v>110</v>
      </c>
      <c r="E650" s="19" t="s">
        <v>20</v>
      </c>
      <c r="F650" s="19" t="s">
        <v>27</v>
      </c>
      <c r="G650" s="20"/>
      <c r="H650" s="20">
        <v>2301</v>
      </c>
      <c r="I650" s="20">
        <f t="shared" si="40"/>
        <v>2301</v>
      </c>
      <c r="J650" s="21"/>
      <c r="K650" s="21">
        <v>77808</v>
      </c>
      <c r="L650" s="26">
        <f t="shared" si="41"/>
        <v>77808</v>
      </c>
    </row>
    <row r="651" spans="1:12" ht="12.75" outlineLevel="2">
      <c r="A651" s="17" t="s">
        <v>403</v>
      </c>
      <c r="B651" s="18" t="s">
        <v>17</v>
      </c>
      <c r="C651" s="18" t="s">
        <v>24</v>
      </c>
      <c r="D651" s="18" t="s">
        <v>37</v>
      </c>
      <c r="E651" s="18" t="s">
        <v>20</v>
      </c>
      <c r="F651" s="19" t="s">
        <v>27</v>
      </c>
      <c r="G651" s="24">
        <v>1211</v>
      </c>
      <c r="H651" s="20"/>
      <c r="I651" s="20">
        <f aca="true" t="shared" si="42" ref="I651:I682">SUM(G651:H651)</f>
        <v>1211</v>
      </c>
      <c r="J651" s="25">
        <v>29664</v>
      </c>
      <c r="K651" s="21"/>
      <c r="L651" s="26">
        <f aca="true" t="shared" si="43" ref="L651:L682">SUM(J651:K651)</f>
        <v>29664</v>
      </c>
    </row>
    <row r="652" spans="1:12" ht="12.75" outlineLevel="2">
      <c r="A652" s="17" t="s">
        <v>736</v>
      </c>
      <c r="B652" s="18" t="s">
        <v>76</v>
      </c>
      <c r="C652" s="18" t="s">
        <v>24</v>
      </c>
      <c r="D652" s="18" t="s">
        <v>33</v>
      </c>
      <c r="E652" s="18" t="s">
        <v>26</v>
      </c>
      <c r="F652" s="19" t="s">
        <v>27</v>
      </c>
      <c r="G652" s="20">
        <v>3022</v>
      </c>
      <c r="H652" s="20"/>
      <c r="I652" s="20">
        <f t="shared" si="42"/>
        <v>3022</v>
      </c>
      <c r="J652" s="77">
        <v>77346</v>
      </c>
      <c r="L652" s="26">
        <f t="shared" si="43"/>
        <v>77346</v>
      </c>
    </row>
    <row r="653" spans="1:12" ht="12.75" outlineLevel="2">
      <c r="A653" s="23" t="s">
        <v>418</v>
      </c>
      <c r="B653" s="19" t="s">
        <v>49</v>
      </c>
      <c r="C653" s="19" t="s">
        <v>24</v>
      </c>
      <c r="D653" s="19" t="s">
        <v>417</v>
      </c>
      <c r="E653" s="19" t="s">
        <v>20</v>
      </c>
      <c r="F653" s="19" t="s">
        <v>27</v>
      </c>
      <c r="G653" s="52"/>
      <c r="H653" s="20">
        <v>20163</v>
      </c>
      <c r="I653" s="20">
        <f t="shared" si="42"/>
        <v>20163</v>
      </c>
      <c r="J653" s="21"/>
      <c r="K653" s="21">
        <v>726048</v>
      </c>
      <c r="L653" s="26">
        <f t="shared" si="43"/>
        <v>726048</v>
      </c>
    </row>
    <row r="654" spans="1:12" ht="12.75" outlineLevel="2">
      <c r="A654" s="144" t="s">
        <v>739</v>
      </c>
      <c r="B654" s="145" t="s">
        <v>638</v>
      </c>
      <c r="C654" s="145" t="s">
        <v>24</v>
      </c>
      <c r="D654" s="145" t="s">
        <v>33</v>
      </c>
      <c r="E654" s="145" t="s">
        <v>20</v>
      </c>
      <c r="F654" s="145" t="s">
        <v>27</v>
      </c>
      <c r="G654" s="146"/>
      <c r="H654" s="146">
        <f>20707+9260+18770</f>
        <v>48737</v>
      </c>
      <c r="I654" s="20">
        <f t="shared" si="42"/>
        <v>48737</v>
      </c>
      <c r="J654" s="83"/>
      <c r="K654" s="83">
        <f>693373+358979+1101022</f>
        <v>2153374</v>
      </c>
      <c r="L654" s="26">
        <f t="shared" si="43"/>
        <v>2153374</v>
      </c>
    </row>
    <row r="655" spans="1:12" ht="12.75" outlineLevel="2">
      <c r="A655" s="17" t="s">
        <v>422</v>
      </c>
      <c r="B655" s="18" t="s">
        <v>23</v>
      </c>
      <c r="C655" s="18" t="s">
        <v>24</v>
      </c>
      <c r="D655" s="18" t="s">
        <v>33</v>
      </c>
      <c r="E655" s="18" t="s">
        <v>26</v>
      </c>
      <c r="F655" s="19" t="s">
        <v>27</v>
      </c>
      <c r="G655" s="20">
        <v>3707</v>
      </c>
      <c r="H655" s="20"/>
      <c r="I655" s="20">
        <f t="shared" si="42"/>
        <v>3707</v>
      </c>
      <c r="J655" s="21">
        <v>88057</v>
      </c>
      <c r="K655" s="21"/>
      <c r="L655" s="26">
        <f t="shared" si="43"/>
        <v>88057</v>
      </c>
    </row>
    <row r="656" spans="1:12" ht="12.75" outlineLevel="2">
      <c r="A656" s="17" t="s">
        <v>427</v>
      </c>
      <c r="B656" s="18" t="s">
        <v>23</v>
      </c>
      <c r="C656" s="18" t="s">
        <v>24</v>
      </c>
      <c r="D656" s="18" t="s">
        <v>114</v>
      </c>
      <c r="E656" s="18" t="s">
        <v>26</v>
      </c>
      <c r="F656" s="19" t="s">
        <v>27</v>
      </c>
      <c r="G656" s="20">
        <v>446</v>
      </c>
      <c r="H656" s="20"/>
      <c r="I656" s="20">
        <f t="shared" si="42"/>
        <v>446</v>
      </c>
      <c r="J656" s="21">
        <v>10557</v>
      </c>
      <c r="K656" s="21"/>
      <c r="L656" s="26">
        <f t="shared" si="43"/>
        <v>10557</v>
      </c>
    </row>
    <row r="657" spans="1:12" ht="12.75" outlineLevel="2">
      <c r="A657" s="17" t="s">
        <v>429</v>
      </c>
      <c r="B657" s="18" t="s">
        <v>23</v>
      </c>
      <c r="C657" s="18" t="s">
        <v>24</v>
      </c>
      <c r="D657" s="18" t="s">
        <v>25</v>
      </c>
      <c r="E657" s="18" t="s">
        <v>26</v>
      </c>
      <c r="F657" s="19" t="s">
        <v>27</v>
      </c>
      <c r="G657" s="20">
        <v>164</v>
      </c>
      <c r="H657" s="20"/>
      <c r="I657" s="20">
        <f t="shared" si="42"/>
        <v>164</v>
      </c>
      <c r="J657" s="21">
        <v>3929</v>
      </c>
      <c r="K657" s="21"/>
      <c r="L657" s="26">
        <f t="shared" si="43"/>
        <v>3929</v>
      </c>
    </row>
    <row r="658" spans="1:12" ht="12.75" outlineLevel="2">
      <c r="A658" s="17" t="s">
        <v>436</v>
      </c>
      <c r="B658" s="18" t="s">
        <v>17</v>
      </c>
      <c r="C658" s="18" t="s">
        <v>24</v>
      </c>
      <c r="D658" s="18" t="s">
        <v>37</v>
      </c>
      <c r="E658" s="18" t="s">
        <v>20</v>
      </c>
      <c r="F658" s="19" t="s">
        <v>27</v>
      </c>
      <c r="G658" s="20">
        <v>462738</v>
      </c>
      <c r="H658" s="24">
        <v>20102</v>
      </c>
      <c r="I658" s="20">
        <f t="shared" si="42"/>
        <v>482840</v>
      </c>
      <c r="J658" s="21">
        <v>10254020</v>
      </c>
      <c r="K658" s="25">
        <v>1423158</v>
      </c>
      <c r="L658" s="26">
        <f t="shared" si="43"/>
        <v>11677178</v>
      </c>
    </row>
    <row r="659" spans="1:12" ht="12.75" outlineLevel="2">
      <c r="A659" s="17" t="s">
        <v>437</v>
      </c>
      <c r="B659" s="18" t="s">
        <v>23</v>
      </c>
      <c r="C659" s="18" t="s">
        <v>24</v>
      </c>
      <c r="D659" s="18" t="s">
        <v>25</v>
      </c>
      <c r="E659" s="18" t="s">
        <v>26</v>
      </c>
      <c r="F659" s="19" t="s">
        <v>27</v>
      </c>
      <c r="G659" s="20">
        <v>819</v>
      </c>
      <c r="H659" s="20"/>
      <c r="I659" s="20">
        <f t="shared" si="42"/>
        <v>819</v>
      </c>
      <c r="J659" s="21">
        <v>19396</v>
      </c>
      <c r="K659" s="21"/>
      <c r="L659" s="26">
        <f t="shared" si="43"/>
        <v>19396</v>
      </c>
    </row>
    <row r="660" spans="1:12" ht="12.75" outlineLevel="2">
      <c r="A660" s="17" t="s">
        <v>439</v>
      </c>
      <c r="B660" s="19" t="s">
        <v>64</v>
      </c>
      <c r="C660" s="18" t="s">
        <v>24</v>
      </c>
      <c r="D660" s="18" t="s">
        <v>323</v>
      </c>
      <c r="E660" s="19" t="s">
        <v>20</v>
      </c>
      <c r="F660" s="19" t="s">
        <v>27</v>
      </c>
      <c r="G660" s="20"/>
      <c r="H660" s="24">
        <f>3972+10774</f>
        <v>14746</v>
      </c>
      <c r="I660" s="20">
        <f t="shared" si="42"/>
        <v>14746</v>
      </c>
      <c r="J660" s="21"/>
      <c r="K660" s="25">
        <f>70255+237835</f>
        <v>308090</v>
      </c>
      <c r="L660" s="26">
        <f t="shared" si="43"/>
        <v>308090</v>
      </c>
    </row>
    <row r="661" spans="1:12" ht="12.75" outlineLevel="2">
      <c r="A661" s="51" t="s">
        <v>442</v>
      </c>
      <c r="B661" s="19" t="s">
        <v>49</v>
      </c>
      <c r="C661" s="19" t="s">
        <v>24</v>
      </c>
      <c r="D661" s="19" t="s">
        <v>102</v>
      </c>
      <c r="E661" s="19" t="s">
        <v>20</v>
      </c>
      <c r="F661" s="19" t="s">
        <v>27</v>
      </c>
      <c r="G661" s="112"/>
      <c r="H661" s="20">
        <v>758</v>
      </c>
      <c r="I661" s="20">
        <f t="shared" si="42"/>
        <v>758</v>
      </c>
      <c r="J661" s="112"/>
      <c r="K661" s="112">
        <v>27310</v>
      </c>
      <c r="L661" s="26">
        <f t="shared" si="43"/>
        <v>27310</v>
      </c>
    </row>
    <row r="662" spans="1:12" ht="12.75" outlineLevel="2">
      <c r="A662" s="51" t="s">
        <v>443</v>
      </c>
      <c r="B662" s="19" t="s">
        <v>64</v>
      </c>
      <c r="C662" s="19" t="s">
        <v>24</v>
      </c>
      <c r="D662" s="19" t="s">
        <v>102</v>
      </c>
      <c r="E662" s="19" t="s">
        <v>20</v>
      </c>
      <c r="F662" s="19" t="s">
        <v>27</v>
      </c>
      <c r="G662" s="52"/>
      <c r="H662" s="20">
        <v>229</v>
      </c>
      <c r="I662" s="20">
        <f t="shared" si="42"/>
        <v>229</v>
      </c>
      <c r="J662" s="21"/>
      <c r="K662" s="21">
        <v>9633</v>
      </c>
      <c r="L662" s="26">
        <f t="shared" si="43"/>
        <v>9633</v>
      </c>
    </row>
    <row r="663" spans="1:12" ht="12.75" outlineLevel="2">
      <c r="A663" s="17" t="s">
        <v>444</v>
      </c>
      <c r="B663" s="19" t="s">
        <v>64</v>
      </c>
      <c r="C663" s="19" t="s">
        <v>24</v>
      </c>
      <c r="D663" s="18" t="s">
        <v>417</v>
      </c>
      <c r="E663" s="19" t="s">
        <v>20</v>
      </c>
      <c r="F663" s="19" t="s">
        <v>27</v>
      </c>
      <c r="G663" s="20"/>
      <c r="H663" s="20">
        <v>846</v>
      </c>
      <c r="I663" s="20">
        <f t="shared" si="42"/>
        <v>846</v>
      </c>
      <c r="J663" s="21"/>
      <c r="K663" s="21">
        <v>38688</v>
      </c>
      <c r="L663" s="26">
        <f t="shared" si="43"/>
        <v>38688</v>
      </c>
    </row>
    <row r="664" spans="1:12" ht="12.75" outlineLevel="2">
      <c r="A664" s="17" t="s">
        <v>448</v>
      </c>
      <c r="B664" s="18" t="s">
        <v>17</v>
      </c>
      <c r="C664" s="18" t="s">
        <v>24</v>
      </c>
      <c r="D664" s="18" t="s">
        <v>114</v>
      </c>
      <c r="E664" s="18" t="s">
        <v>20</v>
      </c>
      <c r="F664" s="19" t="s">
        <v>27</v>
      </c>
      <c r="G664" s="72">
        <v>5045</v>
      </c>
      <c r="H664" s="20"/>
      <c r="I664" s="20">
        <f t="shared" si="42"/>
        <v>5045</v>
      </c>
      <c r="J664" s="21">
        <v>111529</v>
      </c>
      <c r="K664" s="21"/>
      <c r="L664" s="26">
        <f t="shared" si="43"/>
        <v>111529</v>
      </c>
    </row>
    <row r="665" spans="1:12" ht="12.75" outlineLevel="2">
      <c r="A665" s="165" t="s">
        <v>647</v>
      </c>
      <c r="B665" s="166" t="s">
        <v>641</v>
      </c>
      <c r="C665" s="166" t="s">
        <v>24</v>
      </c>
      <c r="D665" s="166" t="s">
        <v>25</v>
      </c>
      <c r="E665" s="143" t="s">
        <v>26</v>
      </c>
      <c r="F665" s="142" t="s">
        <v>27</v>
      </c>
      <c r="G665" s="168">
        <v>61310</v>
      </c>
      <c r="I665" s="20">
        <f t="shared" si="42"/>
        <v>61310</v>
      </c>
      <c r="J665" s="168">
        <v>1423326</v>
      </c>
      <c r="L665" s="26">
        <f t="shared" si="43"/>
        <v>1423326</v>
      </c>
    </row>
    <row r="666" spans="1:12" ht="12.75" outlineLevel="2">
      <c r="A666" s="165" t="s">
        <v>647</v>
      </c>
      <c r="B666" s="166" t="s">
        <v>641</v>
      </c>
      <c r="C666" s="166" t="s">
        <v>24</v>
      </c>
      <c r="D666" s="166" t="s">
        <v>114</v>
      </c>
      <c r="E666" s="143" t="s">
        <v>26</v>
      </c>
      <c r="F666" s="142" t="s">
        <v>27</v>
      </c>
      <c r="G666" s="167">
        <v>632</v>
      </c>
      <c r="I666" s="20">
        <f t="shared" si="42"/>
        <v>632</v>
      </c>
      <c r="J666" s="168">
        <v>19998</v>
      </c>
      <c r="L666" s="26">
        <f t="shared" si="43"/>
        <v>19998</v>
      </c>
    </row>
    <row r="667" spans="1:12" ht="12.75" outlineLevel="2">
      <c r="A667" s="167" t="s">
        <v>645</v>
      </c>
      <c r="B667" s="166" t="s">
        <v>641</v>
      </c>
      <c r="C667" s="166" t="s">
        <v>24</v>
      </c>
      <c r="D667" s="166" t="s">
        <v>37</v>
      </c>
      <c r="E667" s="143" t="s">
        <v>26</v>
      </c>
      <c r="F667" s="142" t="s">
        <v>27</v>
      </c>
      <c r="G667" s="168">
        <v>16587</v>
      </c>
      <c r="I667" s="20">
        <f t="shared" si="42"/>
        <v>16587</v>
      </c>
      <c r="J667" s="168">
        <v>418856</v>
      </c>
      <c r="L667" s="26">
        <f t="shared" si="43"/>
        <v>418856</v>
      </c>
    </row>
    <row r="668" spans="1:12" ht="12.75" outlineLevel="2">
      <c r="A668" s="17" t="s">
        <v>450</v>
      </c>
      <c r="B668" s="18" t="s">
        <v>49</v>
      </c>
      <c r="C668" s="18" t="s">
        <v>24</v>
      </c>
      <c r="D668" s="18" t="s">
        <v>37</v>
      </c>
      <c r="E668" s="19" t="s">
        <v>20</v>
      </c>
      <c r="F668" s="19" t="s">
        <v>27</v>
      </c>
      <c r="G668" s="20"/>
      <c r="H668" s="24">
        <v>28585</v>
      </c>
      <c r="I668" s="20">
        <f t="shared" si="42"/>
        <v>28585</v>
      </c>
      <c r="J668" s="21"/>
      <c r="K668" s="25">
        <v>1348950</v>
      </c>
      <c r="L668" s="26">
        <f t="shared" si="43"/>
        <v>1348950</v>
      </c>
    </row>
    <row r="669" spans="1:12" ht="12.75" outlineLevel="2">
      <c r="A669" s="17" t="s">
        <v>451</v>
      </c>
      <c r="B669" s="18" t="s">
        <v>49</v>
      </c>
      <c r="C669" s="18" t="s">
        <v>24</v>
      </c>
      <c r="D669" s="18" t="s">
        <v>25</v>
      </c>
      <c r="E669" s="18" t="s">
        <v>20</v>
      </c>
      <c r="F669" s="19" t="s">
        <v>27</v>
      </c>
      <c r="G669" s="20"/>
      <c r="H669" s="20">
        <v>47748</v>
      </c>
      <c r="I669" s="20">
        <f t="shared" si="42"/>
        <v>47748</v>
      </c>
      <c r="J669" s="21"/>
      <c r="K669" s="21">
        <v>2361907</v>
      </c>
      <c r="L669" s="26">
        <f t="shared" si="43"/>
        <v>2361907</v>
      </c>
    </row>
    <row r="670" spans="1:12" ht="12.75" outlineLevel="2">
      <c r="A670" s="115" t="s">
        <v>452</v>
      </c>
      <c r="B670" s="116" t="s">
        <v>35</v>
      </c>
      <c r="C670" s="116" t="s">
        <v>24</v>
      </c>
      <c r="D670" s="116" t="s">
        <v>37</v>
      </c>
      <c r="E670" s="18" t="s">
        <v>26</v>
      </c>
      <c r="F670" s="19" t="s">
        <v>27</v>
      </c>
      <c r="G670" s="117">
        <v>7704</v>
      </c>
      <c r="H670" s="20"/>
      <c r="I670" s="20">
        <f t="shared" si="42"/>
        <v>7704</v>
      </c>
      <c r="J670" s="25">
        <v>197104</v>
      </c>
      <c r="K670" s="118"/>
      <c r="L670" s="26">
        <f t="shared" si="43"/>
        <v>197104</v>
      </c>
    </row>
    <row r="671" spans="1:12" ht="12.75" outlineLevel="2">
      <c r="A671" s="17" t="s">
        <v>746</v>
      </c>
      <c r="B671" s="18" t="s">
        <v>76</v>
      </c>
      <c r="C671" s="18" t="s">
        <v>24</v>
      </c>
      <c r="D671" s="18" t="s">
        <v>33</v>
      </c>
      <c r="E671" s="18" t="s">
        <v>26</v>
      </c>
      <c r="F671" s="19" t="s">
        <v>27</v>
      </c>
      <c r="G671" s="77">
        <v>453</v>
      </c>
      <c r="H671" s="20"/>
      <c r="I671" s="20">
        <f t="shared" si="42"/>
        <v>453</v>
      </c>
      <c r="J671" s="77">
        <v>11459</v>
      </c>
      <c r="L671" s="26">
        <f t="shared" si="43"/>
        <v>11459</v>
      </c>
    </row>
    <row r="672" spans="1:12" ht="12.75" outlineLevel="2">
      <c r="A672" s="51" t="s">
        <v>453</v>
      </c>
      <c r="B672" s="19" t="s">
        <v>64</v>
      </c>
      <c r="C672" s="19" t="s">
        <v>24</v>
      </c>
      <c r="D672" s="19" t="s">
        <v>90</v>
      </c>
      <c r="E672" s="19" t="s">
        <v>20</v>
      </c>
      <c r="F672" s="19" t="s">
        <v>27</v>
      </c>
      <c r="G672" s="52"/>
      <c r="H672" s="20">
        <v>2808</v>
      </c>
      <c r="I672" s="20">
        <f t="shared" si="42"/>
        <v>2808</v>
      </c>
      <c r="J672" s="21"/>
      <c r="K672" s="21">
        <v>167840</v>
      </c>
      <c r="L672" s="26">
        <f t="shared" si="43"/>
        <v>167840</v>
      </c>
    </row>
    <row r="673" spans="1:12" ht="12.75" outlineLevel="2">
      <c r="A673" s="17" t="s">
        <v>454</v>
      </c>
      <c r="B673" s="18" t="s">
        <v>23</v>
      </c>
      <c r="C673" s="18" t="s">
        <v>24</v>
      </c>
      <c r="D673" s="18" t="s">
        <v>25</v>
      </c>
      <c r="E673" s="18" t="s">
        <v>26</v>
      </c>
      <c r="F673" s="19" t="s">
        <v>27</v>
      </c>
      <c r="G673" s="20">
        <v>1218</v>
      </c>
      <c r="H673" s="20"/>
      <c r="I673" s="20">
        <f t="shared" si="42"/>
        <v>1218</v>
      </c>
      <c r="J673" s="21">
        <v>28831</v>
      </c>
      <c r="K673" s="21"/>
      <c r="L673" s="26">
        <f t="shared" si="43"/>
        <v>28831</v>
      </c>
    </row>
    <row r="674" spans="1:12" ht="12.75" outlineLevel="2">
      <c r="A674" s="23" t="s">
        <v>462</v>
      </c>
      <c r="B674" s="19" t="s">
        <v>32</v>
      </c>
      <c r="C674" s="19" t="s">
        <v>24</v>
      </c>
      <c r="D674" s="19" t="s">
        <v>33</v>
      </c>
      <c r="E674" s="18" t="s">
        <v>20</v>
      </c>
      <c r="F674" s="19" t="s">
        <v>27</v>
      </c>
      <c r="G674" s="20"/>
      <c r="H674" s="20">
        <v>9794</v>
      </c>
      <c r="I674" s="20">
        <f t="shared" si="42"/>
        <v>9794</v>
      </c>
      <c r="J674" s="21"/>
      <c r="K674" s="21">
        <v>532449</v>
      </c>
      <c r="L674" s="26">
        <f t="shared" si="43"/>
        <v>532449</v>
      </c>
    </row>
    <row r="675" spans="1:12" ht="12.75" outlineLevel="2">
      <c r="A675" s="17" t="s">
        <v>467</v>
      </c>
      <c r="B675" s="18" t="s">
        <v>32</v>
      </c>
      <c r="C675" s="18" t="s">
        <v>24</v>
      </c>
      <c r="D675" s="18" t="s">
        <v>25</v>
      </c>
      <c r="E675" s="18" t="s">
        <v>20</v>
      </c>
      <c r="F675" s="19" t="s">
        <v>27</v>
      </c>
      <c r="G675" s="20">
        <v>11684</v>
      </c>
      <c r="H675" s="20"/>
      <c r="I675" s="20">
        <f t="shared" si="42"/>
        <v>11684</v>
      </c>
      <c r="J675" s="21">
        <v>232414</v>
      </c>
      <c r="K675" s="21"/>
      <c r="L675" s="26">
        <f t="shared" si="43"/>
        <v>232414</v>
      </c>
    </row>
    <row r="676" spans="1:12" ht="12.75" outlineLevel="2">
      <c r="A676" s="17" t="s">
        <v>748</v>
      </c>
      <c r="B676" s="18" t="s">
        <v>76</v>
      </c>
      <c r="C676" s="18" t="s">
        <v>24</v>
      </c>
      <c r="D676" s="18" t="s">
        <v>33</v>
      </c>
      <c r="E676" s="18" t="s">
        <v>26</v>
      </c>
      <c r="F676" s="19" t="s">
        <v>27</v>
      </c>
      <c r="G676" s="20">
        <v>17747</v>
      </c>
      <c r="H676" s="20"/>
      <c r="I676" s="20">
        <f t="shared" si="42"/>
        <v>17747</v>
      </c>
      <c r="J676" s="77">
        <v>426737</v>
      </c>
      <c r="L676" s="26">
        <f t="shared" si="43"/>
        <v>426737</v>
      </c>
    </row>
    <row r="677" spans="1:12" ht="12.75" outlineLevel="2">
      <c r="A677" s="17" t="s">
        <v>468</v>
      </c>
      <c r="B677" s="18" t="s">
        <v>76</v>
      </c>
      <c r="C677" s="18" t="s">
        <v>24</v>
      </c>
      <c r="D677" s="18" t="s">
        <v>33</v>
      </c>
      <c r="E677" s="18" t="s">
        <v>26</v>
      </c>
      <c r="F677" s="19" t="s">
        <v>27</v>
      </c>
      <c r="G677" s="20">
        <v>1413</v>
      </c>
      <c r="H677" s="20"/>
      <c r="I677" s="20">
        <f t="shared" si="42"/>
        <v>1413</v>
      </c>
      <c r="J677" s="77">
        <v>31637</v>
      </c>
      <c r="L677" s="26">
        <f t="shared" si="43"/>
        <v>31637</v>
      </c>
    </row>
    <row r="678" spans="1:12" ht="12.75" outlineLevel="2">
      <c r="A678" s="17" t="s">
        <v>749</v>
      </c>
      <c r="B678" s="18" t="s">
        <v>17</v>
      </c>
      <c r="C678" s="18" t="s">
        <v>24</v>
      </c>
      <c r="D678" s="18" t="s">
        <v>33</v>
      </c>
      <c r="E678" s="18" t="s">
        <v>20</v>
      </c>
      <c r="F678" s="19" t="s">
        <v>27</v>
      </c>
      <c r="G678" s="20">
        <v>18523</v>
      </c>
      <c r="H678" s="20"/>
      <c r="I678" s="20">
        <f t="shared" si="42"/>
        <v>18523</v>
      </c>
      <c r="J678" s="21">
        <v>475490</v>
      </c>
      <c r="K678" s="21"/>
      <c r="L678" s="26">
        <f t="shared" si="43"/>
        <v>475490</v>
      </c>
    </row>
    <row r="679" spans="1:12" ht="12.75" outlineLevel="2">
      <c r="A679" s="17" t="s">
        <v>476</v>
      </c>
      <c r="B679" s="18" t="s">
        <v>23</v>
      </c>
      <c r="C679" s="18" t="s">
        <v>24</v>
      </c>
      <c r="D679" s="18" t="s">
        <v>33</v>
      </c>
      <c r="E679" s="18" t="s">
        <v>26</v>
      </c>
      <c r="F679" s="19" t="s">
        <v>27</v>
      </c>
      <c r="G679" s="20">
        <v>50124</v>
      </c>
      <c r="H679" s="20"/>
      <c r="I679" s="20">
        <f t="shared" si="42"/>
        <v>50124</v>
      </c>
      <c r="J679" s="21">
        <v>1191838</v>
      </c>
      <c r="K679" s="21"/>
      <c r="L679" s="26">
        <f t="shared" si="43"/>
        <v>1191838</v>
      </c>
    </row>
    <row r="680" spans="1:12" ht="12.75" outlineLevel="2">
      <c r="A680" s="17" t="s">
        <v>477</v>
      </c>
      <c r="B680" s="18" t="s">
        <v>70</v>
      </c>
      <c r="C680" s="18" t="s">
        <v>24</v>
      </c>
      <c r="D680" s="18" t="s">
        <v>33</v>
      </c>
      <c r="E680" s="18" t="s">
        <v>20</v>
      </c>
      <c r="F680" s="19" t="s">
        <v>27</v>
      </c>
      <c r="G680" s="20">
        <v>242732</v>
      </c>
      <c r="H680" s="20">
        <v>59823</v>
      </c>
      <c r="I680" s="20">
        <f t="shared" si="42"/>
        <v>302555</v>
      </c>
      <c r="J680" s="21">
        <v>5807732</v>
      </c>
      <c r="K680" s="21">
        <v>2792743</v>
      </c>
      <c r="L680" s="26">
        <f t="shared" si="43"/>
        <v>8600475</v>
      </c>
    </row>
    <row r="681" spans="1:12" ht="12.75" outlineLevel="2">
      <c r="A681" s="17" t="s">
        <v>479</v>
      </c>
      <c r="B681" s="18" t="s">
        <v>23</v>
      </c>
      <c r="C681" s="18" t="s">
        <v>24</v>
      </c>
      <c r="D681" s="18" t="s">
        <v>33</v>
      </c>
      <c r="E681" s="18" t="s">
        <v>26</v>
      </c>
      <c r="F681" s="19" t="s">
        <v>27</v>
      </c>
      <c r="G681" s="20">
        <v>13487</v>
      </c>
      <c r="H681" s="20"/>
      <c r="I681" s="20">
        <f t="shared" si="42"/>
        <v>13487</v>
      </c>
      <c r="J681" s="21">
        <v>320398</v>
      </c>
      <c r="K681" s="21"/>
      <c r="L681" s="26">
        <f t="shared" si="43"/>
        <v>320398</v>
      </c>
    </row>
    <row r="682" spans="1:12" ht="12.75" outlineLevel="2">
      <c r="A682" s="17" t="s">
        <v>786</v>
      </c>
      <c r="B682" s="18" t="s">
        <v>23</v>
      </c>
      <c r="C682" s="18" t="s">
        <v>24</v>
      </c>
      <c r="D682" s="18" t="s">
        <v>33</v>
      </c>
      <c r="E682" s="18" t="s">
        <v>26</v>
      </c>
      <c r="F682" s="19" t="s">
        <v>27</v>
      </c>
      <c r="G682" s="20">
        <v>18877</v>
      </c>
      <c r="H682" s="20"/>
      <c r="I682" s="20">
        <f t="shared" si="42"/>
        <v>18877</v>
      </c>
      <c r="J682" s="21">
        <v>524318</v>
      </c>
      <c r="K682" s="21"/>
      <c r="L682" s="26">
        <f t="shared" si="43"/>
        <v>524318</v>
      </c>
    </row>
    <row r="683" spans="1:12" ht="12.75" outlineLevel="2">
      <c r="A683" s="17" t="s">
        <v>481</v>
      </c>
      <c r="B683" s="18" t="s">
        <v>23</v>
      </c>
      <c r="C683" s="18" t="s">
        <v>24</v>
      </c>
      <c r="D683" s="18" t="s">
        <v>25</v>
      </c>
      <c r="E683" s="18" t="s">
        <v>26</v>
      </c>
      <c r="F683" s="19" t="s">
        <v>27</v>
      </c>
      <c r="G683" s="20">
        <v>1282</v>
      </c>
      <c r="H683" s="20"/>
      <c r="I683" s="20">
        <f aca="true" t="shared" si="44" ref="I683:I714">SUM(G683:H683)</f>
        <v>1282</v>
      </c>
      <c r="J683" s="21">
        <v>30356</v>
      </c>
      <c r="K683" s="21"/>
      <c r="L683" s="26">
        <f aca="true" t="shared" si="45" ref="L683:L714">SUM(J683:K683)</f>
        <v>30356</v>
      </c>
    </row>
    <row r="684" spans="1:12" ht="12.75" outlineLevel="2">
      <c r="A684" s="17" t="s">
        <v>483</v>
      </c>
      <c r="B684" s="18" t="s">
        <v>23</v>
      </c>
      <c r="C684" s="18" t="s">
        <v>24</v>
      </c>
      <c r="D684" s="18" t="s">
        <v>25</v>
      </c>
      <c r="E684" s="18" t="s">
        <v>26</v>
      </c>
      <c r="F684" s="19" t="s">
        <v>27</v>
      </c>
      <c r="G684" s="20">
        <v>216</v>
      </c>
      <c r="H684" s="20"/>
      <c r="I684" s="20">
        <f t="shared" si="44"/>
        <v>216</v>
      </c>
      <c r="J684" s="21">
        <v>5134</v>
      </c>
      <c r="K684" s="21"/>
      <c r="L684" s="26">
        <f t="shared" si="45"/>
        <v>5134</v>
      </c>
    </row>
    <row r="685" spans="1:12" ht="12.75" outlineLevel="2">
      <c r="A685" s="17" t="s">
        <v>484</v>
      </c>
      <c r="B685" s="18" t="s">
        <v>23</v>
      </c>
      <c r="C685" s="18" t="s">
        <v>24</v>
      </c>
      <c r="D685" s="18" t="s">
        <v>25</v>
      </c>
      <c r="E685" s="18" t="s">
        <v>26</v>
      </c>
      <c r="F685" s="19" t="s">
        <v>27</v>
      </c>
      <c r="G685" s="20">
        <v>1025</v>
      </c>
      <c r="H685" s="20"/>
      <c r="I685" s="20">
        <f t="shared" si="44"/>
        <v>1025</v>
      </c>
      <c r="J685" s="21">
        <v>24302</v>
      </c>
      <c r="K685" s="21"/>
      <c r="L685" s="26">
        <f t="shared" si="45"/>
        <v>24302</v>
      </c>
    </row>
    <row r="686" spans="1:12" ht="12.75" outlineLevel="2">
      <c r="A686" s="17" t="s">
        <v>753</v>
      </c>
      <c r="B686" s="18" t="s">
        <v>76</v>
      </c>
      <c r="C686" s="18" t="s">
        <v>24</v>
      </c>
      <c r="D686" s="18" t="s">
        <v>33</v>
      </c>
      <c r="E686" s="18" t="s">
        <v>26</v>
      </c>
      <c r="F686" s="19" t="s">
        <v>27</v>
      </c>
      <c r="G686" s="20">
        <v>375</v>
      </c>
      <c r="H686" s="20"/>
      <c r="I686" s="20">
        <f t="shared" si="44"/>
        <v>375</v>
      </c>
      <c r="J686" s="77">
        <v>9876</v>
      </c>
      <c r="L686" s="26">
        <f t="shared" si="45"/>
        <v>9876</v>
      </c>
    </row>
    <row r="687" spans="1:12" ht="12.75" outlineLevel="2">
      <c r="A687" s="17" t="s">
        <v>487</v>
      </c>
      <c r="B687" s="18" t="s">
        <v>23</v>
      </c>
      <c r="C687" s="18" t="s">
        <v>24</v>
      </c>
      <c r="D687" s="18" t="s">
        <v>25</v>
      </c>
      <c r="E687" s="18" t="s">
        <v>26</v>
      </c>
      <c r="F687" s="19" t="s">
        <v>27</v>
      </c>
      <c r="G687" s="20">
        <v>2989</v>
      </c>
      <c r="H687" s="20"/>
      <c r="I687" s="20">
        <f t="shared" si="44"/>
        <v>2989</v>
      </c>
      <c r="J687" s="21">
        <v>71061</v>
      </c>
      <c r="K687" s="21"/>
      <c r="L687" s="26">
        <f t="shared" si="45"/>
        <v>71061</v>
      </c>
    </row>
    <row r="688" spans="1:12" ht="12.75" outlineLevel="2">
      <c r="A688" s="17" t="s">
        <v>488</v>
      </c>
      <c r="B688" s="18" t="s">
        <v>23</v>
      </c>
      <c r="C688" s="18" t="s">
        <v>24</v>
      </c>
      <c r="D688" s="18" t="s">
        <v>25</v>
      </c>
      <c r="E688" s="18" t="s">
        <v>26</v>
      </c>
      <c r="F688" s="19" t="s">
        <v>27</v>
      </c>
      <c r="G688" s="20">
        <v>1479</v>
      </c>
      <c r="H688" s="20"/>
      <c r="I688" s="20">
        <f t="shared" si="44"/>
        <v>1479</v>
      </c>
      <c r="J688" s="21">
        <v>35136</v>
      </c>
      <c r="K688" s="21"/>
      <c r="L688" s="26">
        <f t="shared" si="45"/>
        <v>35136</v>
      </c>
    </row>
    <row r="689" spans="1:12" ht="12.75" outlineLevel="2">
      <c r="A689" s="17" t="s">
        <v>489</v>
      </c>
      <c r="B689" s="18" t="s">
        <v>23</v>
      </c>
      <c r="C689" s="18" t="s">
        <v>24</v>
      </c>
      <c r="D689" s="18" t="s">
        <v>25</v>
      </c>
      <c r="E689" s="18" t="s">
        <v>26</v>
      </c>
      <c r="F689" s="19" t="s">
        <v>27</v>
      </c>
      <c r="G689" s="20">
        <v>817</v>
      </c>
      <c r="H689" s="20"/>
      <c r="I689" s="20">
        <f t="shared" si="44"/>
        <v>817</v>
      </c>
      <c r="J689" s="21">
        <v>19352</v>
      </c>
      <c r="K689" s="21"/>
      <c r="L689" s="26">
        <f t="shared" si="45"/>
        <v>19352</v>
      </c>
    </row>
    <row r="690" spans="1:12" ht="12.75" outlineLevel="2">
      <c r="A690" s="17" t="s">
        <v>491</v>
      </c>
      <c r="B690" s="18" t="s">
        <v>23</v>
      </c>
      <c r="C690" s="18" t="s">
        <v>24</v>
      </c>
      <c r="D690" s="18" t="s">
        <v>25</v>
      </c>
      <c r="E690" s="18" t="s">
        <v>26</v>
      </c>
      <c r="F690" s="19" t="s">
        <v>27</v>
      </c>
      <c r="G690" s="20">
        <v>1515</v>
      </c>
      <c r="H690" s="20"/>
      <c r="I690" s="20">
        <f t="shared" si="44"/>
        <v>1515</v>
      </c>
      <c r="J690" s="21">
        <v>35966</v>
      </c>
      <c r="K690" s="21"/>
      <c r="L690" s="26">
        <f t="shared" si="45"/>
        <v>35966</v>
      </c>
    </row>
    <row r="691" spans="1:12" ht="12.75" outlineLevel="2">
      <c r="A691" s="23" t="s">
        <v>502</v>
      </c>
      <c r="B691" s="19" t="s">
        <v>64</v>
      </c>
      <c r="C691" s="19" t="s">
        <v>24</v>
      </c>
      <c r="D691" s="19" t="s">
        <v>501</v>
      </c>
      <c r="E691" s="19" t="s">
        <v>20</v>
      </c>
      <c r="F691" s="19" t="s">
        <v>27</v>
      </c>
      <c r="G691" s="20"/>
      <c r="H691" s="20">
        <v>1190</v>
      </c>
      <c r="I691" s="20">
        <f t="shared" si="44"/>
        <v>1190</v>
      </c>
      <c r="J691" s="21"/>
      <c r="K691" s="21">
        <v>48610</v>
      </c>
      <c r="L691" s="26">
        <f t="shared" si="45"/>
        <v>48610</v>
      </c>
    </row>
    <row r="692" spans="1:12" ht="12.75" outlineLevel="2">
      <c r="A692" s="17" t="s">
        <v>791</v>
      </c>
      <c r="B692" s="18" t="s">
        <v>49</v>
      </c>
      <c r="C692" s="18" t="s">
        <v>24</v>
      </c>
      <c r="D692" s="18" t="s">
        <v>43</v>
      </c>
      <c r="E692" s="19" t="s">
        <v>20</v>
      </c>
      <c r="F692" s="19" t="s">
        <v>27</v>
      </c>
      <c r="G692" s="20"/>
      <c r="H692" s="24">
        <v>200</v>
      </c>
      <c r="I692" s="20">
        <f t="shared" si="44"/>
        <v>200</v>
      </c>
      <c r="J692" s="21"/>
      <c r="K692" s="25">
        <v>20000</v>
      </c>
      <c r="L692" s="26">
        <f t="shared" si="45"/>
        <v>20000</v>
      </c>
    </row>
    <row r="693" spans="1:12" ht="12.75" outlineLevel="2">
      <c r="A693" s="23" t="s">
        <v>524</v>
      </c>
      <c r="B693" s="19" t="s">
        <v>64</v>
      </c>
      <c r="C693" s="19" t="s">
        <v>24</v>
      </c>
      <c r="D693" s="19" t="s">
        <v>525</v>
      </c>
      <c r="E693" s="19" t="s">
        <v>20</v>
      </c>
      <c r="F693" s="19" t="s">
        <v>27</v>
      </c>
      <c r="G693" s="20"/>
      <c r="H693" s="20">
        <v>50</v>
      </c>
      <c r="I693" s="20">
        <f t="shared" si="44"/>
        <v>50</v>
      </c>
      <c r="J693" s="21"/>
      <c r="K693" s="21">
        <v>1850</v>
      </c>
      <c r="L693" s="26">
        <f t="shared" si="45"/>
        <v>1850</v>
      </c>
    </row>
    <row r="694" spans="1:12" ht="12.75" outlineLevel="2">
      <c r="A694" s="17" t="s">
        <v>527</v>
      </c>
      <c r="B694" s="18" t="s">
        <v>23</v>
      </c>
      <c r="C694" s="18" t="s">
        <v>24</v>
      </c>
      <c r="D694" s="18" t="s">
        <v>37</v>
      </c>
      <c r="E694" s="18" t="s">
        <v>26</v>
      </c>
      <c r="F694" s="19" t="s">
        <v>27</v>
      </c>
      <c r="G694" s="20">
        <v>3914</v>
      </c>
      <c r="H694" s="20"/>
      <c r="I694" s="20">
        <f t="shared" si="44"/>
        <v>3914</v>
      </c>
      <c r="J694" s="20">
        <v>92840</v>
      </c>
      <c r="K694" s="21"/>
      <c r="L694" s="26">
        <f t="shared" si="45"/>
        <v>92840</v>
      </c>
    </row>
    <row r="695" spans="1:12" ht="12.75" outlineLevel="2">
      <c r="A695" s="17" t="s">
        <v>537</v>
      </c>
      <c r="B695" s="18" t="s">
        <v>17</v>
      </c>
      <c r="C695" s="18" t="s">
        <v>24</v>
      </c>
      <c r="D695" s="18" t="s">
        <v>114</v>
      </c>
      <c r="E695" s="18" t="s">
        <v>20</v>
      </c>
      <c r="F695" s="19" t="s">
        <v>27</v>
      </c>
      <c r="G695" s="72">
        <v>76297</v>
      </c>
      <c r="H695" s="20">
        <v>15232</v>
      </c>
      <c r="I695" s="20">
        <f t="shared" si="44"/>
        <v>91529</v>
      </c>
      <c r="J695" s="21">
        <v>1887780</v>
      </c>
      <c r="K695" s="21">
        <v>763200</v>
      </c>
      <c r="L695" s="26">
        <f t="shared" si="45"/>
        <v>2650980</v>
      </c>
    </row>
    <row r="696" spans="1:12" ht="12.75" outlineLevel="2">
      <c r="A696" s="17" t="s">
        <v>760</v>
      </c>
      <c r="B696" s="18" t="s">
        <v>76</v>
      </c>
      <c r="C696" s="18" t="s">
        <v>24</v>
      </c>
      <c r="D696" s="18" t="s">
        <v>114</v>
      </c>
      <c r="E696" s="18" t="s">
        <v>26</v>
      </c>
      <c r="F696" s="19" t="s">
        <v>27</v>
      </c>
      <c r="G696" s="72"/>
      <c r="H696" s="72"/>
      <c r="I696" s="20">
        <f t="shared" si="44"/>
        <v>0</v>
      </c>
      <c r="J696" s="21"/>
      <c r="K696" s="21"/>
      <c r="L696" s="26">
        <f t="shared" si="45"/>
        <v>0</v>
      </c>
    </row>
    <row r="697" spans="1:12" ht="12.75" outlineLevel="2">
      <c r="A697" s="17" t="s">
        <v>548</v>
      </c>
      <c r="B697" s="18" t="s">
        <v>23</v>
      </c>
      <c r="C697" s="18" t="s">
        <v>24</v>
      </c>
      <c r="D697" s="18" t="s">
        <v>25</v>
      </c>
      <c r="E697" s="18" t="s">
        <v>26</v>
      </c>
      <c r="F697" s="19" t="s">
        <v>27</v>
      </c>
      <c r="G697" s="20">
        <v>667</v>
      </c>
      <c r="H697" s="20"/>
      <c r="I697" s="20">
        <f t="shared" si="44"/>
        <v>667</v>
      </c>
      <c r="J697" s="21">
        <v>15816</v>
      </c>
      <c r="K697" s="21"/>
      <c r="L697" s="26">
        <f t="shared" si="45"/>
        <v>15816</v>
      </c>
    </row>
    <row r="698" spans="1:12" ht="12.75" outlineLevel="2">
      <c r="A698" s="23" t="s">
        <v>549</v>
      </c>
      <c r="B698" s="19" t="s">
        <v>64</v>
      </c>
      <c r="C698" s="19" t="s">
        <v>24</v>
      </c>
      <c r="D698" s="19" t="s">
        <v>219</v>
      </c>
      <c r="E698" s="19" t="s">
        <v>20</v>
      </c>
      <c r="F698" s="19" t="s">
        <v>27</v>
      </c>
      <c r="G698" s="20"/>
      <c r="H698" s="20">
        <v>4</v>
      </c>
      <c r="I698" s="20">
        <f t="shared" si="44"/>
        <v>4</v>
      </c>
      <c r="J698" s="74"/>
      <c r="K698" s="21">
        <v>1000</v>
      </c>
      <c r="L698" s="26">
        <f t="shared" si="45"/>
        <v>1000</v>
      </c>
    </row>
    <row r="699" spans="1:12" ht="12.75" outlineLevel="2">
      <c r="A699" s="17" t="s">
        <v>552</v>
      </c>
      <c r="B699" s="18" t="s">
        <v>23</v>
      </c>
      <c r="C699" s="18" t="s">
        <v>24</v>
      </c>
      <c r="D699" s="18" t="s">
        <v>25</v>
      </c>
      <c r="E699" s="18" t="s">
        <v>26</v>
      </c>
      <c r="F699" s="19" t="s">
        <v>27</v>
      </c>
      <c r="G699" s="20">
        <v>2086</v>
      </c>
      <c r="H699" s="20"/>
      <c r="I699" s="20">
        <f t="shared" si="44"/>
        <v>2086</v>
      </c>
      <c r="J699" s="21">
        <v>49536</v>
      </c>
      <c r="K699" s="21"/>
      <c r="L699" s="26">
        <f t="shared" si="45"/>
        <v>49536</v>
      </c>
    </row>
    <row r="700" spans="1:12" ht="12.75" outlineLevel="2">
      <c r="A700" s="17" t="s">
        <v>763</v>
      </c>
      <c r="B700" s="18" t="s">
        <v>17</v>
      </c>
      <c r="C700" s="18" t="s">
        <v>24</v>
      </c>
      <c r="D700" s="18" t="s">
        <v>33</v>
      </c>
      <c r="E700" s="18" t="s">
        <v>20</v>
      </c>
      <c r="F700" s="19" t="s">
        <v>27</v>
      </c>
      <c r="G700" s="20">
        <v>8360</v>
      </c>
      <c r="H700" s="20"/>
      <c r="I700" s="20">
        <f t="shared" si="44"/>
        <v>8360</v>
      </c>
      <c r="J700" s="21">
        <v>207695</v>
      </c>
      <c r="K700" s="21"/>
      <c r="L700" s="26">
        <f t="shared" si="45"/>
        <v>207695</v>
      </c>
    </row>
    <row r="701" spans="1:12" ht="12.75" outlineLevel="2">
      <c r="A701" s="17" t="s">
        <v>787</v>
      </c>
      <c r="B701" s="18" t="s">
        <v>23</v>
      </c>
      <c r="C701" s="18" t="s">
        <v>24</v>
      </c>
      <c r="D701" s="18" t="s">
        <v>33</v>
      </c>
      <c r="E701" s="18" t="s">
        <v>26</v>
      </c>
      <c r="F701" s="19" t="s">
        <v>27</v>
      </c>
      <c r="G701" s="20">
        <v>7080</v>
      </c>
      <c r="H701" s="20"/>
      <c r="I701" s="20">
        <f t="shared" si="44"/>
        <v>7080</v>
      </c>
      <c r="J701" s="21">
        <v>166426</v>
      </c>
      <c r="K701" s="21"/>
      <c r="L701" s="26">
        <f t="shared" si="45"/>
        <v>166426</v>
      </c>
    </row>
    <row r="702" spans="1:12" ht="12.75" outlineLevel="2">
      <c r="A702" s="17" t="s">
        <v>559</v>
      </c>
      <c r="B702" s="18" t="s">
        <v>23</v>
      </c>
      <c r="C702" s="18" t="s">
        <v>24</v>
      </c>
      <c r="D702" s="18" t="s">
        <v>33</v>
      </c>
      <c r="E702" s="18" t="s">
        <v>26</v>
      </c>
      <c r="F702" s="19" t="s">
        <v>27</v>
      </c>
      <c r="G702" s="20">
        <v>1148</v>
      </c>
      <c r="H702" s="20"/>
      <c r="I702" s="20">
        <f t="shared" si="44"/>
        <v>1148</v>
      </c>
      <c r="J702" s="21">
        <v>27218</v>
      </c>
      <c r="K702" s="21"/>
      <c r="L702" s="26">
        <f t="shared" si="45"/>
        <v>27218</v>
      </c>
    </row>
    <row r="703" spans="1:12" ht="12.75" outlineLevel="2">
      <c r="A703" s="17" t="s">
        <v>560</v>
      </c>
      <c r="B703" s="18" t="s">
        <v>35</v>
      </c>
      <c r="C703" s="18" t="s">
        <v>24</v>
      </c>
      <c r="D703" s="18" t="s">
        <v>114</v>
      </c>
      <c r="E703" s="18" t="s">
        <v>26</v>
      </c>
      <c r="F703" s="19" t="s">
        <v>27</v>
      </c>
      <c r="G703" s="20">
        <v>3983</v>
      </c>
      <c r="H703" s="20"/>
      <c r="I703" s="20">
        <f t="shared" si="44"/>
        <v>3983</v>
      </c>
      <c r="J703" s="21">
        <v>88061</v>
      </c>
      <c r="K703" s="21"/>
      <c r="L703" s="26">
        <f t="shared" si="45"/>
        <v>88061</v>
      </c>
    </row>
    <row r="704" spans="1:12" ht="12.75" outlineLevel="2">
      <c r="A704" s="17" t="s">
        <v>561</v>
      </c>
      <c r="B704" s="18" t="s">
        <v>17</v>
      </c>
      <c r="C704" s="18" t="s">
        <v>24</v>
      </c>
      <c r="D704" s="18" t="s">
        <v>236</v>
      </c>
      <c r="E704" s="18" t="s">
        <v>20</v>
      </c>
      <c r="F704" s="19" t="s">
        <v>27</v>
      </c>
      <c r="G704" s="20">
        <v>4799</v>
      </c>
      <c r="H704" s="20"/>
      <c r="I704" s="20">
        <f t="shared" si="44"/>
        <v>4799</v>
      </c>
      <c r="J704" s="21">
        <v>118263</v>
      </c>
      <c r="K704" s="21"/>
      <c r="L704" s="26">
        <f t="shared" si="45"/>
        <v>118263</v>
      </c>
    </row>
    <row r="705" spans="1:12" ht="12.75" outlineLevel="2">
      <c r="A705" s="17" t="s">
        <v>562</v>
      </c>
      <c r="B705" s="19" t="s">
        <v>64</v>
      </c>
      <c r="C705" s="18" t="s">
        <v>24</v>
      </c>
      <c r="D705" s="18" t="s">
        <v>323</v>
      </c>
      <c r="E705" s="19" t="s">
        <v>20</v>
      </c>
      <c r="F705" s="19" t="s">
        <v>27</v>
      </c>
      <c r="G705" s="20"/>
      <c r="H705" s="24">
        <v>375</v>
      </c>
      <c r="I705" s="20">
        <f t="shared" si="44"/>
        <v>375</v>
      </c>
      <c r="J705" s="21"/>
      <c r="K705" s="25">
        <v>14835</v>
      </c>
      <c r="L705" s="26">
        <f t="shared" si="45"/>
        <v>14835</v>
      </c>
    </row>
    <row r="706" spans="1:12" ht="12.75" outlineLevel="2">
      <c r="A706" s="17" t="s">
        <v>797</v>
      </c>
      <c r="B706" s="19" t="s">
        <v>32</v>
      </c>
      <c r="C706" s="19" t="s">
        <v>24</v>
      </c>
      <c r="D706" s="19" t="s">
        <v>37</v>
      </c>
      <c r="E706" s="18" t="s">
        <v>20</v>
      </c>
      <c r="F706" s="19" t="s">
        <v>27</v>
      </c>
      <c r="G706" s="20">
        <f>452855+853191</f>
        <v>1306046</v>
      </c>
      <c r="H706" s="20">
        <v>13210</v>
      </c>
      <c r="I706" s="20">
        <f t="shared" si="44"/>
        <v>1319256</v>
      </c>
      <c r="J706" s="21">
        <f>11177147+20649662</f>
        <v>31826809</v>
      </c>
      <c r="K706" s="21">
        <v>680092</v>
      </c>
      <c r="L706" s="26">
        <f t="shared" si="45"/>
        <v>32506901</v>
      </c>
    </row>
    <row r="707" spans="1:12" ht="12.75" outlineLevel="2">
      <c r="A707" s="17" t="s">
        <v>565</v>
      </c>
      <c r="B707" s="18" t="s">
        <v>17</v>
      </c>
      <c r="C707" s="18" t="s">
        <v>24</v>
      </c>
      <c r="D707" s="18" t="s">
        <v>25</v>
      </c>
      <c r="E707" s="18" t="s">
        <v>20</v>
      </c>
      <c r="F707" s="19" t="s">
        <v>27</v>
      </c>
      <c r="G707" s="20">
        <v>19419</v>
      </c>
      <c r="H707" s="20"/>
      <c r="I707" s="20">
        <f t="shared" si="44"/>
        <v>19419</v>
      </c>
      <c r="J707" s="21">
        <v>466975</v>
      </c>
      <c r="K707" s="21"/>
      <c r="L707" s="26">
        <f t="shared" si="45"/>
        <v>466975</v>
      </c>
    </row>
    <row r="708" spans="1:12" ht="12.75" outlineLevel="2">
      <c r="A708" s="17" t="s">
        <v>566</v>
      </c>
      <c r="B708" s="18" t="s">
        <v>49</v>
      </c>
      <c r="C708" s="18" t="s">
        <v>24</v>
      </c>
      <c r="D708" s="18" t="s">
        <v>33</v>
      </c>
      <c r="E708" s="19" t="s">
        <v>20</v>
      </c>
      <c r="F708" s="19" t="s">
        <v>27</v>
      </c>
      <c r="G708" s="20"/>
      <c r="H708" s="20">
        <v>12240</v>
      </c>
      <c r="I708" s="20">
        <f t="shared" si="44"/>
        <v>12240</v>
      </c>
      <c r="J708" s="21"/>
      <c r="K708" s="21">
        <v>703120</v>
      </c>
      <c r="L708" s="26">
        <f t="shared" si="45"/>
        <v>703120</v>
      </c>
    </row>
    <row r="709" spans="1:12" ht="12.75" outlineLevel="2">
      <c r="A709" s="17" t="s">
        <v>577</v>
      </c>
      <c r="B709" s="18" t="s">
        <v>70</v>
      </c>
      <c r="C709" s="18" t="s">
        <v>24</v>
      </c>
      <c r="D709" s="18" t="s">
        <v>114</v>
      </c>
      <c r="E709" s="18" t="s">
        <v>26</v>
      </c>
      <c r="F709" s="19" t="s">
        <v>27</v>
      </c>
      <c r="G709" s="20">
        <v>11972</v>
      </c>
      <c r="H709" s="20"/>
      <c r="I709" s="20">
        <f t="shared" si="44"/>
        <v>11972</v>
      </c>
      <c r="J709" s="21">
        <v>261742</v>
      </c>
      <c r="K709" s="21"/>
      <c r="L709" s="26">
        <f t="shared" si="45"/>
        <v>261742</v>
      </c>
    </row>
    <row r="710" spans="1:12" ht="12.75" outlineLevel="2">
      <c r="A710" s="17" t="s">
        <v>798</v>
      </c>
      <c r="B710" s="18" t="s">
        <v>17</v>
      </c>
      <c r="C710" s="18" t="s">
        <v>24</v>
      </c>
      <c r="D710" s="18" t="s">
        <v>114</v>
      </c>
      <c r="E710" s="18" t="s">
        <v>20</v>
      </c>
      <c r="F710" s="19" t="s">
        <v>27</v>
      </c>
      <c r="G710" s="20">
        <v>439989</v>
      </c>
      <c r="H710" s="20">
        <v>556</v>
      </c>
      <c r="I710" s="20">
        <f t="shared" si="44"/>
        <v>440545</v>
      </c>
      <c r="J710" s="20">
        <v>10637961</v>
      </c>
      <c r="K710" s="21">
        <v>38563</v>
      </c>
      <c r="L710" s="26">
        <f t="shared" si="45"/>
        <v>10676524</v>
      </c>
    </row>
    <row r="711" spans="1:12" ht="12.75" outlineLevel="2">
      <c r="A711" s="17" t="s">
        <v>581</v>
      </c>
      <c r="B711" s="18" t="s">
        <v>17</v>
      </c>
      <c r="C711" s="18" t="s">
        <v>24</v>
      </c>
      <c r="D711" s="18" t="s">
        <v>114</v>
      </c>
      <c r="E711" s="18" t="s">
        <v>20</v>
      </c>
      <c r="F711" s="19" t="s">
        <v>27</v>
      </c>
      <c r="G711" s="20">
        <v>267626</v>
      </c>
      <c r="H711" s="20">
        <v>132</v>
      </c>
      <c r="I711" s="20">
        <f t="shared" si="44"/>
        <v>267758</v>
      </c>
      <c r="J711" s="21">
        <v>6435466</v>
      </c>
      <c r="K711" s="21">
        <v>6636</v>
      </c>
      <c r="L711" s="26">
        <f t="shared" si="45"/>
        <v>6442102</v>
      </c>
    </row>
    <row r="712" spans="1:12" ht="12.75" outlineLevel="2">
      <c r="A712" s="17" t="s">
        <v>582</v>
      </c>
      <c r="B712" s="18" t="s">
        <v>70</v>
      </c>
      <c r="C712" s="18" t="s">
        <v>24</v>
      </c>
      <c r="D712" s="18" t="s">
        <v>114</v>
      </c>
      <c r="E712" s="18" t="s">
        <v>26</v>
      </c>
      <c r="F712" s="19" t="s">
        <v>27</v>
      </c>
      <c r="G712" s="20">
        <v>4162</v>
      </c>
      <c r="H712" s="20"/>
      <c r="I712" s="20">
        <f t="shared" si="44"/>
        <v>4162</v>
      </c>
      <c r="J712" s="21">
        <v>90831</v>
      </c>
      <c r="K712" s="21"/>
      <c r="L712" s="26">
        <f t="shared" si="45"/>
        <v>90831</v>
      </c>
    </row>
    <row r="713" spans="1:12" ht="12.75" outlineLevel="2">
      <c r="A713" s="17" t="s">
        <v>583</v>
      </c>
      <c r="B713" s="18" t="s">
        <v>23</v>
      </c>
      <c r="C713" s="18" t="s">
        <v>24</v>
      </c>
      <c r="D713" s="18" t="s">
        <v>114</v>
      </c>
      <c r="E713" s="18" t="s">
        <v>26</v>
      </c>
      <c r="F713" s="19" t="s">
        <v>27</v>
      </c>
      <c r="G713" s="20">
        <v>257</v>
      </c>
      <c r="H713" s="20"/>
      <c r="I713" s="20">
        <f t="shared" si="44"/>
        <v>257</v>
      </c>
      <c r="J713" s="21">
        <v>6134</v>
      </c>
      <c r="K713" s="21"/>
      <c r="L713" s="26">
        <f t="shared" si="45"/>
        <v>6134</v>
      </c>
    </row>
    <row r="714" spans="1:12" ht="12.75" outlineLevel="2">
      <c r="A714" s="17" t="s">
        <v>584</v>
      </c>
      <c r="B714" s="18" t="s">
        <v>23</v>
      </c>
      <c r="C714" s="18" t="s">
        <v>24</v>
      </c>
      <c r="D714" s="18" t="s">
        <v>37</v>
      </c>
      <c r="E714" s="18" t="s">
        <v>26</v>
      </c>
      <c r="F714" s="19" t="s">
        <v>27</v>
      </c>
      <c r="G714" s="20">
        <v>1678</v>
      </c>
      <c r="H714" s="20"/>
      <c r="I714" s="20">
        <f t="shared" si="44"/>
        <v>1678</v>
      </c>
      <c r="J714" s="21">
        <v>39820</v>
      </c>
      <c r="K714" s="21"/>
      <c r="L714" s="26">
        <f t="shared" si="45"/>
        <v>39820</v>
      </c>
    </row>
    <row r="715" spans="1:12" ht="12.75" outlineLevel="2">
      <c r="A715" s="17" t="s">
        <v>774</v>
      </c>
      <c r="B715" s="18" t="s">
        <v>76</v>
      </c>
      <c r="C715" s="18" t="s">
        <v>24</v>
      </c>
      <c r="D715" s="18" t="s">
        <v>114</v>
      </c>
      <c r="E715" s="18" t="s">
        <v>26</v>
      </c>
      <c r="F715" s="19" t="s">
        <v>27</v>
      </c>
      <c r="G715" s="72"/>
      <c r="H715" s="72">
        <v>10357</v>
      </c>
      <c r="I715" s="20">
        <f aca="true" t="shared" si="46" ref="I715:I728">SUM(G715:H715)</f>
        <v>10357</v>
      </c>
      <c r="J715" s="21"/>
      <c r="K715" s="21">
        <v>441069</v>
      </c>
      <c r="L715" s="26">
        <f aca="true" t="shared" si="47" ref="L715:L728">SUM(J715:K715)</f>
        <v>441069</v>
      </c>
    </row>
    <row r="716" spans="1:12" ht="12.75" outlineLevel="2">
      <c r="A716" s="17" t="s">
        <v>792</v>
      </c>
      <c r="B716" s="18" t="s">
        <v>76</v>
      </c>
      <c r="C716" s="18" t="s">
        <v>24</v>
      </c>
      <c r="D716" s="18" t="s">
        <v>33</v>
      </c>
      <c r="E716" s="18" t="s">
        <v>26</v>
      </c>
      <c r="F716" s="19" t="s">
        <v>27</v>
      </c>
      <c r="G716" s="20">
        <v>930</v>
      </c>
      <c r="H716" s="20"/>
      <c r="I716" s="20">
        <f t="shared" si="46"/>
        <v>930</v>
      </c>
      <c r="J716" s="77">
        <v>22238</v>
      </c>
      <c r="L716" s="26">
        <f t="shared" si="47"/>
        <v>22238</v>
      </c>
    </row>
    <row r="717" spans="1:12" ht="12.75" outlineLevel="2">
      <c r="A717" s="17" t="s">
        <v>611</v>
      </c>
      <c r="B717" s="18" t="s">
        <v>32</v>
      </c>
      <c r="C717" s="18" t="s">
        <v>24</v>
      </c>
      <c r="D717" s="18" t="s">
        <v>236</v>
      </c>
      <c r="E717" s="18" t="s">
        <v>20</v>
      </c>
      <c r="F717" s="19" t="s">
        <v>27</v>
      </c>
      <c r="G717" s="20">
        <v>138</v>
      </c>
      <c r="H717" s="20"/>
      <c r="I717" s="20">
        <f t="shared" si="46"/>
        <v>138</v>
      </c>
      <c r="J717" s="21">
        <v>3320</v>
      </c>
      <c r="K717" s="21"/>
      <c r="L717" s="26">
        <f t="shared" si="47"/>
        <v>3320</v>
      </c>
    </row>
    <row r="718" spans="1:12" ht="12.75" outlineLevel="2">
      <c r="A718" s="17" t="s">
        <v>612</v>
      </c>
      <c r="B718" s="18" t="s">
        <v>23</v>
      </c>
      <c r="C718" s="18" t="s">
        <v>24</v>
      </c>
      <c r="D718" s="18" t="s">
        <v>236</v>
      </c>
      <c r="E718" s="18" t="s">
        <v>26</v>
      </c>
      <c r="F718" s="19" t="s">
        <v>27</v>
      </c>
      <c r="G718" s="20">
        <v>1661</v>
      </c>
      <c r="H718" s="20"/>
      <c r="I718" s="20">
        <f t="shared" si="46"/>
        <v>1661</v>
      </c>
      <c r="J718" s="20">
        <v>39416</v>
      </c>
      <c r="K718" s="21"/>
      <c r="L718" s="26">
        <f t="shared" si="47"/>
        <v>39416</v>
      </c>
    </row>
    <row r="719" spans="1:12" ht="12.75" outlineLevel="2">
      <c r="A719" s="17" t="s">
        <v>622</v>
      </c>
      <c r="B719" s="18" t="s">
        <v>17</v>
      </c>
      <c r="C719" s="18" t="s">
        <v>24</v>
      </c>
      <c r="D719" s="18" t="s">
        <v>37</v>
      </c>
      <c r="E719" s="18" t="s">
        <v>20</v>
      </c>
      <c r="F719" s="19" t="s">
        <v>27</v>
      </c>
      <c r="G719" s="20">
        <v>2416</v>
      </c>
      <c r="H719" s="20"/>
      <c r="I719" s="20">
        <f t="shared" si="46"/>
        <v>2416</v>
      </c>
      <c r="J719" s="21">
        <v>58121</v>
      </c>
      <c r="K719" s="21"/>
      <c r="L719" s="26">
        <f t="shared" si="47"/>
        <v>58121</v>
      </c>
    </row>
    <row r="720" spans="1:12" ht="12.75" outlineLevel="2">
      <c r="A720" s="17" t="s">
        <v>624</v>
      </c>
      <c r="B720" s="18" t="s">
        <v>17</v>
      </c>
      <c r="C720" s="18" t="s">
        <v>24</v>
      </c>
      <c r="D720" s="18" t="s">
        <v>236</v>
      </c>
      <c r="E720" s="18" t="s">
        <v>20</v>
      </c>
      <c r="F720" s="19" t="s">
        <v>27</v>
      </c>
      <c r="G720" s="20">
        <v>17996</v>
      </c>
      <c r="H720" s="20"/>
      <c r="I720" s="20">
        <f t="shared" si="46"/>
        <v>17996</v>
      </c>
      <c r="J720" s="21">
        <v>436224</v>
      </c>
      <c r="K720" s="21"/>
      <c r="L720" s="26">
        <f t="shared" si="47"/>
        <v>436224</v>
      </c>
    </row>
    <row r="721" spans="1:12" ht="12.75" outlineLevel="2">
      <c r="A721" s="23" t="s">
        <v>626</v>
      </c>
      <c r="B721" s="19" t="s">
        <v>32</v>
      </c>
      <c r="C721" s="19" t="s">
        <v>24</v>
      </c>
      <c r="D721" s="19" t="s">
        <v>37</v>
      </c>
      <c r="E721" s="18" t="s">
        <v>20</v>
      </c>
      <c r="F721" s="19" t="s">
        <v>27</v>
      </c>
      <c r="G721" s="20">
        <v>19560</v>
      </c>
      <c r="H721" s="20"/>
      <c r="I721" s="20">
        <f t="shared" si="46"/>
        <v>19560</v>
      </c>
      <c r="J721" s="21">
        <v>420633</v>
      </c>
      <c r="K721" s="21"/>
      <c r="L721" s="26">
        <f t="shared" si="47"/>
        <v>420633</v>
      </c>
    </row>
    <row r="722" spans="1:12" ht="12.75" outlineLevel="2">
      <c r="A722" s="17" t="s">
        <v>628</v>
      </c>
      <c r="B722" s="18" t="s">
        <v>23</v>
      </c>
      <c r="C722" s="18" t="s">
        <v>24</v>
      </c>
      <c r="D722" s="18" t="s">
        <v>33</v>
      </c>
      <c r="E722" s="18" t="s">
        <v>26</v>
      </c>
      <c r="F722" s="19" t="s">
        <v>27</v>
      </c>
      <c r="G722" s="20">
        <v>5695</v>
      </c>
      <c r="H722" s="20"/>
      <c r="I722" s="20">
        <f t="shared" si="46"/>
        <v>5695</v>
      </c>
      <c r="J722" s="21">
        <v>135501</v>
      </c>
      <c r="K722" s="21"/>
      <c r="L722" s="26">
        <f t="shared" si="47"/>
        <v>135501</v>
      </c>
    </row>
    <row r="723" spans="1:12" ht="12.75" outlineLevel="2">
      <c r="A723" s="17" t="s">
        <v>629</v>
      </c>
      <c r="B723" s="18" t="s">
        <v>23</v>
      </c>
      <c r="C723" s="18" t="s">
        <v>24</v>
      </c>
      <c r="D723" s="18" t="s">
        <v>33</v>
      </c>
      <c r="E723" s="18" t="s">
        <v>26</v>
      </c>
      <c r="F723" s="19" t="s">
        <v>27</v>
      </c>
      <c r="G723" s="20">
        <v>2402</v>
      </c>
      <c r="H723" s="20"/>
      <c r="I723" s="20">
        <f t="shared" si="46"/>
        <v>2402</v>
      </c>
      <c r="J723" s="21">
        <v>56851</v>
      </c>
      <c r="K723" s="21"/>
      <c r="L723" s="26">
        <f t="shared" si="47"/>
        <v>56851</v>
      </c>
    </row>
    <row r="724" spans="1:12" ht="12.75" outlineLevel="2">
      <c r="A724" s="17" t="s">
        <v>630</v>
      </c>
      <c r="B724" s="18" t="s">
        <v>23</v>
      </c>
      <c r="C724" s="18" t="s">
        <v>24</v>
      </c>
      <c r="D724" s="18" t="s">
        <v>110</v>
      </c>
      <c r="E724" s="18" t="s">
        <v>26</v>
      </c>
      <c r="F724" s="19" t="s">
        <v>27</v>
      </c>
      <c r="G724" s="20">
        <v>44</v>
      </c>
      <c r="H724" s="20"/>
      <c r="I724" s="20">
        <f t="shared" si="46"/>
        <v>44</v>
      </c>
      <c r="J724" s="21">
        <v>1042</v>
      </c>
      <c r="K724" s="21"/>
      <c r="L724" s="26">
        <f t="shared" si="47"/>
        <v>1042</v>
      </c>
    </row>
    <row r="725" spans="1:12" ht="12.75" outlineLevel="2">
      <c r="A725" s="17" t="s">
        <v>631</v>
      </c>
      <c r="B725" s="18" t="s">
        <v>17</v>
      </c>
      <c r="C725" s="18" t="s">
        <v>24</v>
      </c>
      <c r="D725" s="18" t="s">
        <v>37</v>
      </c>
      <c r="E725" s="18" t="s">
        <v>20</v>
      </c>
      <c r="F725" s="19" t="s">
        <v>27</v>
      </c>
      <c r="G725" s="24">
        <v>3941</v>
      </c>
      <c r="H725" s="20"/>
      <c r="I725" s="20">
        <f t="shared" si="46"/>
        <v>3941</v>
      </c>
      <c r="J725" s="25">
        <v>96804</v>
      </c>
      <c r="K725" s="21"/>
      <c r="L725" s="26">
        <f t="shared" si="47"/>
        <v>96804</v>
      </c>
    </row>
    <row r="726" spans="1:12" ht="12.75" outlineLevel="2">
      <c r="A726" s="17" t="s">
        <v>634</v>
      </c>
      <c r="B726" s="18" t="s">
        <v>35</v>
      </c>
      <c r="C726" s="18" t="s">
        <v>24</v>
      </c>
      <c r="D726" s="18" t="s">
        <v>33</v>
      </c>
      <c r="E726" s="18" t="s">
        <v>26</v>
      </c>
      <c r="F726" s="19" t="s">
        <v>27</v>
      </c>
      <c r="G726" s="20">
        <v>1251</v>
      </c>
      <c r="H726" s="20"/>
      <c r="I726" s="20">
        <f t="shared" si="46"/>
        <v>1251</v>
      </c>
      <c r="J726" s="21">
        <v>29073</v>
      </c>
      <c r="K726" s="21"/>
      <c r="L726" s="26">
        <f t="shared" si="47"/>
        <v>29073</v>
      </c>
    </row>
    <row r="727" spans="1:12" ht="12.75" outlineLevel="2">
      <c r="A727" s="17" t="s">
        <v>635</v>
      </c>
      <c r="B727" s="18" t="s">
        <v>23</v>
      </c>
      <c r="C727" s="18" t="s">
        <v>24</v>
      </c>
      <c r="D727" s="18" t="s">
        <v>25</v>
      </c>
      <c r="E727" s="18" t="s">
        <v>26</v>
      </c>
      <c r="F727" s="19" t="s">
        <v>27</v>
      </c>
      <c r="G727" s="20">
        <v>262</v>
      </c>
      <c r="H727" s="20"/>
      <c r="I727" s="20">
        <f t="shared" si="46"/>
        <v>262</v>
      </c>
      <c r="J727" s="21">
        <v>6194</v>
      </c>
      <c r="K727" s="21"/>
      <c r="L727" s="26">
        <f t="shared" si="47"/>
        <v>6194</v>
      </c>
    </row>
    <row r="728" spans="1:12" ht="12.75" outlineLevel="2">
      <c r="A728" s="17" t="s">
        <v>636</v>
      </c>
      <c r="B728" s="18" t="s">
        <v>23</v>
      </c>
      <c r="C728" s="18" t="s">
        <v>24</v>
      </c>
      <c r="D728" s="18" t="s">
        <v>25</v>
      </c>
      <c r="E728" s="18" t="s">
        <v>26</v>
      </c>
      <c r="F728" s="19" t="s">
        <v>27</v>
      </c>
      <c r="G728" s="20">
        <v>3764</v>
      </c>
      <c r="H728" s="20"/>
      <c r="I728" s="20">
        <f t="shared" si="46"/>
        <v>3764</v>
      </c>
      <c r="J728" s="21">
        <v>89208</v>
      </c>
      <c r="K728" s="21"/>
      <c r="L728" s="26">
        <f t="shared" si="47"/>
        <v>89208</v>
      </c>
    </row>
    <row r="729" spans="1:12" s="233" customFormat="1" ht="12.75" outlineLevel="1">
      <c r="A729" s="256"/>
      <c r="B729" s="264"/>
      <c r="C729" s="264" t="s">
        <v>687</v>
      </c>
      <c r="D729" s="264"/>
      <c r="E729" s="264"/>
      <c r="F729" s="249"/>
      <c r="G729" s="230">
        <f aca="true" t="shared" si="48" ref="G729:L729">SUBTOTAL(9,G555:G728)</f>
        <v>4702278</v>
      </c>
      <c r="H729" s="230">
        <f t="shared" si="48"/>
        <v>518451</v>
      </c>
      <c r="I729" s="230">
        <f t="shared" si="48"/>
        <v>5220729</v>
      </c>
      <c r="J729" s="250">
        <f t="shared" si="48"/>
        <v>111212017</v>
      </c>
      <c r="K729" s="250">
        <f t="shared" si="48"/>
        <v>27724962</v>
      </c>
      <c r="L729" s="232">
        <f t="shared" si="48"/>
        <v>138936979</v>
      </c>
    </row>
    <row r="730" spans="1:12" s="170" customFormat="1" ht="12.75" outlineLevel="2">
      <c r="A730" s="127" t="s">
        <v>511</v>
      </c>
      <c r="B730" s="107" t="s">
        <v>49</v>
      </c>
      <c r="C730" s="107" t="s">
        <v>512</v>
      </c>
      <c r="D730" s="107" t="s">
        <v>110</v>
      </c>
      <c r="E730" s="107" t="s">
        <v>20</v>
      </c>
      <c r="F730" s="107" t="s">
        <v>44</v>
      </c>
      <c r="G730" s="128"/>
      <c r="H730" s="129">
        <v>7522</v>
      </c>
      <c r="I730" s="20">
        <f>SUM(G730:H730)</f>
        <v>7522</v>
      </c>
      <c r="J730" s="130"/>
      <c r="K730" s="92">
        <v>134576</v>
      </c>
      <c r="L730" s="26">
        <f>SUM(J730:K730)</f>
        <v>134576</v>
      </c>
    </row>
    <row r="731" spans="1:12" s="233" customFormat="1" ht="12.75" outlineLevel="1">
      <c r="A731" s="266"/>
      <c r="B731" s="267"/>
      <c r="C731" s="267" t="s">
        <v>688</v>
      </c>
      <c r="D731" s="267"/>
      <c r="E731" s="267"/>
      <c r="F731" s="267"/>
      <c r="G731" s="271">
        <f aca="true" t="shared" si="49" ref="G731:L731">SUBTOTAL(9,G730:G730)</f>
        <v>0</v>
      </c>
      <c r="H731" s="269">
        <f t="shared" si="49"/>
        <v>7522</v>
      </c>
      <c r="I731" s="230">
        <f t="shared" si="49"/>
        <v>7522</v>
      </c>
      <c r="J731" s="272">
        <f t="shared" si="49"/>
        <v>0</v>
      </c>
      <c r="K731" s="270">
        <f t="shared" si="49"/>
        <v>134576</v>
      </c>
      <c r="L731" s="232">
        <f t="shared" si="49"/>
        <v>134576</v>
      </c>
    </row>
    <row r="732" spans="1:12" s="233" customFormat="1" ht="12.75">
      <c r="A732" s="266"/>
      <c r="B732" s="267"/>
      <c r="C732" s="267" t="s">
        <v>678</v>
      </c>
      <c r="D732" s="267"/>
      <c r="E732" s="267"/>
      <c r="F732" s="267"/>
      <c r="G732" s="268">
        <f aca="true" t="shared" si="50" ref="G732:L732">SUBTOTAL(9,G5:G730)</f>
        <v>32399390</v>
      </c>
      <c r="H732" s="269">
        <f t="shared" si="50"/>
        <v>3053880</v>
      </c>
      <c r="I732" s="230">
        <f t="shared" si="50"/>
        <v>35453270</v>
      </c>
      <c r="J732" s="270">
        <f t="shared" si="50"/>
        <v>691647999</v>
      </c>
      <c r="K732" s="270">
        <f t="shared" si="50"/>
        <v>143212647</v>
      </c>
      <c r="L732" s="232">
        <f t="shared" si="50"/>
        <v>834860646</v>
      </c>
    </row>
    <row r="735" ht="12.75">
      <c r="I735" s="171"/>
    </row>
  </sheetData>
  <mergeCells count="1">
    <mergeCell ref="A1:IV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0"/>
  <sheetViews>
    <sheetView tabSelected="1" zoomScale="75" zoomScaleNormal="75" workbookViewId="0" topLeftCell="A91">
      <selection activeCell="A108" sqref="A108:IV108"/>
    </sheetView>
  </sheetViews>
  <sheetFormatPr defaultColWidth="9.140625" defaultRowHeight="12.75" outlineLevelRow="2"/>
  <cols>
    <col min="1" max="1" width="50.7109375" style="0" customWidth="1"/>
    <col min="2" max="4" width="10.7109375" style="0" customWidth="1"/>
    <col min="5" max="6" width="15.7109375" style="0" customWidth="1"/>
    <col min="7" max="12" width="20.7109375" style="0" customWidth="1"/>
  </cols>
  <sheetData>
    <row r="1" s="297" customFormat="1" ht="25.5">
      <c r="A1" s="297" t="s">
        <v>15</v>
      </c>
    </row>
    <row r="2" s="297" customFormat="1" ht="25.5"/>
    <row r="3" spans="1:13" ht="12.75">
      <c r="A3" s="1"/>
      <c r="B3" s="2"/>
      <c r="C3" s="2"/>
      <c r="D3" s="2"/>
      <c r="E3" s="3"/>
      <c r="F3" s="3" t="s">
        <v>0</v>
      </c>
      <c r="G3" s="4" t="s">
        <v>1</v>
      </c>
      <c r="H3" s="4" t="s">
        <v>2</v>
      </c>
      <c r="I3" s="4" t="s">
        <v>3</v>
      </c>
      <c r="J3" s="4" t="s">
        <v>1</v>
      </c>
      <c r="K3" s="4" t="s">
        <v>2</v>
      </c>
      <c r="L3" s="4" t="s">
        <v>4</v>
      </c>
      <c r="M3" s="5"/>
    </row>
    <row r="4" spans="1:13" ht="12.75">
      <c r="A4" s="6" t="s">
        <v>5</v>
      </c>
      <c r="B4" s="7" t="s">
        <v>6</v>
      </c>
      <c r="C4" s="7" t="s">
        <v>7</v>
      </c>
      <c r="D4" s="7" t="s">
        <v>8</v>
      </c>
      <c r="E4" s="8" t="s">
        <v>5</v>
      </c>
      <c r="F4" s="8" t="s">
        <v>9</v>
      </c>
      <c r="G4" s="9" t="s">
        <v>10</v>
      </c>
      <c r="H4" s="9" t="s">
        <v>10</v>
      </c>
      <c r="I4" s="9" t="s">
        <v>10</v>
      </c>
      <c r="J4" s="9" t="s">
        <v>11</v>
      </c>
      <c r="K4" s="9" t="s">
        <v>11</v>
      </c>
      <c r="L4" s="9" t="s">
        <v>11</v>
      </c>
      <c r="M4" s="10"/>
    </row>
    <row r="5" spans="1:12" ht="12.75" outlineLevel="2">
      <c r="A5" s="23" t="s">
        <v>31</v>
      </c>
      <c r="B5" s="19" t="s">
        <v>32</v>
      </c>
      <c r="C5" s="19" t="s">
        <v>24</v>
      </c>
      <c r="D5" s="19" t="s">
        <v>33</v>
      </c>
      <c r="E5" s="19" t="s">
        <v>20</v>
      </c>
      <c r="F5" s="19" t="s">
        <v>27</v>
      </c>
      <c r="G5" s="20"/>
      <c r="H5" s="24">
        <v>4259</v>
      </c>
      <c r="I5" s="20">
        <f aca="true" t="shared" si="0" ref="I5:I36">SUM(G5:H5)</f>
        <v>4259</v>
      </c>
      <c r="J5" s="21"/>
      <c r="K5" s="25">
        <v>319020</v>
      </c>
      <c r="L5" s="26">
        <f aca="true" t="shared" si="1" ref="L5:L36">SUM(J5:K5)</f>
        <v>319020</v>
      </c>
    </row>
    <row r="6" spans="1:12" ht="12.75" outlineLevel="2">
      <c r="A6" s="54" t="s">
        <v>66</v>
      </c>
      <c r="B6" s="55" t="s">
        <v>32</v>
      </c>
      <c r="C6" s="55" t="s">
        <v>67</v>
      </c>
      <c r="D6" s="55" t="s">
        <v>33</v>
      </c>
      <c r="E6" s="56" t="s">
        <v>20</v>
      </c>
      <c r="F6" s="55" t="s">
        <v>55</v>
      </c>
      <c r="G6" s="57">
        <v>113231</v>
      </c>
      <c r="H6" s="58" t="s">
        <v>68</v>
      </c>
      <c r="I6" s="20">
        <f t="shared" si="0"/>
        <v>113231</v>
      </c>
      <c r="J6" s="57">
        <v>630274</v>
      </c>
      <c r="K6" s="57"/>
      <c r="L6" s="44">
        <f t="shared" si="1"/>
        <v>630274</v>
      </c>
    </row>
    <row r="7" spans="1:12" ht="12.75" outlineLevel="2">
      <c r="A7" s="23" t="s">
        <v>66</v>
      </c>
      <c r="B7" s="19" t="s">
        <v>32</v>
      </c>
      <c r="C7" s="19" t="s">
        <v>24</v>
      </c>
      <c r="D7" s="19" t="s">
        <v>33</v>
      </c>
      <c r="E7" s="18" t="s">
        <v>20</v>
      </c>
      <c r="F7" s="19" t="s">
        <v>27</v>
      </c>
      <c r="G7" s="20"/>
      <c r="H7" s="20">
        <v>6421</v>
      </c>
      <c r="I7" s="20">
        <f t="shared" si="0"/>
        <v>6421</v>
      </c>
      <c r="J7" s="21"/>
      <c r="K7" s="21">
        <v>277831</v>
      </c>
      <c r="L7" s="26">
        <f t="shared" si="1"/>
        <v>277831</v>
      </c>
    </row>
    <row r="8" spans="1:12" ht="12.75" outlineLevel="2">
      <c r="A8" s="23" t="s">
        <v>794</v>
      </c>
      <c r="B8" s="19" t="s">
        <v>32</v>
      </c>
      <c r="C8" s="19" t="s">
        <v>24</v>
      </c>
      <c r="D8" s="19" t="s">
        <v>33</v>
      </c>
      <c r="E8" s="18" t="s">
        <v>20</v>
      </c>
      <c r="F8" s="19" t="s">
        <v>27</v>
      </c>
      <c r="G8" s="20">
        <v>23605</v>
      </c>
      <c r="H8" s="20"/>
      <c r="I8" s="20">
        <f t="shared" si="0"/>
        <v>23605</v>
      </c>
      <c r="J8" s="21">
        <v>565231</v>
      </c>
      <c r="K8" s="21"/>
      <c r="L8" s="26">
        <f t="shared" si="1"/>
        <v>565231</v>
      </c>
    </row>
    <row r="9" spans="1:12" ht="12.75" outlineLevel="2">
      <c r="A9" s="23" t="s">
        <v>462</v>
      </c>
      <c r="B9" s="19" t="s">
        <v>32</v>
      </c>
      <c r="C9" s="19" t="s">
        <v>24</v>
      </c>
      <c r="D9" s="19" t="s">
        <v>33</v>
      </c>
      <c r="E9" s="18" t="s">
        <v>20</v>
      </c>
      <c r="F9" s="19" t="s">
        <v>27</v>
      </c>
      <c r="G9" s="20"/>
      <c r="H9" s="20">
        <v>9794</v>
      </c>
      <c r="I9" s="20">
        <f t="shared" si="0"/>
        <v>9794</v>
      </c>
      <c r="J9" s="21"/>
      <c r="K9" s="21">
        <v>532449</v>
      </c>
      <c r="L9" s="26">
        <f t="shared" si="1"/>
        <v>532449</v>
      </c>
    </row>
    <row r="10" spans="1:12" ht="12.75" outlineLevel="2">
      <c r="A10" s="80" t="s">
        <v>230</v>
      </c>
      <c r="B10" s="81" t="s">
        <v>35</v>
      </c>
      <c r="C10" s="81" t="s">
        <v>67</v>
      </c>
      <c r="D10" s="81" t="s">
        <v>33</v>
      </c>
      <c r="E10" s="56" t="s">
        <v>26</v>
      </c>
      <c r="F10" s="55" t="s">
        <v>55</v>
      </c>
      <c r="G10" s="58">
        <v>2028</v>
      </c>
      <c r="H10" s="57"/>
      <c r="I10" s="20">
        <f t="shared" si="0"/>
        <v>2028</v>
      </c>
      <c r="J10" s="57">
        <v>11413</v>
      </c>
      <c r="K10" s="57"/>
      <c r="L10" s="26">
        <f t="shared" si="1"/>
        <v>11413</v>
      </c>
    </row>
    <row r="11" spans="1:12" ht="12.75" outlineLevel="2">
      <c r="A11" s="80" t="s">
        <v>316</v>
      </c>
      <c r="B11" s="81" t="s">
        <v>35</v>
      </c>
      <c r="C11" s="81" t="s">
        <v>67</v>
      </c>
      <c r="D11" s="81" t="s">
        <v>33</v>
      </c>
      <c r="E11" s="56" t="s">
        <v>26</v>
      </c>
      <c r="F11" s="55" t="s">
        <v>55</v>
      </c>
      <c r="G11" s="57">
        <v>11469</v>
      </c>
      <c r="H11" s="82"/>
      <c r="I11" s="20">
        <f t="shared" si="0"/>
        <v>11469</v>
      </c>
      <c r="J11" s="57">
        <v>64537</v>
      </c>
      <c r="K11" s="57"/>
      <c r="L11" s="26">
        <f t="shared" si="1"/>
        <v>64537</v>
      </c>
    </row>
    <row r="12" spans="1:12" ht="12.75" outlineLevel="2">
      <c r="A12" s="17" t="s">
        <v>316</v>
      </c>
      <c r="B12" s="18" t="s">
        <v>35</v>
      </c>
      <c r="C12" s="18" t="s">
        <v>24</v>
      </c>
      <c r="D12" s="18" t="s">
        <v>33</v>
      </c>
      <c r="E12" s="18" t="s">
        <v>26</v>
      </c>
      <c r="F12" s="19" t="s">
        <v>27</v>
      </c>
      <c r="G12" s="20">
        <v>4936</v>
      </c>
      <c r="H12" s="20"/>
      <c r="I12" s="20">
        <f t="shared" si="0"/>
        <v>4936</v>
      </c>
      <c r="J12" s="21">
        <v>118500</v>
      </c>
      <c r="K12" s="21"/>
      <c r="L12" s="26">
        <f t="shared" si="1"/>
        <v>118500</v>
      </c>
    </row>
    <row r="13" spans="1:12" ht="12.75" outlineLevel="2">
      <c r="A13" s="80" t="s">
        <v>795</v>
      </c>
      <c r="B13" s="81" t="s">
        <v>35</v>
      </c>
      <c r="C13" s="81" t="s">
        <v>67</v>
      </c>
      <c r="D13" s="81" t="s">
        <v>33</v>
      </c>
      <c r="E13" s="56" t="s">
        <v>26</v>
      </c>
      <c r="F13" s="55" t="s">
        <v>55</v>
      </c>
      <c r="G13" s="57">
        <v>10479</v>
      </c>
      <c r="H13" s="57"/>
      <c r="I13" s="20">
        <f t="shared" si="0"/>
        <v>10479</v>
      </c>
      <c r="J13" s="57">
        <v>58502</v>
      </c>
      <c r="K13" s="57"/>
      <c r="L13" s="26">
        <f t="shared" si="1"/>
        <v>58502</v>
      </c>
    </row>
    <row r="14" spans="1:12" ht="12.75" outlineLevel="2">
      <c r="A14" s="80" t="s">
        <v>633</v>
      </c>
      <c r="B14" s="81" t="s">
        <v>35</v>
      </c>
      <c r="C14" s="81" t="s">
        <v>67</v>
      </c>
      <c r="D14" s="81" t="s">
        <v>33</v>
      </c>
      <c r="E14" s="56" t="s">
        <v>26</v>
      </c>
      <c r="F14" s="55" t="s">
        <v>55</v>
      </c>
      <c r="G14" s="59">
        <v>24962</v>
      </c>
      <c r="H14" s="58"/>
      <c r="I14" s="20">
        <f t="shared" si="0"/>
        <v>24962</v>
      </c>
      <c r="J14" s="57">
        <v>138989</v>
      </c>
      <c r="K14" s="57"/>
      <c r="L14" s="26">
        <f t="shared" si="1"/>
        <v>138989</v>
      </c>
    </row>
    <row r="15" spans="1:12" ht="12.75" outlineLevel="2">
      <c r="A15" s="17" t="s">
        <v>634</v>
      </c>
      <c r="B15" s="18" t="s">
        <v>35</v>
      </c>
      <c r="C15" s="18" t="s">
        <v>24</v>
      </c>
      <c r="D15" s="18" t="s">
        <v>33</v>
      </c>
      <c r="E15" s="18" t="s">
        <v>26</v>
      </c>
      <c r="F15" s="19" t="s">
        <v>27</v>
      </c>
      <c r="G15" s="20">
        <v>1251</v>
      </c>
      <c r="H15" s="20"/>
      <c r="I15" s="20">
        <f t="shared" si="0"/>
        <v>1251</v>
      </c>
      <c r="J15" s="21">
        <v>29073</v>
      </c>
      <c r="K15" s="21"/>
      <c r="L15" s="26">
        <f t="shared" si="1"/>
        <v>29073</v>
      </c>
    </row>
    <row r="16" spans="1:12" ht="12.75" outlineLevel="2">
      <c r="A16" s="17" t="s">
        <v>712</v>
      </c>
      <c r="B16" s="18" t="s">
        <v>76</v>
      </c>
      <c r="C16" s="18" t="s">
        <v>24</v>
      </c>
      <c r="D16" s="18" t="s">
        <v>33</v>
      </c>
      <c r="E16" s="18" t="s">
        <v>26</v>
      </c>
      <c r="F16" s="19" t="s">
        <v>27</v>
      </c>
      <c r="G16" s="20">
        <v>826</v>
      </c>
      <c r="H16" s="20"/>
      <c r="I16" s="20">
        <f t="shared" si="0"/>
        <v>826</v>
      </c>
      <c r="J16" s="77">
        <v>21074</v>
      </c>
      <c r="L16" s="26">
        <f t="shared" si="1"/>
        <v>21074</v>
      </c>
    </row>
    <row r="17" spans="1:12" ht="12.75" outlineLevel="2">
      <c r="A17" s="97" t="s">
        <v>189</v>
      </c>
      <c r="B17" s="98" t="s">
        <v>76</v>
      </c>
      <c r="C17" s="98" t="s">
        <v>67</v>
      </c>
      <c r="D17" s="98" t="s">
        <v>33</v>
      </c>
      <c r="E17" s="56" t="s">
        <v>26</v>
      </c>
      <c r="F17" s="55" t="s">
        <v>55</v>
      </c>
      <c r="G17" s="57">
        <f>11430+13667</f>
        <v>25097</v>
      </c>
      <c r="H17" s="58"/>
      <c r="I17" s="20">
        <f t="shared" si="0"/>
        <v>25097</v>
      </c>
      <c r="J17" s="57">
        <f>64106+75875</f>
        <v>139981</v>
      </c>
      <c r="K17" s="57"/>
      <c r="L17" s="26">
        <f t="shared" si="1"/>
        <v>139981</v>
      </c>
    </row>
    <row r="18" spans="1:12" ht="12.75" outlineLevel="2">
      <c r="A18" s="17" t="s">
        <v>716</v>
      </c>
      <c r="B18" s="18" t="s">
        <v>76</v>
      </c>
      <c r="C18" s="18" t="s">
        <v>24</v>
      </c>
      <c r="D18" s="18" t="s">
        <v>33</v>
      </c>
      <c r="E18" s="18" t="s">
        <v>26</v>
      </c>
      <c r="F18" s="19" t="s">
        <v>27</v>
      </c>
      <c r="G18" s="20">
        <v>27237</v>
      </c>
      <c r="H18" s="20"/>
      <c r="I18" s="20">
        <f t="shared" si="0"/>
        <v>27237</v>
      </c>
      <c r="J18" s="77">
        <v>651436</v>
      </c>
      <c r="L18" s="26">
        <f t="shared" si="1"/>
        <v>651436</v>
      </c>
    </row>
    <row r="19" spans="1:12" ht="12.75" outlineLevel="2">
      <c r="A19" s="17" t="s">
        <v>717</v>
      </c>
      <c r="B19" s="18" t="s">
        <v>76</v>
      </c>
      <c r="C19" s="18" t="s">
        <v>24</v>
      </c>
      <c r="D19" s="18" t="s">
        <v>33</v>
      </c>
      <c r="E19" s="18" t="s">
        <v>26</v>
      </c>
      <c r="F19" s="19" t="s">
        <v>27</v>
      </c>
      <c r="G19" s="20">
        <v>17594</v>
      </c>
      <c r="H19" s="20"/>
      <c r="I19" s="20">
        <f t="shared" si="0"/>
        <v>17594</v>
      </c>
      <c r="J19" s="77">
        <v>504068</v>
      </c>
      <c r="L19" s="26">
        <f t="shared" si="1"/>
        <v>504068</v>
      </c>
    </row>
    <row r="20" spans="1:12" ht="12.75" outlineLevel="2">
      <c r="A20" s="17" t="s">
        <v>718</v>
      </c>
      <c r="B20" s="18" t="s">
        <v>76</v>
      </c>
      <c r="C20" s="18" t="s">
        <v>24</v>
      </c>
      <c r="D20" s="18" t="s">
        <v>33</v>
      </c>
      <c r="E20" s="18" t="s">
        <v>26</v>
      </c>
      <c r="F20" s="19" t="s">
        <v>27</v>
      </c>
      <c r="G20" s="20">
        <v>9257</v>
      </c>
      <c r="H20" s="20"/>
      <c r="I20" s="20">
        <f t="shared" si="0"/>
        <v>9257</v>
      </c>
      <c r="J20" s="77">
        <v>213318</v>
      </c>
      <c r="L20" s="26">
        <f t="shared" si="1"/>
        <v>213318</v>
      </c>
    </row>
    <row r="21" spans="1:12" ht="12.75" outlineLevel="2">
      <c r="A21" s="17" t="s">
        <v>719</v>
      </c>
      <c r="B21" s="18" t="s">
        <v>76</v>
      </c>
      <c r="C21" s="18" t="s">
        <v>24</v>
      </c>
      <c r="D21" s="18" t="s">
        <v>33</v>
      </c>
      <c r="E21" s="18" t="s">
        <v>26</v>
      </c>
      <c r="F21" s="19" t="s">
        <v>27</v>
      </c>
      <c r="G21" s="20">
        <v>398</v>
      </c>
      <c r="H21" s="20"/>
      <c r="I21" s="20">
        <f t="shared" si="0"/>
        <v>398</v>
      </c>
      <c r="J21" s="77">
        <v>10180</v>
      </c>
      <c r="L21" s="26">
        <f t="shared" si="1"/>
        <v>10180</v>
      </c>
    </row>
    <row r="22" spans="1:12" ht="12.75" outlineLevel="2">
      <c r="A22" s="17" t="s">
        <v>720</v>
      </c>
      <c r="B22" s="18" t="s">
        <v>76</v>
      </c>
      <c r="C22" s="18" t="s">
        <v>24</v>
      </c>
      <c r="D22" s="18" t="s">
        <v>33</v>
      </c>
      <c r="E22" s="18" t="s">
        <v>26</v>
      </c>
      <c r="F22" s="19" t="s">
        <v>27</v>
      </c>
      <c r="G22" s="20">
        <v>2201</v>
      </c>
      <c r="H22" s="20"/>
      <c r="I22" s="20">
        <f t="shared" si="0"/>
        <v>2201</v>
      </c>
      <c r="J22" s="77">
        <v>59577</v>
      </c>
      <c r="L22" s="26">
        <f t="shared" si="1"/>
        <v>59577</v>
      </c>
    </row>
    <row r="23" spans="1:12" ht="12.75" outlineLevel="2">
      <c r="A23" s="17" t="s">
        <v>721</v>
      </c>
      <c r="B23" s="18" t="s">
        <v>76</v>
      </c>
      <c r="C23" s="18" t="s">
        <v>24</v>
      </c>
      <c r="D23" s="18" t="s">
        <v>33</v>
      </c>
      <c r="E23" s="18" t="s">
        <v>26</v>
      </c>
      <c r="F23" s="19" t="s">
        <v>27</v>
      </c>
      <c r="G23" s="20">
        <v>3327</v>
      </c>
      <c r="H23" s="20"/>
      <c r="I23" s="20">
        <f t="shared" si="0"/>
        <v>3327</v>
      </c>
      <c r="J23" s="77">
        <v>84121</v>
      </c>
      <c r="L23" s="26">
        <f t="shared" si="1"/>
        <v>84121</v>
      </c>
    </row>
    <row r="24" spans="1:12" ht="12.75" outlineLevel="2">
      <c r="A24" s="17" t="s">
        <v>733</v>
      </c>
      <c r="B24" s="18" t="s">
        <v>76</v>
      </c>
      <c r="C24" s="18" t="s">
        <v>24</v>
      </c>
      <c r="D24" s="18" t="s">
        <v>33</v>
      </c>
      <c r="E24" s="18" t="s">
        <v>26</v>
      </c>
      <c r="F24" s="19" t="s">
        <v>27</v>
      </c>
      <c r="G24" s="20">
        <v>606</v>
      </c>
      <c r="H24" s="20"/>
      <c r="I24" s="20">
        <f t="shared" si="0"/>
        <v>606</v>
      </c>
      <c r="J24" s="77">
        <v>66535</v>
      </c>
      <c r="L24" s="26">
        <f t="shared" si="1"/>
        <v>66535</v>
      </c>
    </row>
    <row r="25" spans="1:12" ht="12.75" outlineLevel="2">
      <c r="A25" s="17" t="s">
        <v>736</v>
      </c>
      <c r="B25" s="18" t="s">
        <v>76</v>
      </c>
      <c r="C25" s="18" t="s">
        <v>24</v>
      </c>
      <c r="D25" s="18" t="s">
        <v>33</v>
      </c>
      <c r="E25" s="18" t="s">
        <v>26</v>
      </c>
      <c r="F25" s="19" t="s">
        <v>27</v>
      </c>
      <c r="G25" s="20">
        <v>3022</v>
      </c>
      <c r="H25" s="20"/>
      <c r="I25" s="20">
        <f t="shared" si="0"/>
        <v>3022</v>
      </c>
      <c r="J25" s="77">
        <v>77346</v>
      </c>
      <c r="L25" s="26">
        <f t="shared" si="1"/>
        <v>77346</v>
      </c>
    </row>
    <row r="26" spans="1:12" ht="12.75" outlineLevel="2">
      <c r="A26" s="17" t="s">
        <v>746</v>
      </c>
      <c r="B26" s="18" t="s">
        <v>76</v>
      </c>
      <c r="C26" s="18" t="s">
        <v>24</v>
      </c>
      <c r="D26" s="18" t="s">
        <v>33</v>
      </c>
      <c r="E26" s="18" t="s">
        <v>26</v>
      </c>
      <c r="F26" s="19" t="s">
        <v>27</v>
      </c>
      <c r="G26" s="77">
        <v>453</v>
      </c>
      <c r="H26" s="20"/>
      <c r="I26" s="20">
        <f t="shared" si="0"/>
        <v>453</v>
      </c>
      <c r="J26" s="77">
        <v>11459</v>
      </c>
      <c r="L26" s="26">
        <f t="shared" si="1"/>
        <v>11459</v>
      </c>
    </row>
    <row r="27" spans="1:12" ht="12.75" outlineLevel="2">
      <c r="A27" s="17" t="s">
        <v>748</v>
      </c>
      <c r="B27" s="18" t="s">
        <v>76</v>
      </c>
      <c r="C27" s="18" t="s">
        <v>24</v>
      </c>
      <c r="D27" s="18" t="s">
        <v>33</v>
      </c>
      <c r="E27" s="18" t="s">
        <v>26</v>
      </c>
      <c r="F27" s="19" t="s">
        <v>27</v>
      </c>
      <c r="G27" s="20">
        <v>17747</v>
      </c>
      <c r="H27" s="20"/>
      <c r="I27" s="20">
        <f t="shared" si="0"/>
        <v>17747</v>
      </c>
      <c r="J27" s="77">
        <v>426737</v>
      </c>
      <c r="L27" s="26">
        <f t="shared" si="1"/>
        <v>426737</v>
      </c>
    </row>
    <row r="28" spans="1:12" ht="12.75" outlineLevel="2">
      <c r="A28" s="17" t="s">
        <v>468</v>
      </c>
      <c r="B28" s="18" t="s">
        <v>76</v>
      </c>
      <c r="C28" s="18" t="s">
        <v>24</v>
      </c>
      <c r="D28" s="18" t="s">
        <v>33</v>
      </c>
      <c r="E28" s="18" t="s">
        <v>26</v>
      </c>
      <c r="F28" s="19" t="s">
        <v>27</v>
      </c>
      <c r="G28" s="20">
        <v>1413</v>
      </c>
      <c r="H28" s="20"/>
      <c r="I28" s="20">
        <f t="shared" si="0"/>
        <v>1413</v>
      </c>
      <c r="J28" s="77">
        <v>31637</v>
      </c>
      <c r="L28" s="26">
        <f t="shared" si="1"/>
        <v>31637</v>
      </c>
    </row>
    <row r="29" spans="1:12" ht="12.75" outlineLevel="2">
      <c r="A29" s="17" t="s">
        <v>753</v>
      </c>
      <c r="B29" s="18" t="s">
        <v>76</v>
      </c>
      <c r="C29" s="18" t="s">
        <v>24</v>
      </c>
      <c r="D29" s="18" t="s">
        <v>33</v>
      </c>
      <c r="E29" s="18" t="s">
        <v>26</v>
      </c>
      <c r="F29" s="19" t="s">
        <v>27</v>
      </c>
      <c r="G29" s="20">
        <v>375</v>
      </c>
      <c r="H29" s="20"/>
      <c r="I29" s="20">
        <f t="shared" si="0"/>
        <v>375</v>
      </c>
      <c r="J29" s="77">
        <v>9876</v>
      </c>
      <c r="L29" s="26">
        <f t="shared" si="1"/>
        <v>9876</v>
      </c>
    </row>
    <row r="30" spans="1:12" ht="12.75" outlineLevel="2">
      <c r="A30" s="17" t="s">
        <v>775</v>
      </c>
      <c r="B30" s="18" t="s">
        <v>76</v>
      </c>
      <c r="C30" s="18" t="s">
        <v>24</v>
      </c>
      <c r="D30" s="18" t="s">
        <v>33</v>
      </c>
      <c r="E30" s="18" t="s">
        <v>26</v>
      </c>
      <c r="F30" s="19" t="s">
        <v>27</v>
      </c>
      <c r="G30" s="20">
        <v>930</v>
      </c>
      <c r="H30" s="20"/>
      <c r="I30" s="20">
        <f t="shared" si="0"/>
        <v>930</v>
      </c>
      <c r="J30" s="77">
        <v>22238</v>
      </c>
      <c r="L30" s="26">
        <f t="shared" si="1"/>
        <v>22238</v>
      </c>
    </row>
    <row r="31" spans="1:12" ht="12.75" outlineLevel="2">
      <c r="A31" s="97" t="s">
        <v>776</v>
      </c>
      <c r="B31" s="98" t="s">
        <v>76</v>
      </c>
      <c r="C31" s="98" t="s">
        <v>67</v>
      </c>
      <c r="D31" s="98" t="s">
        <v>33</v>
      </c>
      <c r="E31" s="136" t="s">
        <v>26</v>
      </c>
      <c r="F31" s="137" t="s">
        <v>55</v>
      </c>
      <c r="G31" s="138">
        <f>14831</f>
        <v>14831</v>
      </c>
      <c r="H31" s="138"/>
      <c r="I31" s="20">
        <f t="shared" si="0"/>
        <v>14831</v>
      </c>
      <c r="J31" s="138">
        <f>82619</f>
        <v>82619</v>
      </c>
      <c r="K31" s="138" t="s">
        <v>68</v>
      </c>
      <c r="L31" s="26">
        <f t="shared" si="1"/>
        <v>82619</v>
      </c>
    </row>
    <row r="32" spans="1:12" ht="12.75" outlineLevel="2">
      <c r="A32" s="97" t="s">
        <v>632</v>
      </c>
      <c r="B32" s="98" t="s">
        <v>76</v>
      </c>
      <c r="C32" s="98" t="s">
        <v>67</v>
      </c>
      <c r="D32" s="98" t="s">
        <v>33</v>
      </c>
      <c r="E32" s="136" t="s">
        <v>26</v>
      </c>
      <c r="F32" s="137" t="s">
        <v>55</v>
      </c>
      <c r="G32" s="138">
        <v>2788</v>
      </c>
      <c r="H32" s="138"/>
      <c r="I32" s="20">
        <f t="shared" si="0"/>
        <v>2788</v>
      </c>
      <c r="J32" s="138">
        <v>20707</v>
      </c>
      <c r="K32" s="138"/>
      <c r="L32" s="26">
        <f t="shared" si="1"/>
        <v>20707</v>
      </c>
    </row>
    <row r="33" spans="1:12" ht="12.75" outlineLevel="2">
      <c r="A33" s="17" t="s">
        <v>71</v>
      </c>
      <c r="B33" s="18" t="s">
        <v>49</v>
      </c>
      <c r="C33" s="18" t="s">
        <v>24</v>
      </c>
      <c r="D33" s="18" t="s">
        <v>33</v>
      </c>
      <c r="E33" s="19" t="s">
        <v>20</v>
      </c>
      <c r="F33" s="19" t="s">
        <v>27</v>
      </c>
      <c r="G33" s="20"/>
      <c r="H33" s="20">
        <v>27</v>
      </c>
      <c r="I33" s="20">
        <f t="shared" si="0"/>
        <v>27</v>
      </c>
      <c r="J33" s="21"/>
      <c r="K33" s="21">
        <v>1740</v>
      </c>
      <c r="L33" s="26">
        <f t="shared" si="1"/>
        <v>1740</v>
      </c>
    </row>
    <row r="34" spans="1:12" ht="12.75" outlineLevel="2">
      <c r="A34" s="17" t="s">
        <v>244</v>
      </c>
      <c r="B34" s="18" t="s">
        <v>49</v>
      </c>
      <c r="C34" s="18" t="s">
        <v>24</v>
      </c>
      <c r="D34" s="18" t="s">
        <v>33</v>
      </c>
      <c r="E34" s="19" t="s">
        <v>20</v>
      </c>
      <c r="F34" s="19" t="s">
        <v>27</v>
      </c>
      <c r="G34" s="20"/>
      <c r="H34" s="20">
        <v>8151</v>
      </c>
      <c r="I34" s="20">
        <f t="shared" si="0"/>
        <v>8151</v>
      </c>
      <c r="J34" s="21"/>
      <c r="K34" s="21">
        <v>379511</v>
      </c>
      <c r="L34" s="26">
        <f t="shared" si="1"/>
        <v>379511</v>
      </c>
    </row>
    <row r="35" spans="1:12" ht="12.75" outlineLevel="2">
      <c r="A35" s="17" t="s">
        <v>566</v>
      </c>
      <c r="B35" s="18" t="s">
        <v>49</v>
      </c>
      <c r="C35" s="18" t="s">
        <v>24</v>
      </c>
      <c r="D35" s="18" t="s">
        <v>33</v>
      </c>
      <c r="E35" s="19" t="s">
        <v>20</v>
      </c>
      <c r="F35" s="19" t="s">
        <v>27</v>
      </c>
      <c r="G35" s="20"/>
      <c r="H35" s="20">
        <v>12240</v>
      </c>
      <c r="I35" s="20">
        <f t="shared" si="0"/>
        <v>12240</v>
      </c>
      <c r="J35" s="21"/>
      <c r="K35" s="21">
        <v>703120</v>
      </c>
      <c r="L35" s="26">
        <f t="shared" si="1"/>
        <v>703120</v>
      </c>
    </row>
    <row r="36" spans="1:12" s="172" customFormat="1" ht="12.75" outlineLevel="2">
      <c r="A36" s="144" t="s">
        <v>739</v>
      </c>
      <c r="B36" s="145" t="s">
        <v>638</v>
      </c>
      <c r="C36" s="145" t="s">
        <v>24</v>
      </c>
      <c r="D36" s="145" t="s">
        <v>33</v>
      </c>
      <c r="E36" s="145" t="s">
        <v>20</v>
      </c>
      <c r="F36" s="145" t="s">
        <v>27</v>
      </c>
      <c r="G36" s="146"/>
      <c r="H36" s="146">
        <f>20707+9260+18770</f>
        <v>48737</v>
      </c>
      <c r="I36" s="20">
        <f t="shared" si="0"/>
        <v>48737</v>
      </c>
      <c r="J36" s="83"/>
      <c r="K36" s="83">
        <f>693373+358979+1101022</f>
        <v>2153374</v>
      </c>
      <c r="L36" s="26">
        <f t="shared" si="1"/>
        <v>2153374</v>
      </c>
    </row>
    <row r="37" spans="1:12" ht="12.75" outlineLevel="2">
      <c r="A37" s="17" t="s">
        <v>147</v>
      </c>
      <c r="B37" s="18" t="s">
        <v>17</v>
      </c>
      <c r="C37" s="18" t="s">
        <v>24</v>
      </c>
      <c r="D37" s="18" t="s">
        <v>33</v>
      </c>
      <c r="E37" s="18" t="s">
        <v>20</v>
      </c>
      <c r="F37" s="19" t="s">
        <v>27</v>
      </c>
      <c r="G37" s="20">
        <v>22822</v>
      </c>
      <c r="H37" s="20">
        <v>29487</v>
      </c>
      <c r="I37" s="20">
        <f aca="true" t="shared" si="2" ref="I37:I68">SUM(G37:H37)</f>
        <v>52309</v>
      </c>
      <c r="J37" s="79">
        <v>548801</v>
      </c>
      <c r="K37" s="21">
        <v>1998961</v>
      </c>
      <c r="L37" s="26">
        <f aca="true" t="shared" si="3" ref="L37:L68">SUM(J37:K37)</f>
        <v>2547762</v>
      </c>
    </row>
    <row r="38" spans="1:12" ht="12.75" outlineLevel="2">
      <c r="A38" s="99" t="s">
        <v>222</v>
      </c>
      <c r="B38" s="55" t="s">
        <v>17</v>
      </c>
      <c r="C38" s="55" t="s">
        <v>67</v>
      </c>
      <c r="D38" s="55" t="s">
        <v>33</v>
      </c>
      <c r="E38" s="56" t="s">
        <v>20</v>
      </c>
      <c r="F38" s="55" t="s">
        <v>55</v>
      </c>
      <c r="G38" s="58">
        <v>7711</v>
      </c>
      <c r="H38" s="57"/>
      <c r="I38" s="20">
        <f t="shared" si="2"/>
        <v>7711</v>
      </c>
      <c r="J38" s="58">
        <v>43093</v>
      </c>
      <c r="K38" s="58"/>
      <c r="L38" s="26">
        <f t="shared" si="3"/>
        <v>43093</v>
      </c>
    </row>
    <row r="39" spans="1:12" ht="12.75" outlineLevel="2">
      <c r="A39" s="54" t="s">
        <v>337</v>
      </c>
      <c r="B39" s="55" t="s">
        <v>17</v>
      </c>
      <c r="C39" s="55" t="s">
        <v>67</v>
      </c>
      <c r="D39" s="55" t="s">
        <v>33</v>
      </c>
      <c r="E39" s="56" t="s">
        <v>20</v>
      </c>
      <c r="F39" s="55" t="s">
        <v>55</v>
      </c>
      <c r="G39" s="59">
        <v>49582</v>
      </c>
      <c r="H39" s="58"/>
      <c r="I39" s="20">
        <f t="shared" si="2"/>
        <v>49582</v>
      </c>
      <c r="J39" s="58">
        <v>275882</v>
      </c>
      <c r="K39" s="58"/>
      <c r="L39" s="26">
        <f t="shared" si="3"/>
        <v>275882</v>
      </c>
    </row>
    <row r="40" spans="1:12" ht="12.75" outlineLevel="2">
      <c r="A40" s="17" t="s">
        <v>338</v>
      </c>
      <c r="B40" s="18" t="s">
        <v>17</v>
      </c>
      <c r="C40" s="18" t="s">
        <v>24</v>
      </c>
      <c r="D40" s="18" t="s">
        <v>33</v>
      </c>
      <c r="E40" s="18" t="s">
        <v>20</v>
      </c>
      <c r="F40" s="19" t="s">
        <v>27</v>
      </c>
      <c r="G40" s="20">
        <v>12981</v>
      </c>
      <c r="H40" s="20"/>
      <c r="I40" s="20">
        <f t="shared" si="2"/>
        <v>12981</v>
      </c>
      <c r="J40" s="79">
        <v>310425</v>
      </c>
      <c r="K40" s="21"/>
      <c r="L40" s="26">
        <f t="shared" si="3"/>
        <v>310425</v>
      </c>
    </row>
    <row r="41" spans="1:12" ht="12.75" outlineLevel="2">
      <c r="A41" s="17" t="s">
        <v>749</v>
      </c>
      <c r="B41" s="18" t="s">
        <v>17</v>
      </c>
      <c r="C41" s="18" t="s">
        <v>24</v>
      </c>
      <c r="D41" s="18" t="s">
        <v>33</v>
      </c>
      <c r="E41" s="18" t="s">
        <v>20</v>
      </c>
      <c r="F41" s="19" t="s">
        <v>27</v>
      </c>
      <c r="G41" s="20">
        <v>18523</v>
      </c>
      <c r="H41" s="20"/>
      <c r="I41" s="20">
        <f t="shared" si="2"/>
        <v>18523</v>
      </c>
      <c r="J41" s="21">
        <v>475490</v>
      </c>
      <c r="K41" s="21"/>
      <c r="L41" s="26">
        <f t="shared" si="3"/>
        <v>475490</v>
      </c>
    </row>
    <row r="42" spans="1:12" ht="12.75" outlineLevel="2">
      <c r="A42" s="54" t="s">
        <v>553</v>
      </c>
      <c r="B42" s="55" t="s">
        <v>17</v>
      </c>
      <c r="C42" s="55" t="s">
        <v>67</v>
      </c>
      <c r="D42" s="55" t="s">
        <v>33</v>
      </c>
      <c r="E42" s="56" t="s">
        <v>20</v>
      </c>
      <c r="F42" s="55" t="s">
        <v>55</v>
      </c>
      <c r="G42" s="59">
        <v>1630</v>
      </c>
      <c r="H42" s="57"/>
      <c r="I42" s="20">
        <f t="shared" si="2"/>
        <v>1630</v>
      </c>
      <c r="J42" s="57">
        <v>9046</v>
      </c>
      <c r="K42" s="58"/>
      <c r="L42" s="26">
        <f t="shared" si="3"/>
        <v>9046</v>
      </c>
    </row>
    <row r="43" spans="1:12" ht="12.75" outlineLevel="2">
      <c r="A43" s="17" t="s">
        <v>763</v>
      </c>
      <c r="B43" s="18" t="s">
        <v>17</v>
      </c>
      <c r="C43" s="18" t="s">
        <v>24</v>
      </c>
      <c r="D43" s="18" t="s">
        <v>33</v>
      </c>
      <c r="E43" s="18" t="s">
        <v>20</v>
      </c>
      <c r="F43" s="19" t="s">
        <v>27</v>
      </c>
      <c r="G43" s="20">
        <v>8360</v>
      </c>
      <c r="H43" s="20"/>
      <c r="I43" s="20">
        <f t="shared" si="2"/>
        <v>8360</v>
      </c>
      <c r="J43" s="21">
        <v>207695</v>
      </c>
      <c r="K43" s="21"/>
      <c r="L43" s="26">
        <f t="shared" si="3"/>
        <v>207695</v>
      </c>
    </row>
    <row r="44" spans="1:12" ht="12.75" outlineLevel="2">
      <c r="A44" s="54" t="s">
        <v>607</v>
      </c>
      <c r="B44" s="55" t="s">
        <v>17</v>
      </c>
      <c r="C44" s="55" t="s">
        <v>67</v>
      </c>
      <c r="D44" s="55" t="s">
        <v>33</v>
      </c>
      <c r="E44" s="56" t="s">
        <v>20</v>
      </c>
      <c r="F44" s="55" t="s">
        <v>55</v>
      </c>
      <c r="G44" s="59">
        <v>8927</v>
      </c>
      <c r="H44" s="58"/>
      <c r="I44" s="20">
        <f t="shared" si="2"/>
        <v>8927</v>
      </c>
      <c r="J44" s="57">
        <v>49837</v>
      </c>
      <c r="K44" s="58"/>
      <c r="L44" s="26">
        <f t="shared" si="3"/>
        <v>49837</v>
      </c>
    </row>
    <row r="45" spans="1:12" ht="12.75" outlineLevel="2">
      <c r="A45" s="17" t="s">
        <v>39</v>
      </c>
      <c r="B45" s="18" t="s">
        <v>23</v>
      </c>
      <c r="C45" s="18" t="s">
        <v>24</v>
      </c>
      <c r="D45" s="18" t="s">
        <v>33</v>
      </c>
      <c r="E45" s="18" t="s">
        <v>20</v>
      </c>
      <c r="F45" s="19" t="s">
        <v>27</v>
      </c>
      <c r="G45" s="20">
        <v>29200</v>
      </c>
      <c r="H45" s="20"/>
      <c r="I45" s="20">
        <f t="shared" si="2"/>
        <v>29200</v>
      </c>
      <c r="J45" s="20">
        <v>483082</v>
      </c>
      <c r="K45" s="21"/>
      <c r="L45" s="26">
        <f t="shared" si="3"/>
        <v>483082</v>
      </c>
    </row>
    <row r="46" spans="1:12" ht="12.75" outlineLevel="2">
      <c r="A46" s="17" t="s">
        <v>148</v>
      </c>
      <c r="B46" s="18" t="s">
        <v>23</v>
      </c>
      <c r="C46" s="18" t="s">
        <v>24</v>
      </c>
      <c r="D46" s="18" t="s">
        <v>33</v>
      </c>
      <c r="E46" s="18" t="s">
        <v>26</v>
      </c>
      <c r="F46" s="19" t="s">
        <v>27</v>
      </c>
      <c r="G46" s="20">
        <v>3681</v>
      </c>
      <c r="H46" s="20"/>
      <c r="I46" s="20">
        <f t="shared" si="2"/>
        <v>3681</v>
      </c>
      <c r="J46" s="21">
        <v>87393</v>
      </c>
      <c r="K46" s="21"/>
      <c r="L46" s="26">
        <f t="shared" si="3"/>
        <v>87393</v>
      </c>
    </row>
    <row r="47" spans="1:12" ht="12.75" outlineLevel="2">
      <c r="A47" s="80" t="s">
        <v>150</v>
      </c>
      <c r="B47" s="81" t="s">
        <v>23</v>
      </c>
      <c r="C47" s="81" t="s">
        <v>67</v>
      </c>
      <c r="D47" s="81" t="s">
        <v>33</v>
      </c>
      <c r="E47" s="56" t="s">
        <v>26</v>
      </c>
      <c r="F47" s="55" t="s">
        <v>55</v>
      </c>
      <c r="G47" s="58">
        <v>40741</v>
      </c>
      <c r="H47" s="82"/>
      <c r="I47" s="20">
        <f t="shared" si="2"/>
        <v>40741</v>
      </c>
      <c r="J47" s="57">
        <v>225499</v>
      </c>
      <c r="K47" s="82"/>
      <c r="L47" s="26">
        <f t="shared" si="3"/>
        <v>225499</v>
      </c>
    </row>
    <row r="48" spans="1:12" ht="12.75" outlineLevel="2">
      <c r="A48" s="17" t="s">
        <v>150</v>
      </c>
      <c r="B48" s="18" t="s">
        <v>23</v>
      </c>
      <c r="C48" s="18" t="s">
        <v>24</v>
      </c>
      <c r="D48" s="18" t="s">
        <v>33</v>
      </c>
      <c r="E48" s="18" t="s">
        <v>26</v>
      </c>
      <c r="F48" s="19" t="s">
        <v>27</v>
      </c>
      <c r="G48" s="20"/>
      <c r="H48" s="20">
        <v>1735</v>
      </c>
      <c r="I48" s="20">
        <f t="shared" si="2"/>
        <v>1735</v>
      </c>
      <c r="J48" s="21"/>
      <c r="K48" s="21">
        <v>80241</v>
      </c>
      <c r="L48" s="26">
        <f t="shared" si="3"/>
        <v>80241</v>
      </c>
    </row>
    <row r="49" spans="1:12" ht="12.75" outlineLevel="2">
      <c r="A49" s="17" t="s">
        <v>152</v>
      </c>
      <c r="B49" s="18" t="s">
        <v>23</v>
      </c>
      <c r="C49" s="18" t="s">
        <v>24</v>
      </c>
      <c r="D49" s="18" t="s">
        <v>33</v>
      </c>
      <c r="E49" s="18" t="s">
        <v>26</v>
      </c>
      <c r="F49" s="19" t="s">
        <v>27</v>
      </c>
      <c r="G49" s="20">
        <v>1560</v>
      </c>
      <c r="H49" s="20"/>
      <c r="I49" s="20">
        <f t="shared" si="2"/>
        <v>1560</v>
      </c>
      <c r="J49" s="21">
        <v>38972</v>
      </c>
      <c r="K49" s="21"/>
      <c r="L49" s="26">
        <f t="shared" si="3"/>
        <v>38972</v>
      </c>
    </row>
    <row r="50" spans="1:12" ht="12.75" outlineLevel="2">
      <c r="A50" s="17" t="s">
        <v>213</v>
      </c>
      <c r="B50" s="18" t="s">
        <v>23</v>
      </c>
      <c r="C50" s="18" t="s">
        <v>24</v>
      </c>
      <c r="D50" s="18" t="s">
        <v>33</v>
      </c>
      <c r="E50" s="18" t="s">
        <v>26</v>
      </c>
      <c r="F50" s="19" t="s">
        <v>27</v>
      </c>
      <c r="G50" s="20">
        <v>944</v>
      </c>
      <c r="H50" s="20"/>
      <c r="I50" s="20">
        <f t="shared" si="2"/>
        <v>944</v>
      </c>
      <c r="J50" s="21">
        <v>22401</v>
      </c>
      <c r="K50" s="21"/>
      <c r="L50" s="26">
        <f t="shared" si="3"/>
        <v>22401</v>
      </c>
    </row>
    <row r="51" spans="1:12" ht="12.75" outlineLevel="2">
      <c r="A51" s="17" t="s">
        <v>224</v>
      </c>
      <c r="B51" s="18" t="s">
        <v>23</v>
      </c>
      <c r="C51" s="18" t="s">
        <v>24</v>
      </c>
      <c r="D51" s="18" t="s">
        <v>33</v>
      </c>
      <c r="E51" s="18" t="s">
        <v>26</v>
      </c>
      <c r="F51" s="19" t="s">
        <v>27</v>
      </c>
      <c r="G51" s="20">
        <v>7855</v>
      </c>
      <c r="H51" s="20"/>
      <c r="I51" s="20">
        <f t="shared" si="2"/>
        <v>7855</v>
      </c>
      <c r="J51" s="21">
        <v>186519</v>
      </c>
      <c r="K51" s="21"/>
      <c r="L51" s="26">
        <f t="shared" si="3"/>
        <v>186519</v>
      </c>
    </row>
    <row r="52" spans="1:12" ht="12.75" outlineLevel="2">
      <c r="A52" s="17" t="s">
        <v>231</v>
      </c>
      <c r="B52" s="18" t="s">
        <v>23</v>
      </c>
      <c r="C52" s="18" t="s">
        <v>24</v>
      </c>
      <c r="D52" s="18" t="s">
        <v>33</v>
      </c>
      <c r="E52" s="18" t="s">
        <v>26</v>
      </c>
      <c r="F52" s="19" t="s">
        <v>27</v>
      </c>
      <c r="G52" s="20">
        <v>46376</v>
      </c>
      <c r="H52" s="20"/>
      <c r="I52" s="20">
        <f t="shared" si="2"/>
        <v>46376</v>
      </c>
      <c r="J52" s="21">
        <v>1101111</v>
      </c>
      <c r="K52" s="21"/>
      <c r="L52" s="26">
        <f t="shared" si="3"/>
        <v>1101111</v>
      </c>
    </row>
    <row r="53" spans="1:12" ht="12.75" outlineLevel="2">
      <c r="A53" s="17" t="s">
        <v>253</v>
      </c>
      <c r="B53" s="18" t="s">
        <v>23</v>
      </c>
      <c r="C53" s="18" t="s">
        <v>24</v>
      </c>
      <c r="D53" s="18" t="s">
        <v>33</v>
      </c>
      <c r="E53" s="18" t="s">
        <v>26</v>
      </c>
      <c r="F53" s="19" t="s">
        <v>27</v>
      </c>
      <c r="G53" s="20">
        <v>680</v>
      </c>
      <c r="H53" s="20"/>
      <c r="I53" s="20">
        <f t="shared" si="2"/>
        <v>680</v>
      </c>
      <c r="J53" s="21">
        <v>16068</v>
      </c>
      <c r="K53" s="21"/>
      <c r="L53" s="26">
        <f t="shared" si="3"/>
        <v>16068</v>
      </c>
    </row>
    <row r="54" spans="1:12" ht="12.75" outlineLevel="2">
      <c r="A54" s="17" t="s">
        <v>268</v>
      </c>
      <c r="B54" s="18" t="s">
        <v>23</v>
      </c>
      <c r="C54" s="18" t="s">
        <v>24</v>
      </c>
      <c r="D54" s="18" t="s">
        <v>33</v>
      </c>
      <c r="E54" s="18" t="s">
        <v>26</v>
      </c>
      <c r="F54" s="19" t="s">
        <v>27</v>
      </c>
      <c r="G54" s="20">
        <v>7856</v>
      </c>
      <c r="H54" s="20"/>
      <c r="I54" s="20">
        <f t="shared" si="2"/>
        <v>7856</v>
      </c>
      <c r="J54" s="21">
        <v>185873</v>
      </c>
      <c r="K54" s="21"/>
      <c r="L54" s="26">
        <f t="shared" si="3"/>
        <v>185873</v>
      </c>
    </row>
    <row r="55" spans="1:12" ht="12.75" outlineLevel="2">
      <c r="A55" s="17" t="s">
        <v>270</v>
      </c>
      <c r="B55" s="18" t="s">
        <v>23</v>
      </c>
      <c r="C55" s="18" t="s">
        <v>24</v>
      </c>
      <c r="D55" s="18" t="s">
        <v>33</v>
      </c>
      <c r="E55" s="18" t="s">
        <v>26</v>
      </c>
      <c r="F55" s="19" t="s">
        <v>27</v>
      </c>
      <c r="G55" s="20">
        <v>2101</v>
      </c>
      <c r="H55" s="20"/>
      <c r="I55" s="20">
        <f t="shared" si="2"/>
        <v>2101</v>
      </c>
      <c r="J55" s="21">
        <v>49871</v>
      </c>
      <c r="K55" s="21"/>
      <c r="L55" s="26">
        <f t="shared" si="3"/>
        <v>49871</v>
      </c>
    </row>
    <row r="56" spans="1:12" ht="12.75" outlineLevel="2">
      <c r="A56" s="17" t="s">
        <v>370</v>
      </c>
      <c r="B56" s="18" t="s">
        <v>23</v>
      </c>
      <c r="C56" s="18" t="s">
        <v>24</v>
      </c>
      <c r="D56" s="18" t="s">
        <v>33</v>
      </c>
      <c r="E56" s="18" t="s">
        <v>26</v>
      </c>
      <c r="F56" s="19" t="s">
        <v>27</v>
      </c>
      <c r="G56" s="20">
        <v>167405</v>
      </c>
      <c r="H56" s="20"/>
      <c r="I56" s="20">
        <f t="shared" si="2"/>
        <v>167405</v>
      </c>
      <c r="J56" s="21">
        <v>3788091</v>
      </c>
      <c r="K56" s="21"/>
      <c r="L56" s="26">
        <f t="shared" si="3"/>
        <v>3788091</v>
      </c>
    </row>
    <row r="57" spans="1:12" ht="12.75" outlineLevel="2">
      <c r="A57" s="17" t="s">
        <v>371</v>
      </c>
      <c r="B57" s="18" t="s">
        <v>23</v>
      </c>
      <c r="C57" s="18" t="s">
        <v>24</v>
      </c>
      <c r="D57" s="18" t="s">
        <v>33</v>
      </c>
      <c r="E57" s="18" t="s">
        <v>26</v>
      </c>
      <c r="F57" s="19" t="s">
        <v>27</v>
      </c>
      <c r="G57" s="20">
        <v>70560</v>
      </c>
      <c r="H57" s="20"/>
      <c r="I57" s="20">
        <f t="shared" si="2"/>
        <v>70560</v>
      </c>
      <c r="J57" s="21">
        <v>1058160</v>
      </c>
      <c r="K57" s="21"/>
      <c r="L57" s="26">
        <f t="shared" si="3"/>
        <v>1058160</v>
      </c>
    </row>
    <row r="58" spans="1:12" ht="12.75" outlineLevel="2">
      <c r="A58" s="17" t="s">
        <v>374</v>
      </c>
      <c r="B58" s="18" t="s">
        <v>23</v>
      </c>
      <c r="C58" s="18" t="s">
        <v>24</v>
      </c>
      <c r="D58" s="18" t="s">
        <v>33</v>
      </c>
      <c r="E58" s="18" t="s">
        <v>26</v>
      </c>
      <c r="F58" s="19" t="s">
        <v>27</v>
      </c>
      <c r="G58" s="20">
        <v>22772</v>
      </c>
      <c r="H58" s="20"/>
      <c r="I58" s="20">
        <f t="shared" si="2"/>
        <v>22772</v>
      </c>
      <c r="J58" s="21">
        <v>555691</v>
      </c>
      <c r="K58" s="21"/>
      <c r="L58" s="26">
        <f t="shared" si="3"/>
        <v>555691</v>
      </c>
    </row>
    <row r="59" spans="1:12" ht="12.75" outlineLevel="2">
      <c r="A59" s="17" t="s">
        <v>422</v>
      </c>
      <c r="B59" s="18" t="s">
        <v>23</v>
      </c>
      <c r="C59" s="18" t="s">
        <v>24</v>
      </c>
      <c r="D59" s="18" t="s">
        <v>33</v>
      </c>
      <c r="E59" s="18" t="s">
        <v>26</v>
      </c>
      <c r="F59" s="19" t="s">
        <v>27</v>
      </c>
      <c r="G59" s="20">
        <v>3707</v>
      </c>
      <c r="H59" s="20"/>
      <c r="I59" s="20">
        <f t="shared" si="2"/>
        <v>3707</v>
      </c>
      <c r="J59" s="21">
        <v>88057</v>
      </c>
      <c r="K59" s="21"/>
      <c r="L59" s="26">
        <f t="shared" si="3"/>
        <v>88057</v>
      </c>
    </row>
    <row r="60" spans="1:12" ht="12.75" outlineLevel="2">
      <c r="A60" s="17" t="s">
        <v>476</v>
      </c>
      <c r="B60" s="18" t="s">
        <v>23</v>
      </c>
      <c r="C60" s="18" t="s">
        <v>24</v>
      </c>
      <c r="D60" s="18" t="s">
        <v>33</v>
      </c>
      <c r="E60" s="18" t="s">
        <v>26</v>
      </c>
      <c r="F60" s="19" t="s">
        <v>27</v>
      </c>
      <c r="G60" s="20">
        <v>50124</v>
      </c>
      <c r="H60" s="20"/>
      <c r="I60" s="20">
        <f t="shared" si="2"/>
        <v>50124</v>
      </c>
      <c r="J60" s="21">
        <v>1191838</v>
      </c>
      <c r="K60" s="21"/>
      <c r="L60" s="26">
        <f t="shared" si="3"/>
        <v>1191838</v>
      </c>
    </row>
    <row r="61" spans="1:12" ht="12.75" outlineLevel="2">
      <c r="A61" s="17" t="s">
        <v>479</v>
      </c>
      <c r="B61" s="18" t="s">
        <v>23</v>
      </c>
      <c r="C61" s="18" t="s">
        <v>24</v>
      </c>
      <c r="D61" s="18" t="s">
        <v>33</v>
      </c>
      <c r="E61" s="18" t="s">
        <v>26</v>
      </c>
      <c r="F61" s="19" t="s">
        <v>27</v>
      </c>
      <c r="G61" s="20">
        <v>13487</v>
      </c>
      <c r="H61" s="20"/>
      <c r="I61" s="20">
        <f t="shared" si="2"/>
        <v>13487</v>
      </c>
      <c r="J61" s="21">
        <v>320398</v>
      </c>
      <c r="K61" s="21"/>
      <c r="L61" s="26">
        <f t="shared" si="3"/>
        <v>320398</v>
      </c>
    </row>
    <row r="62" spans="1:12" ht="12.75" outlineLevel="2">
      <c r="A62" s="17" t="s">
        <v>786</v>
      </c>
      <c r="B62" s="18" t="s">
        <v>23</v>
      </c>
      <c r="C62" s="18" t="s">
        <v>24</v>
      </c>
      <c r="D62" s="18" t="s">
        <v>33</v>
      </c>
      <c r="E62" s="18" t="s">
        <v>26</v>
      </c>
      <c r="F62" s="19" t="s">
        <v>27</v>
      </c>
      <c r="G62" s="20">
        <v>18877</v>
      </c>
      <c r="H62" s="20"/>
      <c r="I62" s="20">
        <f t="shared" si="2"/>
        <v>18877</v>
      </c>
      <c r="J62" s="21">
        <v>524318</v>
      </c>
      <c r="K62" s="21"/>
      <c r="L62" s="26">
        <f t="shared" si="3"/>
        <v>524318</v>
      </c>
    </row>
    <row r="63" spans="1:12" ht="12.75" outlineLevel="2">
      <c r="A63" s="80" t="s">
        <v>480</v>
      </c>
      <c r="B63" s="81" t="s">
        <v>23</v>
      </c>
      <c r="C63" s="81" t="s">
        <v>67</v>
      </c>
      <c r="D63" s="81" t="s">
        <v>33</v>
      </c>
      <c r="E63" s="56" t="s">
        <v>26</v>
      </c>
      <c r="F63" s="55" t="s">
        <v>55</v>
      </c>
      <c r="G63" s="58">
        <v>81494</v>
      </c>
      <c r="H63" s="57"/>
      <c r="I63" s="20">
        <f t="shared" si="2"/>
        <v>81494</v>
      </c>
      <c r="J63" s="57">
        <v>453406</v>
      </c>
      <c r="K63" s="57"/>
      <c r="L63" s="26">
        <f t="shared" si="3"/>
        <v>453406</v>
      </c>
    </row>
    <row r="64" spans="1:12" ht="12.75" outlineLevel="2">
      <c r="A64" s="17" t="s">
        <v>558</v>
      </c>
      <c r="B64" s="81" t="s">
        <v>23</v>
      </c>
      <c r="C64" s="81" t="s">
        <v>67</v>
      </c>
      <c r="D64" s="81" t="s">
        <v>33</v>
      </c>
      <c r="E64" s="56" t="s">
        <v>26</v>
      </c>
      <c r="F64" s="55" t="s">
        <v>55</v>
      </c>
      <c r="G64" s="58">
        <v>13941</v>
      </c>
      <c r="H64" s="58"/>
      <c r="I64" s="20">
        <f t="shared" si="2"/>
        <v>13941</v>
      </c>
      <c r="J64" s="57">
        <v>77765</v>
      </c>
      <c r="K64" s="57"/>
      <c r="L64" s="26">
        <f t="shared" si="3"/>
        <v>77765</v>
      </c>
    </row>
    <row r="65" spans="2:12" ht="12.75" outlineLevel="2">
      <c r="B65" s="18" t="s">
        <v>23</v>
      </c>
      <c r="C65" s="18" t="s">
        <v>24</v>
      </c>
      <c r="D65" s="18" t="s">
        <v>33</v>
      </c>
      <c r="E65" s="18" t="s">
        <v>26</v>
      </c>
      <c r="F65" s="19" t="s">
        <v>27</v>
      </c>
      <c r="G65" s="20">
        <v>7080</v>
      </c>
      <c r="H65" s="20"/>
      <c r="I65" s="20">
        <f t="shared" si="2"/>
        <v>7080</v>
      </c>
      <c r="J65" s="21">
        <v>166426</v>
      </c>
      <c r="K65" s="21"/>
      <c r="L65" s="26">
        <f t="shared" si="3"/>
        <v>166426</v>
      </c>
    </row>
    <row r="66" spans="1:12" ht="12.75" outlineLevel="2">
      <c r="A66" s="17" t="s">
        <v>559</v>
      </c>
      <c r="B66" s="18" t="s">
        <v>23</v>
      </c>
      <c r="C66" s="18" t="s">
        <v>24</v>
      </c>
      <c r="D66" s="18" t="s">
        <v>33</v>
      </c>
      <c r="E66" s="18" t="s">
        <v>26</v>
      </c>
      <c r="F66" s="19" t="s">
        <v>27</v>
      </c>
      <c r="G66" s="20">
        <v>1148</v>
      </c>
      <c r="H66" s="20"/>
      <c r="I66" s="20">
        <f t="shared" si="2"/>
        <v>1148</v>
      </c>
      <c r="J66" s="21">
        <v>27218</v>
      </c>
      <c r="K66" s="21"/>
      <c r="L66" s="26">
        <f t="shared" si="3"/>
        <v>27218</v>
      </c>
    </row>
    <row r="67" spans="1:12" ht="12.75" outlineLevel="2">
      <c r="A67" s="17" t="s">
        <v>628</v>
      </c>
      <c r="B67" s="18" t="s">
        <v>23</v>
      </c>
      <c r="C67" s="18" t="s">
        <v>24</v>
      </c>
      <c r="D67" s="18" t="s">
        <v>33</v>
      </c>
      <c r="E67" s="18" t="s">
        <v>26</v>
      </c>
      <c r="F67" s="19" t="s">
        <v>27</v>
      </c>
      <c r="G67" s="20">
        <v>5695</v>
      </c>
      <c r="H67" s="20"/>
      <c r="I67" s="20">
        <f t="shared" si="2"/>
        <v>5695</v>
      </c>
      <c r="J67" s="21">
        <v>135501</v>
      </c>
      <c r="K67" s="21"/>
      <c r="L67" s="26">
        <f t="shared" si="3"/>
        <v>135501</v>
      </c>
    </row>
    <row r="68" spans="1:12" ht="12.75" outlineLevel="2">
      <c r="A68" s="17" t="s">
        <v>629</v>
      </c>
      <c r="B68" s="18" t="s">
        <v>23</v>
      </c>
      <c r="C68" s="18" t="s">
        <v>24</v>
      </c>
      <c r="D68" s="18" t="s">
        <v>33</v>
      </c>
      <c r="E68" s="18" t="s">
        <v>26</v>
      </c>
      <c r="F68" s="19" t="s">
        <v>27</v>
      </c>
      <c r="G68" s="20">
        <v>2402</v>
      </c>
      <c r="H68" s="20"/>
      <c r="I68" s="20">
        <f t="shared" si="2"/>
        <v>2402</v>
      </c>
      <c r="J68" s="21">
        <v>56851</v>
      </c>
      <c r="K68" s="21"/>
      <c r="L68" s="26">
        <f t="shared" si="3"/>
        <v>56851</v>
      </c>
    </row>
    <row r="69" spans="1:12" ht="12.75" outlineLevel="2">
      <c r="A69" s="160" t="s">
        <v>645</v>
      </c>
      <c r="B69" s="161" t="s">
        <v>641</v>
      </c>
      <c r="C69" s="161" t="s">
        <v>67</v>
      </c>
      <c r="D69" s="161" t="s">
        <v>33</v>
      </c>
      <c r="E69" s="162" t="s">
        <v>26</v>
      </c>
      <c r="F69" s="163" t="s">
        <v>55</v>
      </c>
      <c r="G69" s="164">
        <v>195267</v>
      </c>
      <c r="H69" s="164"/>
      <c r="I69" s="20">
        <f>SUM(G69:H69)</f>
        <v>195267</v>
      </c>
      <c r="J69" s="164">
        <v>1088962</v>
      </c>
      <c r="K69" s="164"/>
      <c r="L69" s="26">
        <f>SUM(J69:K69)</f>
        <v>1088962</v>
      </c>
    </row>
    <row r="70" spans="1:12" ht="12.75" outlineLevel="2">
      <c r="A70" s="60" t="s">
        <v>69</v>
      </c>
      <c r="B70" s="42" t="s">
        <v>70</v>
      </c>
      <c r="C70" s="42" t="s">
        <v>54</v>
      </c>
      <c r="D70" s="42" t="s">
        <v>33</v>
      </c>
      <c r="E70" s="43" t="s">
        <v>20</v>
      </c>
      <c r="F70" s="41" t="s">
        <v>55</v>
      </c>
      <c r="G70" s="46">
        <v>649775</v>
      </c>
      <c r="H70" s="46"/>
      <c r="I70" s="20">
        <f>SUM(G70:H70)</f>
        <v>649775</v>
      </c>
      <c r="J70" s="46">
        <v>11033982</v>
      </c>
      <c r="K70" s="46"/>
      <c r="L70" s="26">
        <f>SUM(J70:K70)</f>
        <v>11033982</v>
      </c>
    </row>
    <row r="71" spans="1:12" ht="12.75" outlineLevel="2">
      <c r="A71" s="80" t="s">
        <v>477</v>
      </c>
      <c r="B71" s="81" t="s">
        <v>70</v>
      </c>
      <c r="C71" s="81" t="s">
        <v>67</v>
      </c>
      <c r="D71" s="81" t="s">
        <v>33</v>
      </c>
      <c r="E71" s="56" t="s">
        <v>20</v>
      </c>
      <c r="F71" s="55" t="s">
        <v>55</v>
      </c>
      <c r="G71" s="57">
        <v>147397</v>
      </c>
      <c r="H71" s="57"/>
      <c r="I71" s="20">
        <f>SUM(G71:H71)</f>
        <v>147397</v>
      </c>
      <c r="J71" s="120">
        <v>817732</v>
      </c>
      <c r="K71" s="57"/>
      <c r="L71" s="26">
        <f>SUM(J71:K71)</f>
        <v>817732</v>
      </c>
    </row>
    <row r="72" spans="1:12" ht="12.75" outlineLevel="2">
      <c r="A72" s="17" t="s">
        <v>477</v>
      </c>
      <c r="B72" s="18" t="s">
        <v>70</v>
      </c>
      <c r="C72" s="18" t="s">
        <v>24</v>
      </c>
      <c r="D72" s="18" t="s">
        <v>33</v>
      </c>
      <c r="E72" s="18" t="s">
        <v>20</v>
      </c>
      <c r="F72" s="19" t="s">
        <v>27</v>
      </c>
      <c r="G72" s="20">
        <v>242732</v>
      </c>
      <c r="H72" s="20">
        <v>59823</v>
      </c>
      <c r="I72" s="20">
        <f>SUM(G72:H72)</f>
        <v>302555</v>
      </c>
      <c r="J72" s="21">
        <v>5807732</v>
      </c>
      <c r="K72" s="21">
        <v>2792743</v>
      </c>
      <c r="L72" s="26">
        <f>SUM(J72:K72)</f>
        <v>8600475</v>
      </c>
    </row>
    <row r="73" spans="1:12" ht="12.75" outlineLevel="2">
      <c r="A73" s="121" t="s">
        <v>750</v>
      </c>
      <c r="B73" s="122" t="s">
        <v>70</v>
      </c>
      <c r="C73" s="122" t="s">
        <v>478</v>
      </c>
      <c r="D73" s="122" t="s">
        <v>33</v>
      </c>
      <c r="E73" s="123" t="s">
        <v>20</v>
      </c>
      <c r="F73" s="124" t="s">
        <v>55</v>
      </c>
      <c r="G73" s="88">
        <v>4225444</v>
      </c>
      <c r="H73" s="125"/>
      <c r="I73" s="20">
        <f>SUM(G73:H73)</f>
        <v>4225444</v>
      </c>
      <c r="J73" s="126">
        <v>94085498</v>
      </c>
      <c r="K73" s="125"/>
      <c r="L73" s="26">
        <f>SUM(J73:K73)</f>
        <v>94085498</v>
      </c>
    </row>
    <row r="74" spans="1:12" s="233" customFormat="1" ht="12.75" outlineLevel="1">
      <c r="A74" s="225"/>
      <c r="B74" s="226"/>
      <c r="C74" s="226"/>
      <c r="D74" s="226" t="s">
        <v>650</v>
      </c>
      <c r="E74" s="227"/>
      <c r="F74" s="226"/>
      <c r="G74" s="228">
        <f aca="true" t="shared" si="4" ref="G74:L74">SUBTOTAL(9,G5:G73)</f>
        <v>6510900</v>
      </c>
      <c r="H74" s="229">
        <f t="shared" si="4"/>
        <v>180674</v>
      </c>
      <c r="I74" s="230">
        <f t="shared" si="4"/>
        <v>6691574</v>
      </c>
      <c r="J74" s="231">
        <f t="shared" si="4"/>
        <v>129644112</v>
      </c>
      <c r="K74" s="229">
        <f t="shared" si="4"/>
        <v>9238990</v>
      </c>
      <c r="L74" s="232">
        <f t="shared" si="4"/>
        <v>138883102</v>
      </c>
    </row>
    <row r="75" spans="1:12" ht="12.75" outlineLevel="2">
      <c r="A75" s="33" t="s">
        <v>743</v>
      </c>
      <c r="B75" s="34" t="s">
        <v>32</v>
      </c>
      <c r="C75" s="34" t="s">
        <v>42</v>
      </c>
      <c r="D75" s="34" t="s">
        <v>43</v>
      </c>
      <c r="E75" s="35" t="s">
        <v>20</v>
      </c>
      <c r="F75" s="34" t="s">
        <v>44</v>
      </c>
      <c r="G75" s="26">
        <v>40488</v>
      </c>
      <c r="H75" s="36"/>
      <c r="I75" s="20">
        <f aca="true" t="shared" si="5" ref="I75:I107">SUM(G75:H75)</f>
        <v>40488</v>
      </c>
      <c r="J75" s="26">
        <v>1228917</v>
      </c>
      <c r="K75" s="38"/>
      <c r="L75" s="26">
        <f aca="true" t="shared" si="6" ref="L75:L107">SUM(J75:K75)</f>
        <v>1228917</v>
      </c>
    </row>
    <row r="76" spans="1:12" ht="12.75" outlineLevel="2">
      <c r="A76" s="33" t="s">
        <v>93</v>
      </c>
      <c r="B76" s="34" t="s">
        <v>35</v>
      </c>
      <c r="C76" s="34" t="s">
        <v>42</v>
      </c>
      <c r="D76" s="34" t="s">
        <v>43</v>
      </c>
      <c r="E76" s="35" t="s">
        <v>26</v>
      </c>
      <c r="F76" s="34" t="s">
        <v>44</v>
      </c>
      <c r="G76" s="26">
        <v>107324</v>
      </c>
      <c r="H76" s="36"/>
      <c r="I76" s="20">
        <f t="shared" si="5"/>
        <v>107324</v>
      </c>
      <c r="J76" s="26">
        <v>3988907</v>
      </c>
      <c r="K76" s="38"/>
      <c r="L76" s="26">
        <f t="shared" si="6"/>
        <v>3988907</v>
      </c>
    </row>
    <row r="77" spans="1:12" ht="12.75" outlineLevel="2">
      <c r="A77" s="80" t="s">
        <v>190</v>
      </c>
      <c r="B77" s="81" t="s">
        <v>35</v>
      </c>
      <c r="C77" s="81" t="s">
        <v>67</v>
      </c>
      <c r="D77" s="81" t="s">
        <v>43</v>
      </c>
      <c r="E77" s="56" t="s">
        <v>26</v>
      </c>
      <c r="F77" s="55" t="s">
        <v>55</v>
      </c>
      <c r="G77" s="57">
        <v>87834</v>
      </c>
      <c r="H77" s="57"/>
      <c r="I77" s="20">
        <f t="shared" si="5"/>
        <v>87834</v>
      </c>
      <c r="J77" s="57">
        <v>489574</v>
      </c>
      <c r="K77" s="57"/>
      <c r="L77" s="26">
        <f t="shared" si="6"/>
        <v>489574</v>
      </c>
    </row>
    <row r="78" spans="1:12" ht="12.75" outlineLevel="2">
      <c r="A78" s="33" t="s">
        <v>197</v>
      </c>
      <c r="B78" s="94" t="s">
        <v>35</v>
      </c>
      <c r="C78" s="94" t="s">
        <v>42</v>
      </c>
      <c r="D78" s="94" t="s">
        <v>43</v>
      </c>
      <c r="E78" s="91" t="s">
        <v>26</v>
      </c>
      <c r="F78" s="94" t="s">
        <v>44</v>
      </c>
      <c r="G78" s="26">
        <v>266865</v>
      </c>
      <c r="H78" s="36">
        <v>10</v>
      </c>
      <c r="I78" s="20">
        <f t="shared" si="5"/>
        <v>266875</v>
      </c>
      <c r="J78" s="26">
        <v>7010940</v>
      </c>
      <c r="K78" s="26">
        <v>252696</v>
      </c>
      <c r="L78" s="26">
        <f t="shared" si="6"/>
        <v>7263636</v>
      </c>
    </row>
    <row r="79" spans="1:12" ht="12.75" outlineLevel="2">
      <c r="A79" s="80" t="s">
        <v>327</v>
      </c>
      <c r="B79" s="81" t="s">
        <v>35</v>
      </c>
      <c r="C79" s="81" t="s">
        <v>67</v>
      </c>
      <c r="D79" s="81" t="s">
        <v>43</v>
      </c>
      <c r="E79" s="56" t="s">
        <v>26</v>
      </c>
      <c r="F79" s="55" t="s">
        <v>55</v>
      </c>
      <c r="G79" s="57">
        <v>22730</v>
      </c>
      <c r="H79" s="57"/>
      <c r="I79" s="20">
        <f t="shared" si="5"/>
        <v>22730</v>
      </c>
      <c r="J79" s="57">
        <v>127306</v>
      </c>
      <c r="K79" s="57"/>
      <c r="L79" s="26">
        <f t="shared" si="6"/>
        <v>127306</v>
      </c>
    </row>
    <row r="80" spans="1:12" ht="12.75" outlineLevel="2">
      <c r="A80" s="33" t="s">
        <v>368</v>
      </c>
      <c r="B80" s="34" t="s">
        <v>35</v>
      </c>
      <c r="C80" s="34" t="s">
        <v>42</v>
      </c>
      <c r="D80" s="34" t="s">
        <v>43</v>
      </c>
      <c r="E80" s="35" t="s">
        <v>26</v>
      </c>
      <c r="F80" s="34" t="s">
        <v>44</v>
      </c>
      <c r="G80" s="26">
        <v>165402</v>
      </c>
      <c r="H80" s="36"/>
      <c r="I80" s="20">
        <f t="shared" si="5"/>
        <v>165402</v>
      </c>
      <c r="J80" s="26">
        <v>6470483</v>
      </c>
      <c r="K80" s="38"/>
      <c r="L80" s="26">
        <f t="shared" si="6"/>
        <v>6470483</v>
      </c>
    </row>
    <row r="81" spans="1:12" ht="12.75" outlineLevel="2">
      <c r="A81" s="33" t="s">
        <v>369</v>
      </c>
      <c r="B81" s="34" t="s">
        <v>35</v>
      </c>
      <c r="C81" s="34" t="s">
        <v>42</v>
      </c>
      <c r="D81" s="34" t="s">
        <v>43</v>
      </c>
      <c r="E81" s="35" t="s">
        <v>26</v>
      </c>
      <c r="F81" s="34" t="s">
        <v>44</v>
      </c>
      <c r="G81" s="26">
        <v>20046</v>
      </c>
      <c r="H81" s="36"/>
      <c r="I81" s="20">
        <f t="shared" si="5"/>
        <v>20046</v>
      </c>
      <c r="J81" s="26">
        <v>765527</v>
      </c>
      <c r="K81" s="38"/>
      <c r="L81" s="26">
        <f t="shared" si="6"/>
        <v>765527</v>
      </c>
    </row>
    <row r="82" spans="1:12" ht="12.75" outlineLevel="2">
      <c r="A82" s="33" t="s">
        <v>372</v>
      </c>
      <c r="B82" s="34" t="s">
        <v>35</v>
      </c>
      <c r="C82" s="34" t="s">
        <v>42</v>
      </c>
      <c r="D82" s="34" t="s">
        <v>43</v>
      </c>
      <c r="E82" s="35" t="s">
        <v>26</v>
      </c>
      <c r="F82" s="34" t="s">
        <v>44</v>
      </c>
      <c r="G82" s="26">
        <v>94025</v>
      </c>
      <c r="H82" s="36"/>
      <c r="I82" s="20">
        <f t="shared" si="5"/>
        <v>94025</v>
      </c>
      <c r="J82" s="26">
        <v>3324831</v>
      </c>
      <c r="K82" s="38"/>
      <c r="L82" s="26">
        <f t="shared" si="6"/>
        <v>3324831</v>
      </c>
    </row>
    <row r="83" spans="1:12" ht="12.75" outlineLevel="2">
      <c r="A83" s="33" t="s">
        <v>373</v>
      </c>
      <c r="B83" s="34" t="s">
        <v>35</v>
      </c>
      <c r="C83" s="34" t="s">
        <v>42</v>
      </c>
      <c r="D83" s="34" t="s">
        <v>43</v>
      </c>
      <c r="E83" s="35" t="s">
        <v>26</v>
      </c>
      <c r="F83" s="34" t="s">
        <v>44</v>
      </c>
      <c r="G83" s="26">
        <v>3692</v>
      </c>
      <c r="H83" s="36"/>
      <c r="I83" s="20">
        <f t="shared" si="5"/>
        <v>3692</v>
      </c>
      <c r="J83" s="26">
        <v>125454</v>
      </c>
      <c r="K83" s="38"/>
      <c r="L83" s="26">
        <f t="shared" si="6"/>
        <v>125454</v>
      </c>
    </row>
    <row r="84" spans="1:12" ht="12.75" outlineLevel="2">
      <c r="A84" s="33" t="s">
        <v>410</v>
      </c>
      <c r="B84" s="34" t="s">
        <v>35</v>
      </c>
      <c r="C84" s="34" t="s">
        <v>42</v>
      </c>
      <c r="D84" s="34" t="s">
        <v>43</v>
      </c>
      <c r="E84" s="35" t="s">
        <v>26</v>
      </c>
      <c r="F84" s="34" t="s">
        <v>44</v>
      </c>
      <c r="G84" s="26">
        <v>34143</v>
      </c>
      <c r="H84" s="36"/>
      <c r="I84" s="20">
        <f t="shared" si="5"/>
        <v>34143</v>
      </c>
      <c r="J84" s="26">
        <v>1560766</v>
      </c>
      <c r="K84" s="38"/>
      <c r="L84" s="26">
        <f t="shared" si="6"/>
        <v>1560766</v>
      </c>
    </row>
    <row r="85" spans="1:12" ht="12.75" outlineLevel="2">
      <c r="A85" s="33" t="s">
        <v>740</v>
      </c>
      <c r="B85" s="34" t="s">
        <v>35</v>
      </c>
      <c r="C85" s="34" t="s">
        <v>42</v>
      </c>
      <c r="D85" s="34" t="s">
        <v>43</v>
      </c>
      <c r="E85" s="35" t="s">
        <v>26</v>
      </c>
      <c r="F85" s="34" t="s">
        <v>44</v>
      </c>
      <c r="G85" s="26">
        <v>1051</v>
      </c>
      <c r="H85" s="36"/>
      <c r="I85" s="20">
        <f t="shared" si="5"/>
        <v>1051</v>
      </c>
      <c r="J85" s="26">
        <v>33375</v>
      </c>
      <c r="K85" s="38"/>
      <c r="L85" s="26">
        <f t="shared" si="6"/>
        <v>33375</v>
      </c>
    </row>
    <row r="86" spans="1:12" ht="12.75" outlineLevel="2">
      <c r="A86" s="33" t="s">
        <v>757</v>
      </c>
      <c r="B86" s="34" t="s">
        <v>35</v>
      </c>
      <c r="C86" s="34" t="s">
        <v>42</v>
      </c>
      <c r="D86" s="34" t="s">
        <v>43</v>
      </c>
      <c r="E86" s="35" t="s">
        <v>26</v>
      </c>
      <c r="F86" s="34" t="s">
        <v>44</v>
      </c>
      <c r="G86" s="26">
        <v>45425</v>
      </c>
      <c r="H86" s="36"/>
      <c r="I86" s="20">
        <f t="shared" si="5"/>
        <v>45425</v>
      </c>
      <c r="J86" s="26">
        <v>1793123</v>
      </c>
      <c r="K86" s="38"/>
      <c r="L86" s="26">
        <f t="shared" si="6"/>
        <v>1793123</v>
      </c>
    </row>
    <row r="87" spans="1:12" ht="12.75" outlineLevel="2">
      <c r="A87" s="33" t="s">
        <v>764</v>
      </c>
      <c r="B87" s="34" t="s">
        <v>35</v>
      </c>
      <c r="C87" s="34" t="s">
        <v>42</v>
      </c>
      <c r="D87" s="34" t="s">
        <v>43</v>
      </c>
      <c r="E87" s="35" t="s">
        <v>26</v>
      </c>
      <c r="F87" s="34" t="s">
        <v>44</v>
      </c>
      <c r="G87" s="26">
        <v>6048</v>
      </c>
      <c r="H87" s="36"/>
      <c r="I87" s="20">
        <f t="shared" si="5"/>
        <v>6048</v>
      </c>
      <c r="J87" s="26">
        <v>242790</v>
      </c>
      <c r="K87" s="38"/>
      <c r="L87" s="26">
        <f t="shared" si="6"/>
        <v>242790</v>
      </c>
    </row>
    <row r="88" spans="1:12" ht="12.75" outlineLevel="2">
      <c r="A88" s="33" t="s">
        <v>765</v>
      </c>
      <c r="B88" s="34" t="s">
        <v>35</v>
      </c>
      <c r="C88" s="34" t="s">
        <v>42</v>
      </c>
      <c r="D88" s="34" t="s">
        <v>43</v>
      </c>
      <c r="E88" s="35" t="s">
        <v>26</v>
      </c>
      <c r="F88" s="34" t="s">
        <v>44</v>
      </c>
      <c r="G88" s="26">
        <v>6063</v>
      </c>
      <c r="H88" s="36"/>
      <c r="I88" s="20">
        <f t="shared" si="5"/>
        <v>6063</v>
      </c>
      <c r="J88" s="90">
        <v>195107</v>
      </c>
      <c r="K88" s="38"/>
      <c r="L88" s="26">
        <f t="shared" si="6"/>
        <v>195107</v>
      </c>
    </row>
    <row r="89" spans="1:12" ht="12.75" outlineLevel="2">
      <c r="A89" s="33" t="s">
        <v>766</v>
      </c>
      <c r="B89" s="34" t="s">
        <v>35</v>
      </c>
      <c r="C89" s="34" t="s">
        <v>42</v>
      </c>
      <c r="D89" s="34" t="s">
        <v>43</v>
      </c>
      <c r="E89" s="35" t="s">
        <v>26</v>
      </c>
      <c r="F89" s="34" t="s">
        <v>44</v>
      </c>
      <c r="G89" s="26">
        <v>97384</v>
      </c>
      <c r="H89" s="36"/>
      <c r="I89" s="20">
        <f t="shared" si="5"/>
        <v>97384</v>
      </c>
      <c r="J89" s="26">
        <v>3846510</v>
      </c>
      <c r="K89" s="38"/>
      <c r="L89" s="26">
        <f t="shared" si="6"/>
        <v>3846510</v>
      </c>
    </row>
    <row r="90" spans="1:12" ht="12.75" outlineLevel="2">
      <c r="A90" s="33" t="s">
        <v>767</v>
      </c>
      <c r="B90" s="34" t="s">
        <v>35</v>
      </c>
      <c r="C90" s="34" t="s">
        <v>42</v>
      </c>
      <c r="D90" s="34" t="s">
        <v>43</v>
      </c>
      <c r="E90" s="35" t="s">
        <v>26</v>
      </c>
      <c r="F90" s="34" t="s">
        <v>44</v>
      </c>
      <c r="G90" s="26">
        <v>1023</v>
      </c>
      <c r="H90" s="36"/>
      <c r="I90" s="20">
        <f t="shared" si="5"/>
        <v>1023</v>
      </c>
      <c r="J90" s="26">
        <v>34027</v>
      </c>
      <c r="K90" s="132"/>
      <c r="L90" s="26">
        <f t="shared" si="6"/>
        <v>34027</v>
      </c>
    </row>
    <row r="91" spans="1:12" ht="12.75" outlineLevel="2">
      <c r="A91" s="33" t="s">
        <v>703</v>
      </c>
      <c r="B91" s="34" t="s">
        <v>76</v>
      </c>
      <c r="C91" s="34" t="s">
        <v>42</v>
      </c>
      <c r="D91" s="34" t="s">
        <v>43</v>
      </c>
      <c r="E91" s="35" t="s">
        <v>26</v>
      </c>
      <c r="F91" s="34" t="s">
        <v>44</v>
      </c>
      <c r="G91" s="26">
        <v>29432</v>
      </c>
      <c r="H91" s="36"/>
      <c r="I91" s="20">
        <f t="shared" si="5"/>
        <v>29432</v>
      </c>
      <c r="J91" s="26">
        <v>980668</v>
      </c>
      <c r="K91" s="38"/>
      <c r="L91" s="26">
        <f t="shared" si="6"/>
        <v>980668</v>
      </c>
    </row>
    <row r="92" spans="1:12" ht="12.75" outlineLevel="2">
      <c r="A92" s="33" t="s">
        <v>704</v>
      </c>
      <c r="B92" s="34" t="s">
        <v>76</v>
      </c>
      <c r="C92" s="34" t="s">
        <v>42</v>
      </c>
      <c r="D92" s="34" t="s">
        <v>43</v>
      </c>
      <c r="E92" s="35" t="s">
        <v>26</v>
      </c>
      <c r="F92" s="34" t="s">
        <v>44</v>
      </c>
      <c r="G92" s="26">
        <v>465</v>
      </c>
      <c r="H92" s="36"/>
      <c r="I92" s="20">
        <f t="shared" si="5"/>
        <v>465</v>
      </c>
      <c r="J92" s="26">
        <v>18235</v>
      </c>
      <c r="K92" s="38"/>
      <c r="L92" s="26">
        <f t="shared" si="6"/>
        <v>18235</v>
      </c>
    </row>
    <row r="93" spans="1:12" ht="12.75" outlineLevel="2">
      <c r="A93" s="33" t="s">
        <v>706</v>
      </c>
      <c r="B93" s="34" t="s">
        <v>76</v>
      </c>
      <c r="C93" s="34" t="s">
        <v>42</v>
      </c>
      <c r="D93" s="34" t="s">
        <v>43</v>
      </c>
      <c r="E93" s="35" t="s">
        <v>26</v>
      </c>
      <c r="F93" s="34" t="s">
        <v>44</v>
      </c>
      <c r="G93" s="26">
        <v>41</v>
      </c>
      <c r="H93" s="36"/>
      <c r="I93" s="20">
        <f t="shared" si="5"/>
        <v>41</v>
      </c>
      <c r="J93" s="26">
        <v>1348</v>
      </c>
      <c r="K93" s="38"/>
      <c r="L93" s="26">
        <f t="shared" si="6"/>
        <v>1348</v>
      </c>
    </row>
    <row r="94" spans="1:12" ht="12.75" outlineLevel="2">
      <c r="A94" s="33" t="s">
        <v>707</v>
      </c>
      <c r="B94" s="34" t="s">
        <v>76</v>
      </c>
      <c r="C94" s="34" t="s">
        <v>42</v>
      </c>
      <c r="D94" s="34" t="s">
        <v>43</v>
      </c>
      <c r="E94" s="35" t="s">
        <v>26</v>
      </c>
      <c r="F94" s="34" t="s">
        <v>44</v>
      </c>
      <c r="G94" s="26">
        <v>78</v>
      </c>
      <c r="H94" s="36"/>
      <c r="I94" s="20">
        <f t="shared" si="5"/>
        <v>78</v>
      </c>
      <c r="J94" s="26">
        <v>4181</v>
      </c>
      <c r="K94" s="38"/>
      <c r="L94" s="26">
        <f t="shared" si="6"/>
        <v>4181</v>
      </c>
    </row>
    <row r="95" spans="1:12" ht="12.75" outlineLevel="2">
      <c r="A95" s="33" t="s">
        <v>710</v>
      </c>
      <c r="B95" s="34" t="s">
        <v>76</v>
      </c>
      <c r="C95" s="34" t="s">
        <v>42</v>
      </c>
      <c r="D95" s="34" t="s">
        <v>43</v>
      </c>
      <c r="E95" s="35" t="s">
        <v>26</v>
      </c>
      <c r="F95" s="34" t="s">
        <v>44</v>
      </c>
      <c r="G95" s="26">
        <v>310</v>
      </c>
      <c r="H95" s="36"/>
      <c r="I95" s="20">
        <f t="shared" si="5"/>
        <v>310</v>
      </c>
      <c r="J95" s="26">
        <v>14082</v>
      </c>
      <c r="K95" s="38"/>
      <c r="L95" s="26">
        <f t="shared" si="6"/>
        <v>14082</v>
      </c>
    </row>
    <row r="96" spans="1:12" ht="12.75" outlineLevel="2">
      <c r="A96" s="33" t="s">
        <v>185</v>
      </c>
      <c r="B96" s="34" t="s">
        <v>76</v>
      </c>
      <c r="C96" s="34" t="s">
        <v>42</v>
      </c>
      <c r="D96" s="34" t="s">
        <v>43</v>
      </c>
      <c r="E96" s="35" t="s">
        <v>26</v>
      </c>
      <c r="F96" s="34" t="s">
        <v>44</v>
      </c>
      <c r="G96" s="26">
        <v>3247</v>
      </c>
      <c r="H96" s="36"/>
      <c r="I96" s="20">
        <f t="shared" si="5"/>
        <v>3247</v>
      </c>
      <c r="J96" s="26">
        <v>47165</v>
      </c>
      <c r="K96" s="26"/>
      <c r="L96" s="26">
        <f t="shared" si="6"/>
        <v>47165</v>
      </c>
    </row>
    <row r="97" spans="1:12" ht="12.75" outlineLevel="2">
      <c r="A97" s="33" t="s">
        <v>188</v>
      </c>
      <c r="B97" s="94" t="s">
        <v>76</v>
      </c>
      <c r="C97" s="94" t="s">
        <v>42</v>
      </c>
      <c r="D97" s="94" t="s">
        <v>43</v>
      </c>
      <c r="E97" s="91" t="s">
        <v>26</v>
      </c>
      <c r="F97" s="94" t="s">
        <v>44</v>
      </c>
      <c r="G97" s="26">
        <v>23413</v>
      </c>
      <c r="H97" s="36"/>
      <c r="I97" s="20">
        <f t="shared" si="5"/>
        <v>23413</v>
      </c>
      <c r="J97" s="95">
        <v>414760</v>
      </c>
      <c r="K97" s="96"/>
      <c r="L97" s="26">
        <f t="shared" si="6"/>
        <v>414760</v>
      </c>
    </row>
    <row r="98" spans="1:12" ht="12.75" outlineLevel="2">
      <c r="A98" s="33" t="s">
        <v>724</v>
      </c>
      <c r="B98" s="34" t="s">
        <v>76</v>
      </c>
      <c r="C98" s="34" t="s">
        <v>42</v>
      </c>
      <c r="D98" s="34" t="s">
        <v>43</v>
      </c>
      <c r="E98" s="35" t="s">
        <v>26</v>
      </c>
      <c r="F98" s="34" t="s">
        <v>44</v>
      </c>
      <c r="G98" s="26">
        <v>2170</v>
      </c>
      <c r="H98" s="36"/>
      <c r="I98" s="20">
        <f t="shared" si="5"/>
        <v>2170</v>
      </c>
      <c r="J98" s="26">
        <v>68549</v>
      </c>
      <c r="K98" s="26"/>
      <c r="L98" s="26">
        <f t="shared" si="6"/>
        <v>68549</v>
      </c>
    </row>
    <row r="99" spans="1:12" ht="12.75" outlineLevel="2">
      <c r="A99" s="80" t="s">
        <v>272</v>
      </c>
      <c r="B99" s="98" t="s">
        <v>76</v>
      </c>
      <c r="C99" s="81" t="s">
        <v>67</v>
      </c>
      <c r="D99" s="81" t="s">
        <v>43</v>
      </c>
      <c r="E99" s="56" t="s">
        <v>26</v>
      </c>
      <c r="F99" s="55" t="s">
        <v>55</v>
      </c>
      <c r="G99" s="57">
        <f>147893+8900</f>
        <v>156793</v>
      </c>
      <c r="H99" s="58"/>
      <c r="I99" s="20">
        <f t="shared" si="5"/>
        <v>156793</v>
      </c>
      <c r="J99" s="57">
        <f>817465+56828</f>
        <v>874293</v>
      </c>
      <c r="K99" s="58"/>
      <c r="L99" s="26">
        <f t="shared" si="6"/>
        <v>874293</v>
      </c>
    </row>
    <row r="100" spans="1:12" ht="12.75" outlineLevel="2">
      <c r="A100" s="17" t="s">
        <v>272</v>
      </c>
      <c r="B100" s="18" t="s">
        <v>76</v>
      </c>
      <c r="C100" s="18" t="s">
        <v>24</v>
      </c>
      <c r="D100" s="18" t="s">
        <v>43</v>
      </c>
      <c r="E100" s="18" t="s">
        <v>26</v>
      </c>
      <c r="F100" s="19" t="s">
        <v>27</v>
      </c>
      <c r="G100" s="20"/>
      <c r="H100" s="20">
        <v>11</v>
      </c>
      <c r="I100" s="20">
        <f t="shared" si="5"/>
        <v>11</v>
      </c>
      <c r="J100" s="20"/>
      <c r="K100" s="21">
        <v>866</v>
      </c>
      <c r="L100" s="26">
        <f t="shared" si="6"/>
        <v>866</v>
      </c>
    </row>
    <row r="101" spans="1:12" ht="12.75" outlineLevel="2">
      <c r="A101" s="33" t="s">
        <v>727</v>
      </c>
      <c r="B101" s="34" t="s">
        <v>76</v>
      </c>
      <c r="C101" s="34" t="s">
        <v>42</v>
      </c>
      <c r="D101" s="34" t="s">
        <v>43</v>
      </c>
      <c r="E101" s="35" t="s">
        <v>26</v>
      </c>
      <c r="F101" s="34" t="s">
        <v>44</v>
      </c>
      <c r="G101" s="26">
        <v>172</v>
      </c>
      <c r="H101" s="36"/>
      <c r="I101" s="20">
        <f t="shared" si="5"/>
        <v>172</v>
      </c>
      <c r="J101" s="26">
        <v>6243</v>
      </c>
      <c r="K101" s="26"/>
      <c r="L101" s="26">
        <f t="shared" si="6"/>
        <v>6243</v>
      </c>
    </row>
    <row r="102" spans="1:12" ht="12.75" outlineLevel="2">
      <c r="A102" s="33" t="s">
        <v>731</v>
      </c>
      <c r="B102" s="34" t="s">
        <v>76</v>
      </c>
      <c r="C102" s="34" t="s">
        <v>42</v>
      </c>
      <c r="D102" s="34" t="s">
        <v>43</v>
      </c>
      <c r="E102" s="35" t="s">
        <v>26</v>
      </c>
      <c r="F102" s="34" t="s">
        <v>44</v>
      </c>
      <c r="G102" s="26">
        <v>55</v>
      </c>
      <c r="H102" s="36"/>
      <c r="I102" s="20">
        <f t="shared" si="5"/>
        <v>55</v>
      </c>
      <c r="J102" s="26">
        <v>14639</v>
      </c>
      <c r="K102" s="26"/>
      <c r="L102" s="26">
        <f t="shared" si="6"/>
        <v>14639</v>
      </c>
    </row>
    <row r="103" spans="1:12" ht="12.75" outlineLevel="2">
      <c r="A103" s="33" t="s">
        <v>336</v>
      </c>
      <c r="B103" s="94" t="s">
        <v>76</v>
      </c>
      <c r="C103" s="94" t="s">
        <v>42</v>
      </c>
      <c r="D103" s="94" t="s">
        <v>43</v>
      </c>
      <c r="E103" s="91" t="s">
        <v>26</v>
      </c>
      <c r="F103" s="94" t="s">
        <v>44</v>
      </c>
      <c r="G103" s="26">
        <v>15114</v>
      </c>
      <c r="H103" s="36"/>
      <c r="I103" s="20">
        <f t="shared" si="5"/>
        <v>15114</v>
      </c>
      <c r="J103" s="26">
        <v>255117</v>
      </c>
      <c r="K103" s="26"/>
      <c r="L103" s="26">
        <f t="shared" si="6"/>
        <v>255117</v>
      </c>
    </row>
    <row r="104" spans="1:12" ht="12.75" outlineLevel="2">
      <c r="A104" s="33" t="s">
        <v>741</v>
      </c>
      <c r="B104" s="34" t="s">
        <v>76</v>
      </c>
      <c r="C104" s="34" t="s">
        <v>42</v>
      </c>
      <c r="D104" s="34" t="s">
        <v>43</v>
      </c>
      <c r="E104" s="35" t="s">
        <v>26</v>
      </c>
      <c r="F104" s="34" t="s">
        <v>44</v>
      </c>
      <c r="G104" s="26">
        <v>0</v>
      </c>
      <c r="H104" s="36"/>
      <c r="I104" s="20">
        <f t="shared" si="5"/>
        <v>0</v>
      </c>
      <c r="J104" s="26">
        <v>0</v>
      </c>
      <c r="K104" s="26"/>
      <c r="L104" s="26">
        <f t="shared" si="6"/>
        <v>0</v>
      </c>
    </row>
    <row r="105" spans="1:12" ht="12.75" outlineLevel="2">
      <c r="A105" s="33" t="s">
        <v>742</v>
      </c>
      <c r="B105" s="34" t="s">
        <v>76</v>
      </c>
      <c r="C105" s="34" t="s">
        <v>42</v>
      </c>
      <c r="D105" s="34" t="s">
        <v>43</v>
      </c>
      <c r="E105" s="35" t="s">
        <v>26</v>
      </c>
      <c r="F105" s="34" t="s">
        <v>44</v>
      </c>
      <c r="G105" s="26">
        <v>786</v>
      </c>
      <c r="H105" s="36"/>
      <c r="I105" s="20">
        <f t="shared" si="5"/>
        <v>786</v>
      </c>
      <c r="J105" s="26">
        <v>9077</v>
      </c>
      <c r="K105" s="26"/>
      <c r="L105" s="26">
        <f t="shared" si="6"/>
        <v>9077</v>
      </c>
    </row>
    <row r="106" spans="1:12" ht="12.75" outlineLevel="2">
      <c r="A106" s="33" t="s">
        <v>801</v>
      </c>
      <c r="B106" s="34" t="s">
        <v>76</v>
      </c>
      <c r="C106" s="34" t="s">
        <v>42</v>
      </c>
      <c r="D106" s="34" t="s">
        <v>43</v>
      </c>
      <c r="E106" s="35" t="s">
        <v>20</v>
      </c>
      <c r="F106" s="35" t="s">
        <v>44</v>
      </c>
      <c r="G106" s="26">
        <v>167947</v>
      </c>
      <c r="H106" s="36"/>
      <c r="I106" s="20">
        <f t="shared" si="5"/>
        <v>167947</v>
      </c>
      <c r="J106" s="26">
        <v>2206078</v>
      </c>
      <c r="K106" s="38"/>
      <c r="L106" s="26">
        <f t="shared" si="6"/>
        <v>2206078</v>
      </c>
    </row>
    <row r="107" spans="1:12" ht="12.75" outlineLevel="2">
      <c r="A107" s="33" t="s">
        <v>745</v>
      </c>
      <c r="B107" s="34" t="s">
        <v>76</v>
      </c>
      <c r="C107" s="34" t="s">
        <v>42</v>
      </c>
      <c r="D107" s="34" t="s">
        <v>43</v>
      </c>
      <c r="E107" s="35" t="s">
        <v>26</v>
      </c>
      <c r="F107" s="34" t="s">
        <v>44</v>
      </c>
      <c r="G107" s="26">
        <v>1327</v>
      </c>
      <c r="H107" s="36"/>
      <c r="I107" s="20">
        <f t="shared" si="5"/>
        <v>1327</v>
      </c>
      <c r="J107" s="26">
        <v>43157</v>
      </c>
      <c r="K107" s="26"/>
      <c r="L107" s="26">
        <f t="shared" si="6"/>
        <v>43157</v>
      </c>
    </row>
    <row r="108" spans="1:12" ht="12.75" outlineLevel="2">
      <c r="A108" s="33" t="s">
        <v>456</v>
      </c>
      <c r="B108" s="34" t="s">
        <v>76</v>
      </c>
      <c r="C108" s="34" t="s">
        <v>42</v>
      </c>
      <c r="D108" s="34" t="s">
        <v>43</v>
      </c>
      <c r="E108" s="35" t="s">
        <v>26</v>
      </c>
      <c r="F108" s="34" t="s">
        <v>44</v>
      </c>
      <c r="G108" s="26">
        <v>2968</v>
      </c>
      <c r="H108" s="36"/>
      <c r="I108" s="20">
        <f aca="true" t="shared" si="7" ref="I108:I138">SUM(G108:H108)</f>
        <v>2968</v>
      </c>
      <c r="J108" s="26">
        <v>103161</v>
      </c>
      <c r="K108" s="26"/>
      <c r="L108" s="26">
        <f aca="true" t="shared" si="8" ref="L108:L138">SUM(J108:K108)</f>
        <v>103161</v>
      </c>
    </row>
    <row r="109" spans="1:12" ht="12.75" outlineLevel="2">
      <c r="A109" s="33" t="s">
        <v>485</v>
      </c>
      <c r="B109" s="34" t="s">
        <v>76</v>
      </c>
      <c r="C109" s="34" t="s">
        <v>42</v>
      </c>
      <c r="D109" s="34" t="s">
        <v>43</v>
      </c>
      <c r="E109" s="35" t="s">
        <v>26</v>
      </c>
      <c r="F109" s="34" t="s">
        <v>44</v>
      </c>
      <c r="G109" s="26">
        <v>3176</v>
      </c>
      <c r="H109" s="36"/>
      <c r="I109" s="20">
        <f t="shared" si="7"/>
        <v>3176</v>
      </c>
      <c r="J109" s="26">
        <v>62095</v>
      </c>
      <c r="K109" s="26"/>
      <c r="L109" s="26">
        <f t="shared" si="8"/>
        <v>62095</v>
      </c>
    </row>
    <row r="110" spans="1:12" ht="12.75" outlineLevel="2">
      <c r="A110" s="33" t="s">
        <v>751</v>
      </c>
      <c r="B110" s="34" t="s">
        <v>76</v>
      </c>
      <c r="C110" s="34" t="s">
        <v>42</v>
      </c>
      <c r="D110" s="34" t="s">
        <v>43</v>
      </c>
      <c r="E110" s="35" t="s">
        <v>26</v>
      </c>
      <c r="F110" s="34" t="s">
        <v>44</v>
      </c>
      <c r="G110" s="26">
        <v>0</v>
      </c>
      <c r="H110" s="36"/>
      <c r="I110" s="20">
        <f t="shared" si="7"/>
        <v>0</v>
      </c>
      <c r="J110" s="26">
        <v>0</v>
      </c>
      <c r="K110" s="26"/>
      <c r="L110" s="26">
        <f t="shared" si="8"/>
        <v>0</v>
      </c>
    </row>
    <row r="111" spans="1:12" ht="12.75" outlineLevel="2">
      <c r="A111" s="33" t="s">
        <v>752</v>
      </c>
      <c r="B111" s="34" t="s">
        <v>76</v>
      </c>
      <c r="C111" s="34" t="s">
        <v>42</v>
      </c>
      <c r="D111" s="34" t="s">
        <v>43</v>
      </c>
      <c r="E111" s="35" t="s">
        <v>26</v>
      </c>
      <c r="F111" s="34" t="s">
        <v>44</v>
      </c>
      <c r="G111" s="26">
        <v>0</v>
      </c>
      <c r="H111" s="36"/>
      <c r="I111" s="20">
        <f t="shared" si="7"/>
        <v>0</v>
      </c>
      <c r="J111" s="26">
        <v>0</v>
      </c>
      <c r="K111" s="26"/>
      <c r="L111" s="26">
        <f t="shared" si="8"/>
        <v>0</v>
      </c>
    </row>
    <row r="112" spans="1:12" ht="12.75" outlineLevel="2">
      <c r="A112" s="33" t="s">
        <v>754</v>
      </c>
      <c r="B112" s="34" t="s">
        <v>76</v>
      </c>
      <c r="C112" s="34" t="s">
        <v>42</v>
      </c>
      <c r="D112" s="34" t="s">
        <v>43</v>
      </c>
      <c r="E112" s="35" t="s">
        <v>26</v>
      </c>
      <c r="F112" s="34" t="s">
        <v>44</v>
      </c>
      <c r="G112" s="26">
        <v>1992</v>
      </c>
      <c r="H112" s="36"/>
      <c r="I112" s="20">
        <f t="shared" si="7"/>
        <v>1992</v>
      </c>
      <c r="J112" s="26">
        <v>63745</v>
      </c>
      <c r="K112" s="26"/>
      <c r="L112" s="26">
        <f t="shared" si="8"/>
        <v>63745</v>
      </c>
    </row>
    <row r="113" spans="1:12" ht="12.75" outlineLevel="2">
      <c r="A113" s="33" t="s">
        <v>759</v>
      </c>
      <c r="B113" s="34" t="s">
        <v>76</v>
      </c>
      <c r="C113" s="34" t="s">
        <v>42</v>
      </c>
      <c r="D113" s="34" t="s">
        <v>43</v>
      </c>
      <c r="E113" s="35" t="s">
        <v>26</v>
      </c>
      <c r="F113" s="34" t="s">
        <v>44</v>
      </c>
      <c r="G113" s="26">
        <v>8132</v>
      </c>
      <c r="H113" s="36"/>
      <c r="I113" s="20">
        <f t="shared" si="7"/>
        <v>8132</v>
      </c>
      <c r="J113" s="26">
        <v>279866</v>
      </c>
      <c r="K113" s="26"/>
      <c r="L113" s="26">
        <f t="shared" si="8"/>
        <v>279866</v>
      </c>
    </row>
    <row r="114" spans="1:12" ht="12.75" outlineLevel="2">
      <c r="A114" s="33" t="s">
        <v>601</v>
      </c>
      <c r="B114" s="34" t="s">
        <v>76</v>
      </c>
      <c r="C114" s="34" t="s">
        <v>42</v>
      </c>
      <c r="D114" s="34" t="s">
        <v>43</v>
      </c>
      <c r="E114" s="35" t="s">
        <v>26</v>
      </c>
      <c r="F114" s="34" t="s">
        <v>44</v>
      </c>
      <c r="G114" s="26">
        <v>174</v>
      </c>
      <c r="H114" s="36"/>
      <c r="I114" s="20">
        <f t="shared" si="7"/>
        <v>174</v>
      </c>
      <c r="J114" s="26">
        <v>8147</v>
      </c>
      <c r="K114" s="26"/>
      <c r="L114" s="26">
        <f t="shared" si="8"/>
        <v>8147</v>
      </c>
    </row>
    <row r="115" spans="1:12" ht="12.75" outlineLevel="2">
      <c r="A115" s="33" t="s">
        <v>602</v>
      </c>
      <c r="B115" s="34" t="s">
        <v>76</v>
      </c>
      <c r="C115" s="34" t="s">
        <v>42</v>
      </c>
      <c r="D115" s="34" t="s">
        <v>43</v>
      </c>
      <c r="E115" s="35" t="s">
        <v>26</v>
      </c>
      <c r="F115" s="34" t="s">
        <v>44</v>
      </c>
      <c r="G115" s="26">
        <v>642</v>
      </c>
      <c r="H115" s="36"/>
      <c r="I115" s="20">
        <f t="shared" si="7"/>
        <v>642</v>
      </c>
      <c r="J115" s="26">
        <v>28936</v>
      </c>
      <c r="K115" s="26"/>
      <c r="L115" s="26">
        <f t="shared" si="8"/>
        <v>28936</v>
      </c>
    </row>
    <row r="116" spans="1:12" ht="12.75" outlineLevel="2">
      <c r="A116" s="33" t="s">
        <v>777</v>
      </c>
      <c r="B116" s="34" t="s">
        <v>76</v>
      </c>
      <c r="C116" s="34" t="s">
        <v>42</v>
      </c>
      <c r="D116" s="34" t="s">
        <v>43</v>
      </c>
      <c r="E116" s="35" t="s">
        <v>26</v>
      </c>
      <c r="F116" s="34" t="s">
        <v>44</v>
      </c>
      <c r="G116" s="26">
        <v>11276</v>
      </c>
      <c r="H116" s="36"/>
      <c r="I116" s="20">
        <f t="shared" si="7"/>
        <v>11276</v>
      </c>
      <c r="J116" s="26">
        <v>390983</v>
      </c>
      <c r="K116" s="26"/>
      <c r="L116" s="26">
        <f t="shared" si="8"/>
        <v>390983</v>
      </c>
    </row>
    <row r="117" spans="1:12" ht="12.75" outlineLevel="2">
      <c r="A117" s="33" t="s">
        <v>778</v>
      </c>
      <c r="B117" s="34" t="s">
        <v>76</v>
      </c>
      <c r="C117" s="34" t="s">
        <v>42</v>
      </c>
      <c r="D117" s="34" t="s">
        <v>43</v>
      </c>
      <c r="E117" s="35" t="s">
        <v>26</v>
      </c>
      <c r="F117" s="34" t="s">
        <v>44</v>
      </c>
      <c r="G117" s="26">
        <v>2</v>
      </c>
      <c r="H117" s="36"/>
      <c r="I117" s="20">
        <f t="shared" si="7"/>
        <v>2</v>
      </c>
      <c r="J117" s="26">
        <v>235</v>
      </c>
      <c r="K117" s="26"/>
      <c r="L117" s="26">
        <f t="shared" si="8"/>
        <v>235</v>
      </c>
    </row>
    <row r="118" spans="1:12" ht="12.75" outlineLevel="2">
      <c r="A118" s="33" t="s">
        <v>779</v>
      </c>
      <c r="B118" s="34" t="s">
        <v>76</v>
      </c>
      <c r="C118" s="34" t="s">
        <v>42</v>
      </c>
      <c r="D118" s="34" t="s">
        <v>43</v>
      </c>
      <c r="E118" s="35" t="s">
        <v>26</v>
      </c>
      <c r="F118" s="34" t="s">
        <v>44</v>
      </c>
      <c r="G118" s="26">
        <v>0</v>
      </c>
      <c r="H118" s="36"/>
      <c r="I118" s="20">
        <f t="shared" si="7"/>
        <v>0</v>
      </c>
      <c r="J118" s="26">
        <v>0</v>
      </c>
      <c r="K118" s="26"/>
      <c r="L118" s="26">
        <f t="shared" si="8"/>
        <v>0</v>
      </c>
    </row>
    <row r="119" spans="1:12" ht="12.75" outlineLevel="2">
      <c r="A119" s="33" t="s">
        <v>737</v>
      </c>
      <c r="B119" s="34" t="s">
        <v>49</v>
      </c>
      <c r="C119" s="34" t="s">
        <v>42</v>
      </c>
      <c r="D119" s="34" t="s">
        <v>43</v>
      </c>
      <c r="E119" s="35" t="s">
        <v>20</v>
      </c>
      <c r="F119" s="34" t="s">
        <v>44</v>
      </c>
      <c r="G119" s="26" t="s">
        <v>68</v>
      </c>
      <c r="H119" s="36">
        <v>1050</v>
      </c>
      <c r="I119" s="20">
        <f t="shared" si="7"/>
        <v>1050</v>
      </c>
      <c r="J119" s="38" t="s">
        <v>68</v>
      </c>
      <c r="K119" s="38">
        <v>127868</v>
      </c>
      <c r="L119" s="26">
        <f t="shared" si="8"/>
        <v>127868</v>
      </c>
    </row>
    <row r="120" spans="1:12" ht="12.75" outlineLevel="2">
      <c r="A120" s="17" t="s">
        <v>523</v>
      </c>
      <c r="B120" s="18" t="s">
        <v>49</v>
      </c>
      <c r="C120" s="18" t="s">
        <v>24</v>
      </c>
      <c r="D120" s="18" t="s">
        <v>43</v>
      </c>
      <c r="E120" s="19" t="s">
        <v>20</v>
      </c>
      <c r="F120" s="19" t="s">
        <v>27</v>
      </c>
      <c r="G120" s="20"/>
      <c r="H120" s="24">
        <v>200</v>
      </c>
      <c r="I120" s="20">
        <f t="shared" si="7"/>
        <v>200</v>
      </c>
      <c r="J120" s="21"/>
      <c r="K120" s="25">
        <v>20000</v>
      </c>
      <c r="L120" s="26">
        <f t="shared" si="8"/>
        <v>20000</v>
      </c>
    </row>
    <row r="121" spans="1:12" ht="12.75" outlineLevel="2">
      <c r="A121" s="40" t="s">
        <v>523</v>
      </c>
      <c r="B121" s="41" t="s">
        <v>49</v>
      </c>
      <c r="C121" s="42" t="s">
        <v>54</v>
      </c>
      <c r="D121" s="42" t="s">
        <v>43</v>
      </c>
      <c r="E121" s="43" t="s">
        <v>20</v>
      </c>
      <c r="F121" s="41" t="s">
        <v>55</v>
      </c>
      <c r="G121" s="44">
        <v>65545</v>
      </c>
      <c r="H121" s="46"/>
      <c r="I121" s="20">
        <f t="shared" si="7"/>
        <v>65545</v>
      </c>
      <c r="J121" s="46">
        <v>5749110</v>
      </c>
      <c r="K121" s="46"/>
      <c r="L121" s="26">
        <f t="shared" si="8"/>
        <v>5749110</v>
      </c>
    </row>
    <row r="122" spans="1:12" ht="12.75" outlineLevel="2">
      <c r="A122" s="33" t="s">
        <v>756</v>
      </c>
      <c r="B122" s="34" t="s">
        <v>64</v>
      </c>
      <c r="C122" s="34" t="s">
        <v>42</v>
      </c>
      <c r="D122" s="34" t="s">
        <v>43</v>
      </c>
      <c r="E122" s="35" t="s">
        <v>20</v>
      </c>
      <c r="F122" s="75" t="s">
        <v>44</v>
      </c>
      <c r="G122" s="26" t="s">
        <v>68</v>
      </c>
      <c r="H122" s="36">
        <v>28</v>
      </c>
      <c r="I122" s="20">
        <f t="shared" si="7"/>
        <v>28</v>
      </c>
      <c r="J122" s="26" t="s">
        <v>68</v>
      </c>
      <c r="K122" s="26">
        <v>145909</v>
      </c>
      <c r="L122" s="26">
        <f t="shared" si="8"/>
        <v>145909</v>
      </c>
    </row>
    <row r="123" spans="1:12" ht="12.75" outlineLevel="2">
      <c r="A123" s="33" t="s">
        <v>701</v>
      </c>
      <c r="B123" s="34" t="s">
        <v>17</v>
      </c>
      <c r="C123" s="34" t="s">
        <v>42</v>
      </c>
      <c r="D123" s="34" t="s">
        <v>43</v>
      </c>
      <c r="E123" s="35" t="s">
        <v>20</v>
      </c>
      <c r="F123" s="34" t="s">
        <v>44</v>
      </c>
      <c r="G123" s="26">
        <v>8819</v>
      </c>
      <c r="H123" s="36"/>
      <c r="I123" s="20">
        <f t="shared" si="7"/>
        <v>8819</v>
      </c>
      <c r="J123" s="36">
        <v>288616</v>
      </c>
      <c r="K123" s="37"/>
      <c r="L123" s="26">
        <f t="shared" si="8"/>
        <v>288616</v>
      </c>
    </row>
    <row r="124" spans="1:12" ht="12.75" outlineLevel="2">
      <c r="A124" s="33" t="s">
        <v>702</v>
      </c>
      <c r="B124" s="34" t="s">
        <v>17</v>
      </c>
      <c r="C124" s="34" t="s">
        <v>42</v>
      </c>
      <c r="D124" s="34" t="s">
        <v>43</v>
      </c>
      <c r="E124" s="35" t="s">
        <v>20</v>
      </c>
      <c r="F124" s="34" t="s">
        <v>44</v>
      </c>
      <c r="G124" s="26">
        <v>31393</v>
      </c>
      <c r="H124" s="36"/>
      <c r="I124" s="20">
        <f t="shared" si="7"/>
        <v>31393</v>
      </c>
      <c r="J124" s="26">
        <v>946637</v>
      </c>
      <c r="K124" s="38"/>
      <c r="L124" s="26">
        <f t="shared" si="8"/>
        <v>946637</v>
      </c>
    </row>
    <row r="125" spans="1:12" ht="12.75" outlineLevel="2">
      <c r="A125" s="40" t="s">
        <v>53</v>
      </c>
      <c r="B125" s="41" t="s">
        <v>17</v>
      </c>
      <c r="C125" s="42" t="s">
        <v>54</v>
      </c>
      <c r="D125" s="42" t="s">
        <v>43</v>
      </c>
      <c r="E125" s="43" t="s">
        <v>20</v>
      </c>
      <c r="F125" s="41" t="s">
        <v>55</v>
      </c>
      <c r="G125" s="44">
        <v>39249</v>
      </c>
      <c r="H125" s="44"/>
      <c r="I125" s="20">
        <f t="shared" si="7"/>
        <v>39249</v>
      </c>
      <c r="J125" s="45">
        <v>922187</v>
      </c>
      <c r="K125" s="46"/>
      <c r="L125" s="26">
        <f t="shared" si="8"/>
        <v>922187</v>
      </c>
    </row>
    <row r="126" spans="1:12" ht="12.75" outlineLevel="2">
      <c r="A126" s="33" t="s">
        <v>83</v>
      </c>
      <c r="B126" s="34" t="s">
        <v>17</v>
      </c>
      <c r="C126" s="34" t="s">
        <v>42</v>
      </c>
      <c r="D126" s="34" t="s">
        <v>43</v>
      </c>
      <c r="E126" s="35" t="s">
        <v>20</v>
      </c>
      <c r="F126" s="34" t="s">
        <v>44</v>
      </c>
      <c r="G126" s="26">
        <v>2143</v>
      </c>
      <c r="H126" s="36"/>
      <c r="I126" s="20">
        <f t="shared" si="7"/>
        <v>2143</v>
      </c>
      <c r="J126" s="26">
        <v>73069</v>
      </c>
      <c r="K126" s="38"/>
      <c r="L126" s="26">
        <f t="shared" si="8"/>
        <v>73069</v>
      </c>
    </row>
    <row r="127" spans="1:12" ht="12.75" outlineLevel="2">
      <c r="A127" s="40" t="s">
        <v>85</v>
      </c>
      <c r="B127" s="41" t="s">
        <v>17</v>
      </c>
      <c r="C127" s="42" t="s">
        <v>54</v>
      </c>
      <c r="D127" s="42" t="s">
        <v>43</v>
      </c>
      <c r="E127" s="43" t="s">
        <v>20</v>
      </c>
      <c r="F127" s="41" t="s">
        <v>55</v>
      </c>
      <c r="G127" s="44">
        <v>3771</v>
      </c>
      <c r="H127" s="44"/>
      <c r="I127" s="20">
        <f t="shared" si="7"/>
        <v>3771</v>
      </c>
      <c r="J127" s="45">
        <v>90921</v>
      </c>
      <c r="K127" s="46"/>
      <c r="L127" s="26">
        <f t="shared" si="8"/>
        <v>90921</v>
      </c>
    </row>
    <row r="128" spans="1:12" ht="12.75" outlineLevel="2">
      <c r="A128" s="40" t="s">
        <v>87</v>
      </c>
      <c r="B128" s="41" t="s">
        <v>17</v>
      </c>
      <c r="C128" s="42" t="s">
        <v>54</v>
      </c>
      <c r="D128" s="42" t="s">
        <v>43</v>
      </c>
      <c r="E128" s="43" t="s">
        <v>20</v>
      </c>
      <c r="F128" s="41" t="s">
        <v>55</v>
      </c>
      <c r="G128" s="44">
        <v>1505</v>
      </c>
      <c r="H128" s="44"/>
      <c r="I128" s="20">
        <f t="shared" si="7"/>
        <v>1505</v>
      </c>
      <c r="J128" s="45">
        <v>42290</v>
      </c>
      <c r="K128" s="46"/>
      <c r="L128" s="26">
        <f t="shared" si="8"/>
        <v>42290</v>
      </c>
    </row>
    <row r="129" spans="1:12" ht="12.75" outlineLevel="2">
      <c r="A129" s="33" t="s">
        <v>705</v>
      </c>
      <c r="B129" s="34" t="s">
        <v>17</v>
      </c>
      <c r="C129" s="34" t="s">
        <v>42</v>
      </c>
      <c r="D129" s="34" t="s">
        <v>43</v>
      </c>
      <c r="E129" s="35" t="s">
        <v>20</v>
      </c>
      <c r="F129" s="34" t="s">
        <v>44</v>
      </c>
      <c r="G129" s="26">
        <v>3572</v>
      </c>
      <c r="H129" s="36"/>
      <c r="I129" s="20">
        <f t="shared" si="7"/>
        <v>3572</v>
      </c>
      <c r="J129" s="26">
        <v>107902</v>
      </c>
      <c r="K129" s="38"/>
      <c r="L129" s="26">
        <f t="shared" si="8"/>
        <v>107902</v>
      </c>
    </row>
    <row r="130" spans="1:12" ht="12.75" outlineLevel="2">
      <c r="A130" s="40" t="s">
        <v>119</v>
      </c>
      <c r="B130" s="41" t="s">
        <v>17</v>
      </c>
      <c r="C130" s="42" t="s">
        <v>54</v>
      </c>
      <c r="D130" s="42" t="s">
        <v>43</v>
      </c>
      <c r="E130" s="43" t="s">
        <v>20</v>
      </c>
      <c r="F130" s="41" t="s">
        <v>55</v>
      </c>
      <c r="G130" s="44">
        <v>20048</v>
      </c>
      <c r="H130" s="44"/>
      <c r="I130" s="20">
        <f t="shared" si="7"/>
        <v>20048</v>
      </c>
      <c r="J130" s="45">
        <v>466743</v>
      </c>
      <c r="K130" s="46"/>
      <c r="L130" s="26">
        <f t="shared" si="8"/>
        <v>466743</v>
      </c>
    </row>
    <row r="131" spans="1:12" ht="12.75" outlineLevel="2">
      <c r="A131" s="17" t="s">
        <v>145</v>
      </c>
      <c r="B131" s="18" t="s">
        <v>17</v>
      </c>
      <c r="C131" s="18" t="s">
        <v>24</v>
      </c>
      <c r="D131" s="18" t="s">
        <v>43</v>
      </c>
      <c r="E131" s="18" t="s">
        <v>20</v>
      </c>
      <c r="F131" s="19" t="s">
        <v>27</v>
      </c>
      <c r="G131" s="78"/>
      <c r="H131" s="20">
        <v>31145</v>
      </c>
      <c r="I131" s="20">
        <f t="shared" si="7"/>
        <v>31145</v>
      </c>
      <c r="J131" s="21"/>
      <c r="K131" s="21">
        <v>1547210</v>
      </c>
      <c r="L131" s="26">
        <f t="shared" si="8"/>
        <v>1547210</v>
      </c>
    </row>
    <row r="132" spans="1:12" ht="12.75" outlineLevel="2">
      <c r="A132" s="17" t="s">
        <v>146</v>
      </c>
      <c r="B132" s="18" t="s">
        <v>17</v>
      </c>
      <c r="C132" s="18" t="s">
        <v>24</v>
      </c>
      <c r="D132" s="18" t="s">
        <v>43</v>
      </c>
      <c r="E132" s="18" t="s">
        <v>20</v>
      </c>
      <c r="F132" s="19" t="s">
        <v>27</v>
      </c>
      <c r="G132" s="78"/>
      <c r="H132" s="20">
        <v>515</v>
      </c>
      <c r="I132" s="20">
        <f t="shared" si="7"/>
        <v>515</v>
      </c>
      <c r="J132" s="21"/>
      <c r="K132" s="21">
        <v>33335</v>
      </c>
      <c r="L132" s="26">
        <f t="shared" si="8"/>
        <v>33335</v>
      </c>
    </row>
    <row r="133" spans="1:12" ht="12.75" outlineLevel="2">
      <c r="A133" s="40" t="s">
        <v>154</v>
      </c>
      <c r="B133" s="41" t="s">
        <v>17</v>
      </c>
      <c r="C133" s="42" t="s">
        <v>54</v>
      </c>
      <c r="D133" s="42" t="s">
        <v>43</v>
      </c>
      <c r="E133" s="43" t="s">
        <v>20</v>
      </c>
      <c r="F133" s="41" t="s">
        <v>55</v>
      </c>
      <c r="G133" s="84">
        <v>2946</v>
      </c>
      <c r="H133" s="44"/>
      <c r="I133" s="20">
        <f t="shared" si="7"/>
        <v>2946</v>
      </c>
      <c r="J133" s="44">
        <v>69820</v>
      </c>
      <c r="K133" s="46"/>
      <c r="L133" s="26">
        <f t="shared" si="8"/>
        <v>69820</v>
      </c>
    </row>
    <row r="134" spans="1:12" ht="12.75" outlineLevel="2">
      <c r="A134" s="33" t="s">
        <v>722</v>
      </c>
      <c r="B134" s="34" t="s">
        <v>17</v>
      </c>
      <c r="C134" s="34" t="s">
        <v>42</v>
      </c>
      <c r="D134" s="34" t="s">
        <v>43</v>
      </c>
      <c r="E134" s="35" t="s">
        <v>20</v>
      </c>
      <c r="F134" s="34" t="s">
        <v>44</v>
      </c>
      <c r="G134" s="26">
        <v>0</v>
      </c>
      <c r="H134" s="36"/>
      <c r="I134" s="20">
        <f t="shared" si="7"/>
        <v>0</v>
      </c>
      <c r="J134" s="26">
        <v>0</v>
      </c>
      <c r="K134" s="38"/>
      <c r="L134" s="26">
        <f t="shared" si="8"/>
        <v>0</v>
      </c>
    </row>
    <row r="135" spans="1:12" ht="12.75" outlineLevel="2">
      <c r="A135" s="40" t="s">
        <v>232</v>
      </c>
      <c r="B135" s="41" t="s">
        <v>17</v>
      </c>
      <c r="C135" s="42" t="s">
        <v>54</v>
      </c>
      <c r="D135" s="42" t="s">
        <v>43</v>
      </c>
      <c r="E135" s="43" t="s">
        <v>20</v>
      </c>
      <c r="F135" s="41" t="s">
        <v>55</v>
      </c>
      <c r="G135" s="44">
        <v>54161</v>
      </c>
      <c r="H135" s="44"/>
      <c r="I135" s="20">
        <f t="shared" si="7"/>
        <v>54161</v>
      </c>
      <c r="J135" s="45">
        <v>753114</v>
      </c>
      <c r="K135" s="46"/>
      <c r="L135" s="26">
        <f t="shared" si="8"/>
        <v>753114</v>
      </c>
    </row>
    <row r="136" spans="1:12" ht="12.75" outlineLevel="2">
      <c r="A136" s="33" t="s">
        <v>725</v>
      </c>
      <c r="B136" s="34" t="s">
        <v>17</v>
      </c>
      <c r="C136" s="34" t="s">
        <v>42</v>
      </c>
      <c r="D136" s="34" t="s">
        <v>43</v>
      </c>
      <c r="E136" s="35" t="s">
        <v>20</v>
      </c>
      <c r="F136" s="34" t="s">
        <v>44</v>
      </c>
      <c r="G136" s="26">
        <v>7454</v>
      </c>
      <c r="H136" s="36"/>
      <c r="I136" s="20">
        <f t="shared" si="7"/>
        <v>7454</v>
      </c>
      <c r="J136" s="26">
        <v>225762</v>
      </c>
      <c r="K136" s="101"/>
      <c r="L136" s="26">
        <f t="shared" si="8"/>
        <v>225762</v>
      </c>
    </row>
    <row r="137" spans="1:12" ht="12.75" outlineLevel="2">
      <c r="A137" s="33" t="s">
        <v>726</v>
      </c>
      <c r="B137" s="34" t="s">
        <v>17</v>
      </c>
      <c r="C137" s="34" t="s">
        <v>42</v>
      </c>
      <c r="D137" s="34" t="s">
        <v>43</v>
      </c>
      <c r="E137" s="35" t="s">
        <v>20</v>
      </c>
      <c r="F137" s="34" t="s">
        <v>44</v>
      </c>
      <c r="G137" s="26">
        <v>4269</v>
      </c>
      <c r="H137" s="36"/>
      <c r="I137" s="20">
        <f t="shared" si="7"/>
        <v>4269</v>
      </c>
      <c r="J137" s="26">
        <v>128873</v>
      </c>
      <c r="K137" s="37"/>
      <c r="L137" s="26">
        <f t="shared" si="8"/>
        <v>128873</v>
      </c>
    </row>
    <row r="138" spans="1:12" ht="12.75" outlineLevel="2">
      <c r="A138" s="33" t="s">
        <v>728</v>
      </c>
      <c r="B138" s="34" t="s">
        <v>17</v>
      </c>
      <c r="C138" s="34" t="s">
        <v>42</v>
      </c>
      <c r="D138" s="34" t="s">
        <v>43</v>
      </c>
      <c r="E138" s="35" t="s">
        <v>20</v>
      </c>
      <c r="F138" s="34" t="s">
        <v>44</v>
      </c>
      <c r="G138" s="26">
        <v>17590</v>
      </c>
      <c r="H138" s="36"/>
      <c r="I138" s="20">
        <f t="shared" si="7"/>
        <v>17590</v>
      </c>
      <c r="J138" s="26">
        <v>531211</v>
      </c>
      <c r="K138" s="37"/>
      <c r="L138" s="26">
        <f t="shared" si="8"/>
        <v>531211</v>
      </c>
    </row>
    <row r="139" spans="1:12" ht="12.75" outlineLevel="2">
      <c r="A139" s="33" t="s">
        <v>729</v>
      </c>
      <c r="B139" s="34" t="s">
        <v>17</v>
      </c>
      <c r="C139" s="34" t="s">
        <v>42</v>
      </c>
      <c r="D139" s="34" t="s">
        <v>43</v>
      </c>
      <c r="E139" s="35" t="s">
        <v>20</v>
      </c>
      <c r="F139" s="34" t="s">
        <v>44</v>
      </c>
      <c r="G139" s="26">
        <v>8160</v>
      </c>
      <c r="H139" s="36"/>
      <c r="I139" s="20">
        <f aca="true" t="shared" si="9" ref="I139:I170">SUM(G139:H139)</f>
        <v>8160</v>
      </c>
      <c r="J139" s="26">
        <v>245943</v>
      </c>
      <c r="K139" s="37"/>
      <c r="L139" s="26">
        <f aca="true" t="shared" si="10" ref="L139:L170">SUM(J139:K139)</f>
        <v>245943</v>
      </c>
    </row>
    <row r="140" spans="1:12" ht="12.75" outlineLevel="2">
      <c r="A140" s="17" t="s">
        <v>312</v>
      </c>
      <c r="B140" s="18" t="s">
        <v>17</v>
      </c>
      <c r="C140" s="18" t="s">
        <v>24</v>
      </c>
      <c r="D140" s="18" t="s">
        <v>43</v>
      </c>
      <c r="E140" s="18" t="s">
        <v>20</v>
      </c>
      <c r="F140" s="19" t="s">
        <v>27</v>
      </c>
      <c r="G140" s="78"/>
      <c r="H140" s="20">
        <v>10139</v>
      </c>
      <c r="I140" s="20">
        <f t="shared" si="9"/>
        <v>10139</v>
      </c>
      <c r="J140" s="21"/>
      <c r="K140" s="21">
        <v>342213</v>
      </c>
      <c r="L140" s="26">
        <f t="shared" si="10"/>
        <v>342213</v>
      </c>
    </row>
    <row r="141" spans="1:12" ht="12.75" outlineLevel="2">
      <c r="A141" s="40" t="s">
        <v>312</v>
      </c>
      <c r="B141" s="41" t="s">
        <v>17</v>
      </c>
      <c r="C141" s="42" t="s">
        <v>54</v>
      </c>
      <c r="D141" s="42" t="s">
        <v>43</v>
      </c>
      <c r="E141" s="43" t="s">
        <v>20</v>
      </c>
      <c r="F141" s="41" t="s">
        <v>55</v>
      </c>
      <c r="G141" s="44">
        <v>492508</v>
      </c>
      <c r="H141" s="44"/>
      <c r="I141" s="20">
        <f t="shared" si="9"/>
        <v>492508</v>
      </c>
      <c r="J141" s="45">
        <v>11699029</v>
      </c>
      <c r="K141" s="46"/>
      <c r="L141" s="26">
        <f t="shared" si="10"/>
        <v>11699029</v>
      </c>
    </row>
    <row r="142" spans="1:12" ht="12.75" outlineLevel="2">
      <c r="A142" s="80" t="s">
        <v>379</v>
      </c>
      <c r="B142" s="81" t="s">
        <v>17</v>
      </c>
      <c r="C142" s="81" t="s">
        <v>67</v>
      </c>
      <c r="D142" s="81" t="s">
        <v>43</v>
      </c>
      <c r="E142" s="56" t="s">
        <v>20</v>
      </c>
      <c r="F142" s="55" t="s">
        <v>55</v>
      </c>
      <c r="G142" s="57">
        <v>24553</v>
      </c>
      <c r="H142" s="58"/>
      <c r="I142" s="20">
        <f t="shared" si="9"/>
        <v>24553</v>
      </c>
      <c r="J142" s="57">
        <v>136602</v>
      </c>
      <c r="K142" s="58"/>
      <c r="L142" s="26">
        <f t="shared" si="10"/>
        <v>136602</v>
      </c>
    </row>
    <row r="143" spans="1:12" ht="12.75" outlineLevel="2">
      <c r="A143" s="90" t="s">
        <v>735</v>
      </c>
      <c r="B143" s="34" t="s">
        <v>17</v>
      </c>
      <c r="C143" s="34" t="s">
        <v>42</v>
      </c>
      <c r="D143" s="34" t="s">
        <v>43</v>
      </c>
      <c r="E143" s="35" t="s">
        <v>20</v>
      </c>
      <c r="F143" s="34" t="s">
        <v>44</v>
      </c>
      <c r="G143" s="26">
        <v>1446</v>
      </c>
      <c r="H143" s="36"/>
      <c r="I143" s="20">
        <f t="shared" si="9"/>
        <v>1446</v>
      </c>
      <c r="J143" s="26">
        <v>49742</v>
      </c>
      <c r="K143" s="38"/>
      <c r="L143" s="26">
        <f t="shared" si="10"/>
        <v>49742</v>
      </c>
    </row>
    <row r="144" spans="1:12" ht="12.75" outlineLevel="2">
      <c r="A144" s="33" t="s">
        <v>738</v>
      </c>
      <c r="B144" s="34" t="s">
        <v>17</v>
      </c>
      <c r="C144" s="34" t="s">
        <v>42</v>
      </c>
      <c r="D144" s="34" t="s">
        <v>43</v>
      </c>
      <c r="E144" s="35" t="s">
        <v>20</v>
      </c>
      <c r="F144" s="34" t="s">
        <v>44</v>
      </c>
      <c r="G144" s="26">
        <v>246794</v>
      </c>
      <c r="H144" s="36"/>
      <c r="I144" s="20">
        <f t="shared" si="9"/>
        <v>246794</v>
      </c>
      <c r="J144" s="26">
        <v>7589223</v>
      </c>
      <c r="K144" s="37"/>
      <c r="L144" s="26">
        <f t="shared" si="10"/>
        <v>7589223</v>
      </c>
    </row>
    <row r="145" spans="1:12" ht="12.75" outlineLevel="2">
      <c r="A145" s="40" t="s">
        <v>421</v>
      </c>
      <c r="B145" s="41" t="s">
        <v>17</v>
      </c>
      <c r="C145" s="42" t="s">
        <v>54</v>
      </c>
      <c r="D145" s="42" t="s">
        <v>43</v>
      </c>
      <c r="E145" s="43" t="s">
        <v>20</v>
      </c>
      <c r="F145" s="41" t="s">
        <v>55</v>
      </c>
      <c r="G145" s="44">
        <v>46568</v>
      </c>
      <c r="H145" s="44"/>
      <c r="I145" s="20">
        <f t="shared" si="9"/>
        <v>46568</v>
      </c>
      <c r="J145" s="45">
        <v>688397</v>
      </c>
      <c r="K145" s="46"/>
      <c r="L145" s="26">
        <f t="shared" si="10"/>
        <v>688397</v>
      </c>
    </row>
    <row r="146" spans="1:12" ht="12.75" outlineLevel="2">
      <c r="A146" s="90" t="s">
        <v>432</v>
      </c>
      <c r="B146" s="34" t="s">
        <v>17</v>
      </c>
      <c r="C146" s="34" t="s">
        <v>42</v>
      </c>
      <c r="D146" s="34" t="s">
        <v>43</v>
      </c>
      <c r="E146" s="35" t="s">
        <v>20</v>
      </c>
      <c r="F146" s="34" t="s">
        <v>44</v>
      </c>
      <c r="G146" s="26">
        <v>19286</v>
      </c>
      <c r="H146" s="36"/>
      <c r="I146" s="20">
        <f t="shared" si="9"/>
        <v>19286</v>
      </c>
      <c r="J146" s="26">
        <v>686301</v>
      </c>
      <c r="K146" s="37"/>
      <c r="L146" s="26">
        <f t="shared" si="10"/>
        <v>686301</v>
      </c>
    </row>
    <row r="147" spans="1:12" ht="12.75" outlineLevel="2">
      <c r="A147" s="33" t="s">
        <v>744</v>
      </c>
      <c r="B147" s="34" t="s">
        <v>17</v>
      </c>
      <c r="C147" s="34" t="s">
        <v>42</v>
      </c>
      <c r="D147" s="34" t="s">
        <v>43</v>
      </c>
      <c r="E147" s="35" t="s">
        <v>20</v>
      </c>
      <c r="F147" s="34" t="s">
        <v>44</v>
      </c>
      <c r="G147" s="26">
        <v>6547</v>
      </c>
      <c r="H147" s="36"/>
      <c r="I147" s="20">
        <f t="shared" si="9"/>
        <v>6547</v>
      </c>
      <c r="J147" s="26">
        <v>218802</v>
      </c>
      <c r="K147" s="37"/>
      <c r="L147" s="26">
        <f t="shared" si="10"/>
        <v>218802</v>
      </c>
    </row>
    <row r="148" spans="1:12" ht="12.75" outlineLevel="2">
      <c r="A148" s="33" t="s">
        <v>458</v>
      </c>
      <c r="B148" s="34" t="s">
        <v>17</v>
      </c>
      <c r="C148" s="34" t="s">
        <v>42</v>
      </c>
      <c r="D148" s="34" t="s">
        <v>43</v>
      </c>
      <c r="E148" s="35" t="s">
        <v>20</v>
      </c>
      <c r="F148" s="34" t="s">
        <v>44</v>
      </c>
      <c r="G148" s="26">
        <v>499361</v>
      </c>
      <c r="H148" s="36">
        <v>984</v>
      </c>
      <c r="I148" s="20">
        <f t="shared" si="9"/>
        <v>500345</v>
      </c>
      <c r="J148" s="26">
        <v>13332789</v>
      </c>
      <c r="K148" s="37">
        <v>53453</v>
      </c>
      <c r="L148" s="26">
        <f t="shared" si="10"/>
        <v>13386242</v>
      </c>
    </row>
    <row r="149" spans="1:12" ht="12.75" outlineLevel="2">
      <c r="A149" s="40" t="s">
        <v>464</v>
      </c>
      <c r="B149" s="41" t="s">
        <v>17</v>
      </c>
      <c r="C149" s="42" t="s">
        <v>54</v>
      </c>
      <c r="D149" s="42" t="s">
        <v>43</v>
      </c>
      <c r="E149" s="43" t="s">
        <v>20</v>
      </c>
      <c r="F149" s="41" t="s">
        <v>55</v>
      </c>
      <c r="G149" s="44">
        <v>29334</v>
      </c>
      <c r="H149" s="44"/>
      <c r="I149" s="20">
        <f t="shared" si="9"/>
        <v>29334</v>
      </c>
      <c r="J149" s="45">
        <v>691626</v>
      </c>
      <c r="K149" s="46"/>
      <c r="L149" s="26">
        <f t="shared" si="10"/>
        <v>691626</v>
      </c>
    </row>
    <row r="150" spans="1:12" ht="12.75" outlineLevel="2">
      <c r="A150" s="33" t="s">
        <v>471</v>
      </c>
      <c r="B150" s="34" t="s">
        <v>17</v>
      </c>
      <c r="C150" s="34" t="s">
        <v>42</v>
      </c>
      <c r="D150" s="34" t="s">
        <v>43</v>
      </c>
      <c r="E150" s="35" t="s">
        <v>20</v>
      </c>
      <c r="F150" s="34" t="s">
        <v>44</v>
      </c>
      <c r="G150" s="26">
        <v>225578</v>
      </c>
      <c r="H150" s="36"/>
      <c r="I150" s="20">
        <f t="shared" si="9"/>
        <v>225578</v>
      </c>
      <c r="J150" s="119">
        <v>5066966</v>
      </c>
      <c r="K150" s="37"/>
      <c r="L150" s="26">
        <f t="shared" si="10"/>
        <v>5066966</v>
      </c>
    </row>
    <row r="151" spans="1:12" ht="12.75" outlineLevel="2">
      <c r="A151" s="33" t="s">
        <v>482</v>
      </c>
      <c r="B151" s="94" t="s">
        <v>17</v>
      </c>
      <c r="C151" s="94" t="s">
        <v>42</v>
      </c>
      <c r="D151" s="94" t="s">
        <v>43</v>
      </c>
      <c r="E151" s="91" t="s">
        <v>20</v>
      </c>
      <c r="F151" s="94" t="s">
        <v>44</v>
      </c>
      <c r="G151" s="26">
        <v>16335</v>
      </c>
      <c r="H151" s="36"/>
      <c r="I151" s="20">
        <f t="shared" si="9"/>
        <v>16335</v>
      </c>
      <c r="J151" s="26">
        <v>575424</v>
      </c>
      <c r="K151" s="36"/>
      <c r="L151" s="26">
        <f t="shared" si="10"/>
        <v>575424</v>
      </c>
    </row>
    <row r="152" spans="1:12" ht="12.75" outlineLevel="2">
      <c r="A152" s="33" t="s">
        <v>758</v>
      </c>
      <c r="B152" s="34" t="s">
        <v>17</v>
      </c>
      <c r="C152" s="34" t="s">
        <v>42</v>
      </c>
      <c r="D152" s="34" t="s">
        <v>43</v>
      </c>
      <c r="E152" s="35" t="s">
        <v>20</v>
      </c>
      <c r="F152" s="34" t="s">
        <v>44</v>
      </c>
      <c r="G152" s="26">
        <v>16183</v>
      </c>
      <c r="H152" s="36"/>
      <c r="I152" s="20">
        <f t="shared" si="9"/>
        <v>16183</v>
      </c>
      <c r="J152" s="26">
        <v>534047</v>
      </c>
      <c r="K152" s="37"/>
      <c r="L152" s="26">
        <f t="shared" si="10"/>
        <v>534047</v>
      </c>
    </row>
    <row r="153" spans="1:12" ht="12.75" outlineLevel="2">
      <c r="A153" s="33" t="s">
        <v>513</v>
      </c>
      <c r="B153" s="94" t="s">
        <v>17</v>
      </c>
      <c r="C153" s="94" t="s">
        <v>42</v>
      </c>
      <c r="D153" s="94" t="s">
        <v>43</v>
      </c>
      <c r="E153" s="91" t="s">
        <v>20</v>
      </c>
      <c r="F153" s="94" t="s">
        <v>44</v>
      </c>
      <c r="G153" s="26">
        <v>445070</v>
      </c>
      <c r="H153" s="36"/>
      <c r="I153" s="20">
        <f t="shared" si="9"/>
        <v>445070</v>
      </c>
      <c r="J153" s="26">
        <v>10898441</v>
      </c>
      <c r="K153" s="36"/>
      <c r="L153" s="26">
        <f t="shared" si="10"/>
        <v>10898441</v>
      </c>
    </row>
    <row r="154" spans="1:12" ht="12.75" outlineLevel="2">
      <c r="A154" s="33" t="s">
        <v>770</v>
      </c>
      <c r="B154" s="34" t="s">
        <v>17</v>
      </c>
      <c r="C154" s="34" t="s">
        <v>42</v>
      </c>
      <c r="D154" s="34" t="s">
        <v>43</v>
      </c>
      <c r="E154" s="35" t="s">
        <v>20</v>
      </c>
      <c r="F154" s="34" t="s">
        <v>44</v>
      </c>
      <c r="G154" s="26">
        <v>12940</v>
      </c>
      <c r="H154" s="36"/>
      <c r="I154" s="20">
        <f t="shared" si="9"/>
        <v>12940</v>
      </c>
      <c r="J154" s="26">
        <v>390871</v>
      </c>
      <c r="K154" s="92"/>
      <c r="L154" s="26">
        <f t="shared" si="10"/>
        <v>390871</v>
      </c>
    </row>
    <row r="155" spans="1:12" ht="12.75" outlineLevel="2">
      <c r="A155" s="40" t="s">
        <v>587</v>
      </c>
      <c r="B155" s="41" t="s">
        <v>17</v>
      </c>
      <c r="C155" s="42" t="s">
        <v>54</v>
      </c>
      <c r="D155" s="42" t="s">
        <v>43</v>
      </c>
      <c r="E155" s="43" t="s">
        <v>20</v>
      </c>
      <c r="F155" s="41" t="s">
        <v>55</v>
      </c>
      <c r="G155" s="44">
        <v>21528</v>
      </c>
      <c r="H155" s="44"/>
      <c r="I155" s="20">
        <f t="shared" si="9"/>
        <v>21528</v>
      </c>
      <c r="J155" s="45">
        <v>503354</v>
      </c>
      <c r="K155" s="46"/>
      <c r="L155" s="26">
        <f t="shared" si="10"/>
        <v>503354</v>
      </c>
    </row>
    <row r="156" spans="1:12" ht="12.75" outlineLevel="2">
      <c r="A156" s="90" t="s">
        <v>714</v>
      </c>
      <c r="B156" s="91" t="s">
        <v>23</v>
      </c>
      <c r="C156" s="34" t="s">
        <v>42</v>
      </c>
      <c r="D156" s="34" t="s">
        <v>43</v>
      </c>
      <c r="E156" s="35" t="s">
        <v>26</v>
      </c>
      <c r="F156" s="35" t="s">
        <v>44</v>
      </c>
      <c r="G156" s="26">
        <v>1157</v>
      </c>
      <c r="H156" s="36"/>
      <c r="I156" s="20">
        <f t="shared" si="9"/>
        <v>1157</v>
      </c>
      <c r="J156" s="26">
        <v>13759</v>
      </c>
      <c r="K156" s="38"/>
      <c r="L156" s="26">
        <f t="shared" si="10"/>
        <v>13759</v>
      </c>
    </row>
    <row r="157" spans="1:12" ht="12.75" outlineLevel="2">
      <c r="A157" s="80" t="s">
        <v>225</v>
      </c>
      <c r="B157" s="81" t="s">
        <v>23</v>
      </c>
      <c r="C157" s="81" t="s">
        <v>67</v>
      </c>
      <c r="D157" s="81" t="s">
        <v>43</v>
      </c>
      <c r="E157" s="56" t="s">
        <v>26</v>
      </c>
      <c r="F157" s="55" t="s">
        <v>55</v>
      </c>
      <c r="G157" s="57">
        <v>9222</v>
      </c>
      <c r="H157" s="57"/>
      <c r="I157" s="20">
        <f t="shared" si="9"/>
        <v>9222</v>
      </c>
      <c r="J157" s="57">
        <v>48670</v>
      </c>
      <c r="K157" s="58"/>
      <c r="L157" s="26">
        <f t="shared" si="10"/>
        <v>48670</v>
      </c>
    </row>
    <row r="158" spans="1:12" ht="12.75" outlineLevel="2">
      <c r="A158" s="90" t="s">
        <v>747</v>
      </c>
      <c r="B158" s="91" t="s">
        <v>23</v>
      </c>
      <c r="C158" s="34" t="s">
        <v>42</v>
      </c>
      <c r="D158" s="34" t="s">
        <v>43</v>
      </c>
      <c r="E158" s="35" t="s">
        <v>26</v>
      </c>
      <c r="F158" s="35" t="s">
        <v>44</v>
      </c>
      <c r="G158" s="26">
        <v>0</v>
      </c>
      <c r="H158" s="36"/>
      <c r="I158" s="20">
        <f t="shared" si="9"/>
        <v>0</v>
      </c>
      <c r="J158" s="26">
        <v>0</v>
      </c>
      <c r="K158" s="38"/>
      <c r="L158" s="26">
        <f t="shared" si="10"/>
        <v>0</v>
      </c>
    </row>
    <row r="159" spans="1:12" ht="12.75" outlineLevel="2">
      <c r="A159" s="90" t="s">
        <v>761</v>
      </c>
      <c r="B159" s="91" t="s">
        <v>23</v>
      </c>
      <c r="C159" s="34" t="s">
        <v>42</v>
      </c>
      <c r="D159" s="34" t="s">
        <v>43</v>
      </c>
      <c r="E159" s="35" t="s">
        <v>26</v>
      </c>
      <c r="F159" s="35" t="s">
        <v>44</v>
      </c>
      <c r="G159" s="26">
        <v>0</v>
      </c>
      <c r="H159" s="36"/>
      <c r="I159" s="20">
        <f t="shared" si="9"/>
        <v>0</v>
      </c>
      <c r="J159" s="26">
        <v>0</v>
      </c>
      <c r="K159" s="38"/>
      <c r="L159" s="26">
        <f t="shared" si="10"/>
        <v>0</v>
      </c>
    </row>
    <row r="160" spans="1:12" ht="12.75" outlineLevel="2">
      <c r="A160" s="90" t="s">
        <v>762</v>
      </c>
      <c r="B160" s="91" t="s">
        <v>23</v>
      </c>
      <c r="C160" s="34" t="s">
        <v>42</v>
      </c>
      <c r="D160" s="34" t="s">
        <v>43</v>
      </c>
      <c r="E160" s="35" t="s">
        <v>26</v>
      </c>
      <c r="F160" s="35" t="s">
        <v>44</v>
      </c>
      <c r="G160" s="26">
        <v>3347</v>
      </c>
      <c r="H160" s="36"/>
      <c r="I160" s="20">
        <f t="shared" si="9"/>
        <v>3347</v>
      </c>
      <c r="J160" s="26">
        <v>40262</v>
      </c>
      <c r="K160" s="38"/>
      <c r="L160" s="26">
        <f t="shared" si="10"/>
        <v>40262</v>
      </c>
    </row>
    <row r="161" spans="1:12" ht="12.75" outlineLevel="2">
      <c r="A161" s="151" t="s">
        <v>640</v>
      </c>
      <c r="B161" s="152" t="s">
        <v>641</v>
      </c>
      <c r="C161" s="152" t="s">
        <v>42</v>
      </c>
      <c r="D161" s="153" t="s">
        <v>43</v>
      </c>
      <c r="E161" s="154" t="s">
        <v>26</v>
      </c>
      <c r="F161" s="154" t="s">
        <v>44</v>
      </c>
      <c r="G161" s="114">
        <v>1675347</v>
      </c>
      <c r="H161" s="155"/>
      <c r="I161" s="20">
        <f t="shared" si="9"/>
        <v>1675347</v>
      </c>
      <c r="J161" s="156">
        <v>18900000</v>
      </c>
      <c r="K161" s="114">
        <v>0</v>
      </c>
      <c r="L161" s="26">
        <f t="shared" si="10"/>
        <v>18900000</v>
      </c>
    </row>
    <row r="162" spans="1:12" ht="12.75" outlineLevel="2">
      <c r="A162" s="33" t="s">
        <v>91</v>
      </c>
      <c r="B162" s="34" t="s">
        <v>92</v>
      </c>
      <c r="C162" s="34" t="s">
        <v>42</v>
      </c>
      <c r="D162" s="34" t="s">
        <v>43</v>
      </c>
      <c r="E162" s="35" t="s">
        <v>26</v>
      </c>
      <c r="F162" s="34" t="s">
        <v>44</v>
      </c>
      <c r="G162" s="26">
        <v>18333</v>
      </c>
      <c r="H162" s="36"/>
      <c r="I162" s="20">
        <f t="shared" si="9"/>
        <v>18333</v>
      </c>
      <c r="J162" s="26">
        <v>333597</v>
      </c>
      <c r="K162" s="38"/>
      <c r="L162" s="26">
        <f t="shared" si="10"/>
        <v>333597</v>
      </c>
    </row>
    <row r="163" spans="1:12" ht="12.75" outlineLevel="2">
      <c r="A163" s="33" t="s">
        <v>123</v>
      </c>
      <c r="B163" s="34" t="s">
        <v>92</v>
      </c>
      <c r="C163" s="34" t="s">
        <v>42</v>
      </c>
      <c r="D163" s="34" t="s">
        <v>43</v>
      </c>
      <c r="E163" s="35" t="s">
        <v>20</v>
      </c>
      <c r="F163" s="34" t="s">
        <v>44</v>
      </c>
      <c r="G163" s="26">
        <v>20850</v>
      </c>
      <c r="H163" s="36"/>
      <c r="I163" s="20">
        <f t="shared" si="9"/>
        <v>20850</v>
      </c>
      <c r="J163" s="26">
        <v>482080</v>
      </c>
      <c r="K163" s="38"/>
      <c r="L163" s="26">
        <f t="shared" si="10"/>
        <v>482080</v>
      </c>
    </row>
    <row r="164" spans="1:12" ht="12.75" outlineLevel="2">
      <c r="A164" s="33" t="s">
        <v>163</v>
      </c>
      <c r="B164" s="34" t="s">
        <v>92</v>
      </c>
      <c r="C164" s="34" t="s">
        <v>42</v>
      </c>
      <c r="D164" s="34" t="s">
        <v>43</v>
      </c>
      <c r="E164" s="35" t="s">
        <v>20</v>
      </c>
      <c r="F164" s="34" t="s">
        <v>44</v>
      </c>
      <c r="G164" s="26">
        <v>46201</v>
      </c>
      <c r="H164" s="36"/>
      <c r="I164" s="20">
        <f t="shared" si="9"/>
        <v>46201</v>
      </c>
      <c r="J164" s="89">
        <v>980314</v>
      </c>
      <c r="K164" s="38"/>
      <c r="L164" s="26">
        <f t="shared" si="10"/>
        <v>980314</v>
      </c>
    </row>
    <row r="165" spans="1:12" ht="12.75" outlineLevel="2">
      <c r="A165" s="33" t="s">
        <v>184</v>
      </c>
      <c r="B165" s="34" t="s">
        <v>92</v>
      </c>
      <c r="C165" s="34" t="s">
        <v>42</v>
      </c>
      <c r="D165" s="34" t="s">
        <v>43</v>
      </c>
      <c r="E165" s="35" t="s">
        <v>20</v>
      </c>
      <c r="F165" s="34" t="s">
        <v>44</v>
      </c>
      <c r="G165" s="26">
        <v>19938</v>
      </c>
      <c r="H165" s="36"/>
      <c r="I165" s="20">
        <f t="shared" si="9"/>
        <v>19938</v>
      </c>
      <c r="J165" s="26">
        <v>577538</v>
      </c>
      <c r="K165" s="38"/>
      <c r="L165" s="26">
        <f t="shared" si="10"/>
        <v>577538</v>
      </c>
    </row>
    <row r="166" spans="1:12" ht="12.75" outlineLevel="2">
      <c r="A166" s="33" t="s">
        <v>302</v>
      </c>
      <c r="B166" s="34" t="s">
        <v>92</v>
      </c>
      <c r="C166" s="34" t="s">
        <v>42</v>
      </c>
      <c r="D166" s="34" t="s">
        <v>43</v>
      </c>
      <c r="E166" s="35" t="s">
        <v>20</v>
      </c>
      <c r="F166" s="34" t="s">
        <v>44</v>
      </c>
      <c r="G166" s="26">
        <v>47562</v>
      </c>
      <c r="H166" s="36"/>
      <c r="I166" s="20">
        <f t="shared" si="9"/>
        <v>47562</v>
      </c>
      <c r="J166" s="26">
        <v>1565760</v>
      </c>
      <c r="K166" s="38"/>
      <c r="L166" s="26">
        <f t="shared" si="10"/>
        <v>1565760</v>
      </c>
    </row>
    <row r="167" spans="1:12" ht="12.75" outlineLevel="2">
      <c r="A167" s="33" t="s">
        <v>357</v>
      </c>
      <c r="B167" s="34" t="s">
        <v>92</v>
      </c>
      <c r="C167" s="34" t="s">
        <v>42</v>
      </c>
      <c r="D167" s="34" t="s">
        <v>43</v>
      </c>
      <c r="E167" s="35" t="s">
        <v>20</v>
      </c>
      <c r="F167" s="34" t="s">
        <v>44</v>
      </c>
      <c r="G167" s="26">
        <v>28811</v>
      </c>
      <c r="H167" s="36"/>
      <c r="I167" s="20">
        <f t="shared" si="9"/>
        <v>28811</v>
      </c>
      <c r="J167" s="26">
        <v>604379</v>
      </c>
      <c r="K167" s="38"/>
      <c r="L167" s="26">
        <f t="shared" si="10"/>
        <v>604379</v>
      </c>
    </row>
    <row r="168" spans="1:12" ht="12.75" outlineLevel="2">
      <c r="A168" s="33" t="s">
        <v>734</v>
      </c>
      <c r="B168" s="34" t="s">
        <v>92</v>
      </c>
      <c r="C168" s="34" t="s">
        <v>42</v>
      </c>
      <c r="D168" s="34" t="s">
        <v>43</v>
      </c>
      <c r="E168" s="35" t="s">
        <v>20</v>
      </c>
      <c r="F168" s="34" t="s">
        <v>44</v>
      </c>
      <c r="G168" s="26">
        <v>421197</v>
      </c>
      <c r="H168" s="36">
        <v>2053</v>
      </c>
      <c r="I168" s="20">
        <f t="shared" si="9"/>
        <v>423250</v>
      </c>
      <c r="J168" s="26">
        <v>5537098</v>
      </c>
      <c r="K168" s="37">
        <v>130985</v>
      </c>
      <c r="L168" s="26">
        <f t="shared" si="10"/>
        <v>5668083</v>
      </c>
    </row>
    <row r="169" spans="1:12" ht="12.75" outlineLevel="2">
      <c r="A169" s="33" t="s">
        <v>475</v>
      </c>
      <c r="B169" s="34" t="s">
        <v>92</v>
      </c>
      <c r="C169" s="34" t="s">
        <v>42</v>
      </c>
      <c r="D169" s="34" t="s">
        <v>43</v>
      </c>
      <c r="E169" s="35" t="s">
        <v>20</v>
      </c>
      <c r="F169" s="34" t="s">
        <v>44</v>
      </c>
      <c r="G169" s="26">
        <v>2568780</v>
      </c>
      <c r="H169" s="36">
        <v>116672</v>
      </c>
      <c r="I169" s="20">
        <f t="shared" si="9"/>
        <v>2685452</v>
      </c>
      <c r="J169" s="26">
        <v>90394304</v>
      </c>
      <c r="K169" s="38">
        <v>3620140</v>
      </c>
      <c r="L169" s="26">
        <f t="shared" si="10"/>
        <v>94014444</v>
      </c>
    </row>
    <row r="170" spans="1:12" ht="12.75" outlineLevel="2">
      <c r="A170" s="33" t="s">
        <v>563</v>
      </c>
      <c r="B170" s="34" t="s">
        <v>92</v>
      </c>
      <c r="C170" s="34" t="s">
        <v>42</v>
      </c>
      <c r="D170" s="34" t="s">
        <v>43</v>
      </c>
      <c r="E170" s="35" t="s">
        <v>20</v>
      </c>
      <c r="F170" s="34" t="s">
        <v>44</v>
      </c>
      <c r="G170" s="26">
        <v>58501</v>
      </c>
      <c r="H170" s="36"/>
      <c r="I170" s="20">
        <f t="shared" si="9"/>
        <v>58501</v>
      </c>
      <c r="J170" s="36">
        <v>1500184</v>
      </c>
      <c r="K170" s="38"/>
      <c r="L170" s="26">
        <f t="shared" si="10"/>
        <v>1500184</v>
      </c>
    </row>
    <row r="171" spans="1:12" ht="12.75" outlineLevel="2">
      <c r="A171" s="33" t="s">
        <v>768</v>
      </c>
      <c r="B171" s="34" t="s">
        <v>92</v>
      </c>
      <c r="C171" s="34" t="s">
        <v>42</v>
      </c>
      <c r="D171" s="34" t="s">
        <v>43</v>
      </c>
      <c r="E171" s="35" t="s">
        <v>20</v>
      </c>
      <c r="F171" s="34" t="s">
        <v>44</v>
      </c>
      <c r="G171" s="26">
        <v>0</v>
      </c>
      <c r="H171" s="36"/>
      <c r="I171" s="20">
        <f aca="true" t="shared" si="11" ref="I171:I186">SUM(G171:H171)</f>
        <v>0</v>
      </c>
      <c r="J171" s="36">
        <v>0</v>
      </c>
      <c r="K171" s="38"/>
      <c r="L171" s="26">
        <f aca="true" t="shared" si="12" ref="L171:L186">SUM(J171:K171)</f>
        <v>0</v>
      </c>
    </row>
    <row r="172" spans="1:12" ht="12.75" outlineLevel="2">
      <c r="A172" s="33" t="s">
        <v>567</v>
      </c>
      <c r="B172" s="34" t="s">
        <v>92</v>
      </c>
      <c r="C172" s="34" t="s">
        <v>42</v>
      </c>
      <c r="D172" s="34" t="s">
        <v>43</v>
      </c>
      <c r="E172" s="35" t="s">
        <v>20</v>
      </c>
      <c r="F172" s="34" t="s">
        <v>44</v>
      </c>
      <c r="G172" s="26">
        <v>23263</v>
      </c>
      <c r="H172" s="36"/>
      <c r="I172" s="20">
        <f t="shared" si="11"/>
        <v>23263</v>
      </c>
      <c r="J172" s="26">
        <v>482451</v>
      </c>
      <c r="K172" s="38"/>
      <c r="L172" s="26">
        <f t="shared" si="12"/>
        <v>482451</v>
      </c>
    </row>
    <row r="173" spans="1:12" ht="12.75" outlineLevel="2">
      <c r="A173" s="33" t="s">
        <v>568</v>
      </c>
      <c r="B173" s="34" t="s">
        <v>92</v>
      </c>
      <c r="C173" s="34" t="s">
        <v>42</v>
      </c>
      <c r="D173" s="34" t="s">
        <v>43</v>
      </c>
      <c r="E173" s="35" t="s">
        <v>20</v>
      </c>
      <c r="F173" s="34" t="s">
        <v>44</v>
      </c>
      <c r="G173" s="26">
        <v>21509</v>
      </c>
      <c r="H173" s="36">
        <v>45</v>
      </c>
      <c r="I173" s="20">
        <f t="shared" si="11"/>
        <v>21554</v>
      </c>
      <c r="J173" s="26">
        <v>424294</v>
      </c>
      <c r="K173" s="38">
        <v>2505</v>
      </c>
      <c r="L173" s="26">
        <f t="shared" si="12"/>
        <v>426799</v>
      </c>
    </row>
    <row r="174" spans="1:12" ht="12.75" outlineLevel="2">
      <c r="A174" s="33" t="s">
        <v>124</v>
      </c>
      <c r="B174" s="34" t="s">
        <v>70</v>
      </c>
      <c r="C174" s="34" t="s">
        <v>42</v>
      </c>
      <c r="D174" s="34" t="s">
        <v>43</v>
      </c>
      <c r="E174" s="35" t="s">
        <v>26</v>
      </c>
      <c r="F174" s="34" t="s">
        <v>44</v>
      </c>
      <c r="G174" s="26">
        <v>251</v>
      </c>
      <c r="H174" s="36"/>
      <c r="I174" s="20">
        <f t="shared" si="11"/>
        <v>251</v>
      </c>
      <c r="J174" s="26">
        <v>5453</v>
      </c>
      <c r="K174" s="38"/>
      <c r="L174" s="26">
        <f t="shared" si="12"/>
        <v>5453</v>
      </c>
    </row>
    <row r="175" spans="1:12" ht="12.75" outlineLevel="2">
      <c r="A175" s="33" t="s">
        <v>708</v>
      </c>
      <c r="B175" s="34" t="s">
        <v>70</v>
      </c>
      <c r="C175" s="34" t="s">
        <v>42</v>
      </c>
      <c r="D175" s="34" t="s">
        <v>43</v>
      </c>
      <c r="E175" s="35" t="s">
        <v>26</v>
      </c>
      <c r="F175" s="34" t="s">
        <v>44</v>
      </c>
      <c r="G175" s="26">
        <v>5113</v>
      </c>
      <c r="H175" s="36"/>
      <c r="I175" s="20">
        <f t="shared" si="11"/>
        <v>5113</v>
      </c>
      <c r="J175" s="26">
        <v>66678</v>
      </c>
      <c r="K175" s="38"/>
      <c r="L175" s="26">
        <f t="shared" si="12"/>
        <v>66678</v>
      </c>
    </row>
    <row r="176" spans="1:12" ht="12.75" outlineLevel="2">
      <c r="A176" s="33" t="s">
        <v>125</v>
      </c>
      <c r="B176" s="34" t="s">
        <v>70</v>
      </c>
      <c r="C176" s="34" t="s">
        <v>42</v>
      </c>
      <c r="D176" s="34" t="s">
        <v>43</v>
      </c>
      <c r="E176" s="35" t="s">
        <v>26</v>
      </c>
      <c r="F176" s="34" t="s">
        <v>44</v>
      </c>
      <c r="G176" s="26">
        <v>11101</v>
      </c>
      <c r="H176" s="36"/>
      <c r="I176" s="20">
        <f t="shared" si="11"/>
        <v>11101</v>
      </c>
      <c r="J176" s="26">
        <v>401127</v>
      </c>
      <c r="K176" s="38"/>
      <c r="L176" s="26">
        <f t="shared" si="12"/>
        <v>401127</v>
      </c>
    </row>
    <row r="177" spans="1:12" ht="12.75" outlineLevel="2">
      <c r="A177" s="33" t="s">
        <v>126</v>
      </c>
      <c r="B177" s="34" t="s">
        <v>70</v>
      </c>
      <c r="C177" s="34" t="s">
        <v>42</v>
      </c>
      <c r="D177" s="34" t="s">
        <v>43</v>
      </c>
      <c r="E177" s="35" t="s">
        <v>26</v>
      </c>
      <c r="F177" s="34" t="s">
        <v>44</v>
      </c>
      <c r="G177" s="26">
        <v>140</v>
      </c>
      <c r="H177" s="36"/>
      <c r="I177" s="20">
        <f t="shared" si="11"/>
        <v>140</v>
      </c>
      <c r="J177" s="26">
        <v>3590</v>
      </c>
      <c r="K177" s="38"/>
      <c r="L177" s="26">
        <f t="shared" si="12"/>
        <v>3590</v>
      </c>
    </row>
    <row r="178" spans="1:12" ht="12.75" outlineLevel="2">
      <c r="A178" s="33" t="s">
        <v>127</v>
      </c>
      <c r="B178" s="34" t="s">
        <v>70</v>
      </c>
      <c r="C178" s="34" t="s">
        <v>42</v>
      </c>
      <c r="D178" s="34" t="s">
        <v>43</v>
      </c>
      <c r="E178" s="35" t="s">
        <v>26</v>
      </c>
      <c r="F178" s="34" t="s">
        <v>44</v>
      </c>
      <c r="G178" s="26">
        <v>7160</v>
      </c>
      <c r="H178" s="36"/>
      <c r="I178" s="20">
        <f t="shared" si="11"/>
        <v>7160</v>
      </c>
      <c r="J178" s="26">
        <v>159440</v>
      </c>
      <c r="K178" s="38"/>
      <c r="L178" s="26">
        <f t="shared" si="12"/>
        <v>159440</v>
      </c>
    </row>
    <row r="179" spans="1:12" ht="12.75" outlineLevel="2">
      <c r="A179" s="33" t="s">
        <v>709</v>
      </c>
      <c r="B179" s="34" t="s">
        <v>70</v>
      </c>
      <c r="C179" s="34" t="s">
        <v>42</v>
      </c>
      <c r="D179" s="34" t="s">
        <v>43</v>
      </c>
      <c r="E179" s="35" t="s">
        <v>26</v>
      </c>
      <c r="F179" s="34" t="s">
        <v>44</v>
      </c>
      <c r="G179" s="26">
        <v>2004</v>
      </c>
      <c r="H179" s="36"/>
      <c r="I179" s="20">
        <f t="shared" si="11"/>
        <v>2004</v>
      </c>
      <c r="J179" s="26">
        <v>23130</v>
      </c>
      <c r="K179" s="38"/>
      <c r="L179" s="26">
        <f t="shared" si="12"/>
        <v>23130</v>
      </c>
    </row>
    <row r="180" spans="1:12" ht="12.75" outlineLevel="2">
      <c r="A180" s="33" t="s">
        <v>177</v>
      </c>
      <c r="B180" s="34" t="s">
        <v>70</v>
      </c>
      <c r="C180" s="34" t="s">
        <v>42</v>
      </c>
      <c r="D180" s="34" t="s">
        <v>43</v>
      </c>
      <c r="E180" s="35" t="s">
        <v>26</v>
      </c>
      <c r="F180" s="34" t="s">
        <v>44</v>
      </c>
      <c r="G180" s="26">
        <v>11467</v>
      </c>
      <c r="H180" s="36"/>
      <c r="I180" s="20">
        <f t="shared" si="11"/>
        <v>11467</v>
      </c>
      <c r="J180" s="26">
        <v>416770</v>
      </c>
      <c r="K180" s="38"/>
      <c r="L180" s="26">
        <f t="shared" si="12"/>
        <v>416770</v>
      </c>
    </row>
    <row r="181" spans="1:12" ht="12.75" outlineLevel="2">
      <c r="A181" s="60" t="s">
        <v>340</v>
      </c>
      <c r="B181" s="42" t="s">
        <v>70</v>
      </c>
      <c r="C181" s="42" t="s">
        <v>54</v>
      </c>
      <c r="D181" s="42" t="s">
        <v>43</v>
      </c>
      <c r="E181" s="43" t="s">
        <v>20</v>
      </c>
      <c r="F181" s="41" t="s">
        <v>55</v>
      </c>
      <c r="G181" s="46">
        <v>972674</v>
      </c>
      <c r="H181" s="46"/>
      <c r="I181" s="20">
        <f t="shared" si="11"/>
        <v>972674</v>
      </c>
      <c r="J181" s="46">
        <v>11884100</v>
      </c>
      <c r="K181" s="46"/>
      <c r="L181" s="26">
        <f t="shared" si="12"/>
        <v>11884100</v>
      </c>
    </row>
    <row r="182" spans="1:12" ht="12.75" outlineLevel="2">
      <c r="A182" s="33" t="s">
        <v>394</v>
      </c>
      <c r="B182" s="34" t="s">
        <v>70</v>
      </c>
      <c r="C182" s="34" t="s">
        <v>42</v>
      </c>
      <c r="D182" s="34" t="s">
        <v>43</v>
      </c>
      <c r="E182" s="35" t="s">
        <v>26</v>
      </c>
      <c r="F182" s="34" t="s">
        <v>44</v>
      </c>
      <c r="G182" s="26">
        <v>8635</v>
      </c>
      <c r="H182" s="36"/>
      <c r="I182" s="20">
        <f t="shared" si="11"/>
        <v>8635</v>
      </c>
      <c r="J182" s="26">
        <v>338482</v>
      </c>
      <c r="K182" s="38"/>
      <c r="L182" s="26">
        <f t="shared" si="12"/>
        <v>338482</v>
      </c>
    </row>
    <row r="183" spans="1:12" ht="12.75" outlineLevel="2">
      <c r="A183" s="33" t="s">
        <v>510</v>
      </c>
      <c r="B183" s="34" t="s">
        <v>70</v>
      </c>
      <c r="C183" s="34" t="s">
        <v>42</v>
      </c>
      <c r="D183" s="34" t="s">
        <v>43</v>
      </c>
      <c r="E183" s="35" t="s">
        <v>26</v>
      </c>
      <c r="F183" s="34" t="s">
        <v>44</v>
      </c>
      <c r="G183" s="26">
        <v>10417</v>
      </c>
      <c r="H183" s="36"/>
      <c r="I183" s="20">
        <f t="shared" si="11"/>
        <v>10417</v>
      </c>
      <c r="J183" s="26">
        <v>187909</v>
      </c>
      <c r="K183" s="38"/>
      <c r="L183" s="26">
        <f t="shared" si="12"/>
        <v>187909</v>
      </c>
    </row>
    <row r="184" spans="1:12" ht="12.75" outlineLevel="2">
      <c r="A184" s="33" t="s">
        <v>771</v>
      </c>
      <c r="B184" s="34" t="s">
        <v>70</v>
      </c>
      <c r="C184" s="34" t="s">
        <v>42</v>
      </c>
      <c r="D184" s="34" t="s">
        <v>43</v>
      </c>
      <c r="E184" s="35" t="s">
        <v>26</v>
      </c>
      <c r="F184" s="34" t="s">
        <v>44</v>
      </c>
      <c r="G184" s="26">
        <v>5121</v>
      </c>
      <c r="H184" s="36"/>
      <c r="I184" s="20">
        <f t="shared" si="11"/>
        <v>5121</v>
      </c>
      <c r="J184" s="26">
        <v>66619</v>
      </c>
      <c r="K184" s="38"/>
      <c r="L184" s="26">
        <f t="shared" si="12"/>
        <v>66619</v>
      </c>
    </row>
    <row r="185" spans="1:12" ht="12.75" outlineLevel="2">
      <c r="A185" s="33" t="s">
        <v>772</v>
      </c>
      <c r="B185" s="34" t="s">
        <v>70</v>
      </c>
      <c r="C185" s="34" t="s">
        <v>42</v>
      </c>
      <c r="D185" s="34" t="s">
        <v>43</v>
      </c>
      <c r="E185" s="35" t="s">
        <v>26</v>
      </c>
      <c r="F185" s="34" t="s">
        <v>44</v>
      </c>
      <c r="G185" s="26">
        <v>4028</v>
      </c>
      <c r="H185" s="36"/>
      <c r="I185" s="20">
        <f t="shared" si="11"/>
        <v>4028</v>
      </c>
      <c r="J185" s="26">
        <v>51933</v>
      </c>
      <c r="K185" s="38"/>
      <c r="L185" s="26">
        <f t="shared" si="12"/>
        <v>51933</v>
      </c>
    </row>
    <row r="186" spans="1:12" ht="12.75" outlineLevel="2">
      <c r="A186" s="33" t="s">
        <v>576</v>
      </c>
      <c r="B186" s="34" t="s">
        <v>70</v>
      </c>
      <c r="C186" s="34" t="s">
        <v>42</v>
      </c>
      <c r="D186" s="34" t="s">
        <v>43</v>
      </c>
      <c r="E186" s="35" t="s">
        <v>26</v>
      </c>
      <c r="F186" s="34" t="s">
        <v>44</v>
      </c>
      <c r="G186" s="26">
        <v>207764</v>
      </c>
      <c r="H186" s="36"/>
      <c r="I186" s="20">
        <f t="shared" si="11"/>
        <v>207764</v>
      </c>
      <c r="J186" s="26">
        <v>9599377</v>
      </c>
      <c r="K186" s="38"/>
      <c r="L186" s="26">
        <f t="shared" si="12"/>
        <v>9599377</v>
      </c>
    </row>
    <row r="187" spans="1:12" s="233" customFormat="1" ht="12.75" outlineLevel="1">
      <c r="A187" s="234"/>
      <c r="B187" s="235"/>
      <c r="C187" s="235"/>
      <c r="D187" s="235" t="s">
        <v>651</v>
      </c>
      <c r="E187" s="236"/>
      <c r="F187" s="235"/>
      <c r="G187" s="232">
        <f aca="true" t="shared" si="13" ref="G187:L187">SUBTOTAL(9,G75:G186)</f>
        <v>10013804</v>
      </c>
      <c r="H187" s="237">
        <f t="shared" si="13"/>
        <v>162852</v>
      </c>
      <c r="I187" s="230">
        <f t="shared" si="13"/>
        <v>10176656</v>
      </c>
      <c r="J187" s="232">
        <f t="shared" si="13"/>
        <v>245925507</v>
      </c>
      <c r="K187" s="232">
        <f t="shared" si="13"/>
        <v>6277180</v>
      </c>
      <c r="L187" s="232">
        <f t="shared" si="13"/>
        <v>252202687</v>
      </c>
    </row>
    <row r="188" spans="1:12" ht="12.75" outlineLevel="2">
      <c r="A188" s="85" t="s">
        <v>732</v>
      </c>
      <c r="B188" s="13" t="s">
        <v>49</v>
      </c>
      <c r="C188" s="13" t="s">
        <v>18</v>
      </c>
      <c r="D188" s="13" t="s">
        <v>323</v>
      </c>
      <c r="E188" s="13" t="s">
        <v>20</v>
      </c>
      <c r="F188" s="13" t="s">
        <v>21</v>
      </c>
      <c r="G188" s="14"/>
      <c r="H188" s="14">
        <v>5699</v>
      </c>
      <c r="I188" s="20">
        <f aca="true" t="shared" si="14" ref="I188:I196">SUM(G188:H188)</f>
        <v>5699</v>
      </c>
      <c r="J188" s="16"/>
      <c r="K188" s="16">
        <v>279227</v>
      </c>
      <c r="L188" s="26">
        <f aca="true" t="shared" si="15" ref="L188:L196">SUM(J188:K188)</f>
        <v>279227</v>
      </c>
    </row>
    <row r="189" spans="1:12" ht="12.75" outlineLevel="2">
      <c r="A189" s="85" t="s">
        <v>398</v>
      </c>
      <c r="B189" s="13" t="s">
        <v>64</v>
      </c>
      <c r="C189" s="13" t="s">
        <v>18</v>
      </c>
      <c r="D189" s="13" t="s">
        <v>323</v>
      </c>
      <c r="E189" s="13" t="s">
        <v>20</v>
      </c>
      <c r="F189" s="13" t="s">
        <v>21</v>
      </c>
      <c r="G189" s="14"/>
      <c r="H189" s="14">
        <v>50861</v>
      </c>
      <c r="I189" s="20">
        <f t="shared" si="14"/>
        <v>50861</v>
      </c>
      <c r="J189" s="16"/>
      <c r="K189" s="16">
        <v>1703061</v>
      </c>
      <c r="L189" s="26">
        <f t="shared" si="15"/>
        <v>1703061</v>
      </c>
    </row>
    <row r="190" spans="1:12" ht="12.75" outlineLevel="2">
      <c r="A190" s="17" t="s">
        <v>439</v>
      </c>
      <c r="B190" s="19" t="s">
        <v>64</v>
      </c>
      <c r="C190" s="18" t="s">
        <v>24</v>
      </c>
      <c r="D190" s="18" t="s">
        <v>323</v>
      </c>
      <c r="E190" s="19" t="s">
        <v>20</v>
      </c>
      <c r="F190" s="19" t="s">
        <v>27</v>
      </c>
      <c r="G190" s="20"/>
      <c r="H190" s="24">
        <f>3972+10774</f>
        <v>14746</v>
      </c>
      <c r="I190" s="20">
        <f t="shared" si="14"/>
        <v>14746</v>
      </c>
      <c r="J190" s="21"/>
      <c r="K190" s="25">
        <f>70255+237835</f>
        <v>308090</v>
      </c>
      <c r="L190" s="26">
        <f t="shared" si="15"/>
        <v>308090</v>
      </c>
    </row>
    <row r="191" spans="1:12" ht="12.75" outlineLevel="2">
      <c r="A191" s="33" t="s">
        <v>439</v>
      </c>
      <c r="B191" s="34" t="s">
        <v>64</v>
      </c>
      <c r="C191" s="34" t="s">
        <v>42</v>
      </c>
      <c r="D191" s="34" t="s">
        <v>323</v>
      </c>
      <c r="E191" s="35" t="s">
        <v>20</v>
      </c>
      <c r="F191" s="75" t="s">
        <v>44</v>
      </c>
      <c r="G191" s="26" t="s">
        <v>68</v>
      </c>
      <c r="H191" s="36">
        <v>14849</v>
      </c>
      <c r="I191" s="20">
        <f t="shared" si="14"/>
        <v>14849</v>
      </c>
      <c r="J191" s="26" t="s">
        <v>68</v>
      </c>
      <c r="K191" s="26">
        <v>652286</v>
      </c>
      <c r="L191" s="26">
        <f t="shared" si="15"/>
        <v>652286</v>
      </c>
    </row>
    <row r="192" spans="1:12" ht="12.75" outlineLevel="2">
      <c r="A192" s="47" t="s">
        <v>440</v>
      </c>
      <c r="B192" s="48" t="s">
        <v>64</v>
      </c>
      <c r="C192" s="49" t="s">
        <v>36</v>
      </c>
      <c r="D192" s="49" t="s">
        <v>323</v>
      </c>
      <c r="E192" s="50" t="s">
        <v>20</v>
      </c>
      <c r="F192" s="49" t="s">
        <v>38</v>
      </c>
      <c r="G192" s="29">
        <v>0</v>
      </c>
      <c r="H192" s="29">
        <v>43827</v>
      </c>
      <c r="I192" s="20">
        <f t="shared" si="14"/>
        <v>43827</v>
      </c>
      <c r="J192" s="29">
        <v>0</v>
      </c>
      <c r="K192" s="29">
        <v>568497</v>
      </c>
      <c r="L192" s="26">
        <f t="shared" si="15"/>
        <v>568497</v>
      </c>
    </row>
    <row r="193" spans="1:12" ht="12.75" outlineLevel="2">
      <c r="A193" s="33" t="s">
        <v>562</v>
      </c>
      <c r="B193" s="34" t="s">
        <v>64</v>
      </c>
      <c r="C193" s="34" t="s">
        <v>42</v>
      </c>
      <c r="D193" s="34" t="s">
        <v>323</v>
      </c>
      <c r="E193" s="35" t="s">
        <v>20</v>
      </c>
      <c r="F193" s="75" t="s">
        <v>44</v>
      </c>
      <c r="G193" s="26" t="s">
        <v>68</v>
      </c>
      <c r="H193" s="36">
        <v>623</v>
      </c>
      <c r="I193" s="20">
        <f t="shared" si="14"/>
        <v>623</v>
      </c>
      <c r="J193" s="26" t="s">
        <v>68</v>
      </c>
      <c r="K193" s="26">
        <v>22415</v>
      </c>
      <c r="L193" s="26">
        <f t="shared" si="15"/>
        <v>22415</v>
      </c>
    </row>
    <row r="194" spans="1:12" ht="12.75" outlineLevel="2">
      <c r="A194" s="17" t="s">
        <v>562</v>
      </c>
      <c r="B194" s="19" t="s">
        <v>64</v>
      </c>
      <c r="C194" s="18" t="s">
        <v>24</v>
      </c>
      <c r="D194" s="18" t="s">
        <v>323</v>
      </c>
      <c r="E194" s="19" t="s">
        <v>20</v>
      </c>
      <c r="F194" s="19" t="s">
        <v>27</v>
      </c>
      <c r="G194" s="20"/>
      <c r="H194" s="24">
        <v>375</v>
      </c>
      <c r="I194" s="20">
        <f t="shared" si="14"/>
        <v>375</v>
      </c>
      <c r="J194" s="21"/>
      <c r="K194" s="25">
        <v>14835</v>
      </c>
      <c r="L194" s="26">
        <f t="shared" si="15"/>
        <v>14835</v>
      </c>
    </row>
    <row r="195" spans="1:12" ht="12.75" outlineLevel="2">
      <c r="A195" s="47" t="s">
        <v>562</v>
      </c>
      <c r="B195" s="48" t="s">
        <v>64</v>
      </c>
      <c r="C195" s="49" t="s">
        <v>36</v>
      </c>
      <c r="D195" s="49" t="s">
        <v>323</v>
      </c>
      <c r="E195" s="50" t="s">
        <v>20</v>
      </c>
      <c r="F195" s="49" t="s">
        <v>38</v>
      </c>
      <c r="G195" s="29">
        <v>0</v>
      </c>
      <c r="H195" s="29">
        <v>619</v>
      </c>
      <c r="I195" s="20">
        <f t="shared" si="14"/>
        <v>619</v>
      </c>
      <c r="J195" s="29">
        <v>0</v>
      </c>
      <c r="K195" s="29">
        <v>17933</v>
      </c>
      <c r="L195" s="26">
        <f t="shared" si="15"/>
        <v>17933</v>
      </c>
    </row>
    <row r="196" spans="1:12" ht="12.75" outlineLevel="2">
      <c r="A196" s="85" t="s">
        <v>562</v>
      </c>
      <c r="B196" s="13" t="s">
        <v>64</v>
      </c>
      <c r="C196" s="13" t="s">
        <v>18</v>
      </c>
      <c r="D196" s="13" t="s">
        <v>323</v>
      </c>
      <c r="E196" s="13" t="s">
        <v>20</v>
      </c>
      <c r="F196" s="13" t="s">
        <v>21</v>
      </c>
      <c r="G196" s="14"/>
      <c r="H196" s="14">
        <v>902</v>
      </c>
      <c r="I196" s="20">
        <f t="shared" si="14"/>
        <v>902</v>
      </c>
      <c r="J196" s="16"/>
      <c r="K196" s="16">
        <v>43440</v>
      </c>
      <c r="L196" s="26">
        <f t="shared" si="15"/>
        <v>43440</v>
      </c>
    </row>
    <row r="197" spans="1:12" s="233" customFormat="1" ht="12.75" outlineLevel="1">
      <c r="A197" s="238"/>
      <c r="B197" s="239"/>
      <c r="C197" s="239"/>
      <c r="D197" s="239" t="s">
        <v>652</v>
      </c>
      <c r="E197" s="239"/>
      <c r="F197" s="239"/>
      <c r="G197" s="240">
        <f aca="true" t="shared" si="16" ref="G197:L197">SUBTOTAL(9,G188:G196)</f>
        <v>0</v>
      </c>
      <c r="H197" s="240">
        <f t="shared" si="16"/>
        <v>132501</v>
      </c>
      <c r="I197" s="230">
        <f t="shared" si="16"/>
        <v>132501</v>
      </c>
      <c r="J197" s="241">
        <f t="shared" si="16"/>
        <v>0</v>
      </c>
      <c r="K197" s="241">
        <f t="shared" si="16"/>
        <v>3609784</v>
      </c>
      <c r="L197" s="232">
        <f t="shared" si="16"/>
        <v>3609784</v>
      </c>
    </row>
    <row r="198" spans="1:12" ht="12.75" outlineLevel="2">
      <c r="A198" s="23" t="s">
        <v>242</v>
      </c>
      <c r="B198" s="19" t="s">
        <v>32</v>
      </c>
      <c r="C198" s="19" t="s">
        <v>24</v>
      </c>
      <c r="D198" s="19" t="s">
        <v>37</v>
      </c>
      <c r="E198" s="18" t="s">
        <v>20</v>
      </c>
      <c r="F198" s="19" t="s">
        <v>27</v>
      </c>
      <c r="G198" s="20">
        <v>6094</v>
      </c>
      <c r="H198" s="20"/>
      <c r="I198" s="20">
        <f aca="true" t="shared" si="17" ref="I198:I229">SUM(G198:H198)</f>
        <v>6094</v>
      </c>
      <c r="J198" s="21">
        <v>128845</v>
      </c>
      <c r="K198" s="21"/>
      <c r="L198" s="26">
        <f aca="true" t="shared" si="18" ref="L198:L229">SUM(J198:K198)</f>
        <v>128845</v>
      </c>
    </row>
    <row r="199" spans="1:12" ht="12.75" outlineLevel="2">
      <c r="A199" s="23" t="s">
        <v>265</v>
      </c>
      <c r="B199" s="19" t="s">
        <v>32</v>
      </c>
      <c r="C199" s="19" t="s">
        <v>24</v>
      </c>
      <c r="D199" s="19" t="s">
        <v>37</v>
      </c>
      <c r="E199" s="18" t="s">
        <v>20</v>
      </c>
      <c r="F199" s="19" t="s">
        <v>27</v>
      </c>
      <c r="G199" s="24">
        <v>34435</v>
      </c>
      <c r="H199" s="20"/>
      <c r="I199" s="20">
        <f t="shared" si="17"/>
        <v>34435</v>
      </c>
      <c r="J199" s="25">
        <v>740476</v>
      </c>
      <c r="K199" s="21"/>
      <c r="L199" s="26">
        <f t="shared" si="18"/>
        <v>740476</v>
      </c>
    </row>
    <row r="200" spans="1:12" ht="12.75" outlineLevel="2">
      <c r="A200" s="61" t="s">
        <v>274</v>
      </c>
      <c r="B200" s="28" t="s">
        <v>32</v>
      </c>
      <c r="C200" s="28" t="s">
        <v>36</v>
      </c>
      <c r="D200" s="28" t="s">
        <v>37</v>
      </c>
      <c r="E200" s="28" t="s">
        <v>20</v>
      </c>
      <c r="F200" s="28" t="s">
        <v>38</v>
      </c>
      <c r="G200" s="103">
        <v>81482</v>
      </c>
      <c r="H200" s="29">
        <v>0</v>
      </c>
      <c r="I200" s="20">
        <f t="shared" si="17"/>
        <v>81482</v>
      </c>
      <c r="J200" s="29">
        <v>1710317</v>
      </c>
      <c r="K200" s="29">
        <v>0</v>
      </c>
      <c r="L200" s="26">
        <f t="shared" si="18"/>
        <v>1710317</v>
      </c>
    </row>
    <row r="201" spans="1:12" ht="12.75" outlineLevel="2">
      <c r="A201" s="23" t="s">
        <v>274</v>
      </c>
      <c r="B201" s="19" t="s">
        <v>32</v>
      </c>
      <c r="C201" s="19" t="s">
        <v>24</v>
      </c>
      <c r="D201" s="19" t="s">
        <v>37</v>
      </c>
      <c r="E201" s="18" t="s">
        <v>20</v>
      </c>
      <c r="F201" s="19" t="s">
        <v>27</v>
      </c>
      <c r="G201" s="20">
        <v>41310</v>
      </c>
      <c r="H201" s="20"/>
      <c r="I201" s="20">
        <f t="shared" si="17"/>
        <v>41310</v>
      </c>
      <c r="J201" s="21">
        <v>888325</v>
      </c>
      <c r="K201" s="21"/>
      <c r="L201" s="26">
        <f t="shared" si="18"/>
        <v>888325</v>
      </c>
    </row>
    <row r="202" spans="1:12" ht="12.75" outlineLevel="2">
      <c r="A202" s="27" t="s">
        <v>466</v>
      </c>
      <c r="B202" s="28" t="s">
        <v>32</v>
      </c>
      <c r="C202" s="28" t="s">
        <v>36</v>
      </c>
      <c r="D202" s="28" t="s">
        <v>37</v>
      </c>
      <c r="E202" s="28" t="s">
        <v>20</v>
      </c>
      <c r="F202" s="28" t="s">
        <v>38</v>
      </c>
      <c r="G202" s="103">
        <v>0</v>
      </c>
      <c r="H202" s="29">
        <v>14891</v>
      </c>
      <c r="I202" s="20">
        <f t="shared" si="17"/>
        <v>14891</v>
      </c>
      <c r="J202" s="29">
        <v>0</v>
      </c>
      <c r="K202" s="29">
        <v>1097872</v>
      </c>
      <c r="L202" s="26">
        <f t="shared" si="18"/>
        <v>1097872</v>
      </c>
    </row>
    <row r="203" spans="1:12" ht="12.75" outlineLevel="2">
      <c r="A203" s="27" t="s">
        <v>564</v>
      </c>
      <c r="B203" s="28" t="s">
        <v>32</v>
      </c>
      <c r="C203" s="28" t="s">
        <v>36</v>
      </c>
      <c r="D203" s="28" t="s">
        <v>37</v>
      </c>
      <c r="E203" s="28" t="s">
        <v>20</v>
      </c>
      <c r="F203" s="28" t="s">
        <v>38</v>
      </c>
      <c r="G203" s="45">
        <v>906443</v>
      </c>
      <c r="H203" s="45">
        <v>16544</v>
      </c>
      <c r="I203" s="20">
        <f t="shared" si="17"/>
        <v>922987</v>
      </c>
      <c r="J203" s="29">
        <v>22932188</v>
      </c>
      <c r="K203" s="29">
        <v>887455</v>
      </c>
      <c r="L203" s="26">
        <f t="shared" si="18"/>
        <v>23819643</v>
      </c>
    </row>
    <row r="204" spans="1:12" ht="12.75" outlineLevel="2">
      <c r="A204" s="17" t="s">
        <v>788</v>
      </c>
      <c r="B204" s="19" t="s">
        <v>32</v>
      </c>
      <c r="C204" s="19" t="s">
        <v>24</v>
      </c>
      <c r="D204" s="19" t="s">
        <v>37</v>
      </c>
      <c r="E204" s="18" t="s">
        <v>20</v>
      </c>
      <c r="F204" s="19" t="s">
        <v>27</v>
      </c>
      <c r="G204" s="20">
        <f>452855+853191</f>
        <v>1306046</v>
      </c>
      <c r="H204" s="20">
        <v>13210</v>
      </c>
      <c r="I204" s="20">
        <f t="shared" si="17"/>
        <v>1319256</v>
      </c>
      <c r="J204" s="21">
        <f>11177147+20649662</f>
        <v>31826809</v>
      </c>
      <c r="K204" s="21">
        <v>680092</v>
      </c>
      <c r="L204" s="26">
        <f t="shared" si="18"/>
        <v>32506901</v>
      </c>
    </row>
    <row r="205" spans="1:12" ht="12.75" outlineLevel="2">
      <c r="A205" s="23" t="s">
        <v>626</v>
      </c>
      <c r="B205" s="19" t="s">
        <v>32</v>
      </c>
      <c r="C205" s="19" t="s">
        <v>24</v>
      </c>
      <c r="D205" s="19" t="s">
        <v>37</v>
      </c>
      <c r="E205" s="18" t="s">
        <v>20</v>
      </c>
      <c r="F205" s="19" t="s">
        <v>27</v>
      </c>
      <c r="G205" s="20">
        <v>19560</v>
      </c>
      <c r="H205" s="20"/>
      <c r="I205" s="20">
        <f t="shared" si="17"/>
        <v>19560</v>
      </c>
      <c r="J205" s="21">
        <v>420633</v>
      </c>
      <c r="K205" s="21"/>
      <c r="L205" s="26">
        <f t="shared" si="18"/>
        <v>420633</v>
      </c>
    </row>
    <row r="206" spans="1:12" ht="12.75" outlineLevel="2">
      <c r="A206" s="27" t="s">
        <v>700</v>
      </c>
      <c r="B206" s="28" t="s">
        <v>35</v>
      </c>
      <c r="C206" s="28" t="s">
        <v>36</v>
      </c>
      <c r="D206" s="28" t="s">
        <v>37</v>
      </c>
      <c r="E206" s="28" t="s">
        <v>26</v>
      </c>
      <c r="F206" s="28" t="s">
        <v>38</v>
      </c>
      <c r="G206" s="29">
        <v>11024</v>
      </c>
      <c r="H206" s="29">
        <v>0</v>
      </c>
      <c r="I206" s="20">
        <f t="shared" si="17"/>
        <v>11024</v>
      </c>
      <c r="J206" s="29">
        <v>196772</v>
      </c>
      <c r="K206" s="29">
        <v>0</v>
      </c>
      <c r="L206" s="26">
        <f t="shared" si="18"/>
        <v>196772</v>
      </c>
    </row>
    <row r="207" spans="1:12" ht="12.75" outlineLevel="2">
      <c r="A207" s="27" t="s">
        <v>65</v>
      </c>
      <c r="B207" s="53" t="s">
        <v>35</v>
      </c>
      <c r="C207" s="53" t="s">
        <v>36</v>
      </c>
      <c r="D207" s="53" t="s">
        <v>37</v>
      </c>
      <c r="E207" s="53" t="s">
        <v>26</v>
      </c>
      <c r="F207" s="53" t="s">
        <v>38</v>
      </c>
      <c r="G207" s="29">
        <v>5</v>
      </c>
      <c r="H207" s="29">
        <v>0</v>
      </c>
      <c r="I207" s="20">
        <f t="shared" si="17"/>
        <v>5</v>
      </c>
      <c r="J207" s="29">
        <v>56</v>
      </c>
      <c r="K207" s="29">
        <v>0</v>
      </c>
      <c r="L207" s="26">
        <f t="shared" si="18"/>
        <v>56</v>
      </c>
    </row>
    <row r="208" spans="1:12" ht="12.75" outlineLevel="2">
      <c r="A208" s="27" t="s">
        <v>212</v>
      </c>
      <c r="B208" s="53" t="s">
        <v>35</v>
      </c>
      <c r="C208" s="53" t="s">
        <v>36</v>
      </c>
      <c r="D208" s="53" t="s">
        <v>37</v>
      </c>
      <c r="E208" s="53" t="s">
        <v>26</v>
      </c>
      <c r="F208" s="53" t="s">
        <v>38</v>
      </c>
      <c r="G208" s="29">
        <v>5793</v>
      </c>
      <c r="H208" s="29">
        <v>0</v>
      </c>
      <c r="I208" s="20">
        <f t="shared" si="17"/>
        <v>5793</v>
      </c>
      <c r="J208" s="29">
        <v>140173</v>
      </c>
      <c r="K208" s="29">
        <v>0</v>
      </c>
      <c r="L208" s="26">
        <f t="shared" si="18"/>
        <v>140173</v>
      </c>
    </row>
    <row r="209" spans="1:12" ht="12.75" outlineLevel="2">
      <c r="A209" s="27" t="s">
        <v>426</v>
      </c>
      <c r="B209" s="28" t="s">
        <v>35</v>
      </c>
      <c r="C209" s="28" t="s">
        <v>36</v>
      </c>
      <c r="D209" s="28" t="s">
        <v>37</v>
      </c>
      <c r="E209" s="28" t="s">
        <v>26</v>
      </c>
      <c r="F209" s="28" t="s">
        <v>38</v>
      </c>
      <c r="G209" s="29">
        <v>27738</v>
      </c>
      <c r="H209" s="29">
        <v>0</v>
      </c>
      <c r="I209" s="20">
        <f t="shared" si="17"/>
        <v>27738</v>
      </c>
      <c r="J209" s="29">
        <v>491308</v>
      </c>
      <c r="K209" s="29">
        <v>0</v>
      </c>
      <c r="L209" s="26">
        <f t="shared" si="18"/>
        <v>491308</v>
      </c>
    </row>
    <row r="210" spans="1:12" ht="12.75" outlineLevel="2">
      <c r="A210" s="115" t="s">
        <v>452</v>
      </c>
      <c r="B210" s="116" t="s">
        <v>35</v>
      </c>
      <c r="C210" s="116" t="s">
        <v>24</v>
      </c>
      <c r="D210" s="116" t="s">
        <v>37</v>
      </c>
      <c r="E210" s="18" t="s">
        <v>26</v>
      </c>
      <c r="F210" s="19" t="s">
        <v>27</v>
      </c>
      <c r="G210" s="117">
        <v>7704</v>
      </c>
      <c r="H210" s="20"/>
      <c r="I210" s="20">
        <f t="shared" si="17"/>
        <v>7704</v>
      </c>
      <c r="J210" s="25">
        <v>197104</v>
      </c>
      <c r="K210" s="118"/>
      <c r="L210" s="26">
        <f t="shared" si="18"/>
        <v>197104</v>
      </c>
    </row>
    <row r="211" spans="1:12" ht="12.75" outlineLevel="2">
      <c r="A211" s="69" t="s">
        <v>450</v>
      </c>
      <c r="B211" s="49" t="s">
        <v>49</v>
      </c>
      <c r="C211" s="49" t="s">
        <v>36</v>
      </c>
      <c r="D211" s="49" t="s">
        <v>37</v>
      </c>
      <c r="E211" s="50" t="s">
        <v>20</v>
      </c>
      <c r="F211" s="49" t="s">
        <v>38</v>
      </c>
      <c r="G211" s="29">
        <v>0</v>
      </c>
      <c r="H211" s="29">
        <v>112890</v>
      </c>
      <c r="I211" s="20">
        <f t="shared" si="17"/>
        <v>112890</v>
      </c>
      <c r="J211" s="29">
        <v>0</v>
      </c>
      <c r="K211" s="30">
        <v>3739703</v>
      </c>
      <c r="L211" s="26">
        <f t="shared" si="18"/>
        <v>3739703</v>
      </c>
    </row>
    <row r="212" spans="1:12" ht="12.75" outlineLevel="2">
      <c r="A212" s="85" t="s">
        <v>450</v>
      </c>
      <c r="B212" s="13" t="s">
        <v>49</v>
      </c>
      <c r="C212" s="13" t="s">
        <v>18</v>
      </c>
      <c r="D212" s="13" t="s">
        <v>37</v>
      </c>
      <c r="E212" s="13" t="s">
        <v>20</v>
      </c>
      <c r="F212" s="13" t="s">
        <v>21</v>
      </c>
      <c r="G212" s="14"/>
      <c r="H212" s="14">
        <v>1593</v>
      </c>
      <c r="I212" s="20">
        <f t="shared" si="17"/>
        <v>1593</v>
      </c>
      <c r="J212" s="16"/>
      <c r="K212" s="16">
        <v>68208</v>
      </c>
      <c r="L212" s="26">
        <f t="shared" si="18"/>
        <v>68208</v>
      </c>
    </row>
    <row r="213" spans="1:12" ht="12.75" outlineLevel="2">
      <c r="A213" s="17" t="s">
        <v>450</v>
      </c>
      <c r="B213" s="18" t="s">
        <v>49</v>
      </c>
      <c r="C213" s="18" t="s">
        <v>24</v>
      </c>
      <c r="D213" s="18" t="s">
        <v>37</v>
      </c>
      <c r="E213" s="19" t="s">
        <v>20</v>
      </c>
      <c r="F213" s="19" t="s">
        <v>27</v>
      </c>
      <c r="G213" s="20"/>
      <c r="H213" s="24">
        <v>28585</v>
      </c>
      <c r="I213" s="20">
        <f t="shared" si="17"/>
        <v>28585</v>
      </c>
      <c r="J213" s="21"/>
      <c r="K213" s="25">
        <v>1348950</v>
      </c>
      <c r="L213" s="26">
        <f t="shared" si="18"/>
        <v>1348950</v>
      </c>
    </row>
    <row r="214" spans="1:12" ht="12.75" outlineLevel="2">
      <c r="A214" s="144" t="s">
        <v>730</v>
      </c>
      <c r="B214" s="145" t="s">
        <v>638</v>
      </c>
      <c r="C214" s="145" t="s">
        <v>24</v>
      </c>
      <c r="D214" s="145" t="s">
        <v>37</v>
      </c>
      <c r="E214" s="147" t="s">
        <v>20</v>
      </c>
      <c r="F214" s="145" t="s">
        <v>27</v>
      </c>
      <c r="G214" s="148"/>
      <c r="H214" s="149">
        <v>-266512</v>
      </c>
      <c r="I214" s="20">
        <f t="shared" si="17"/>
        <v>-266512</v>
      </c>
      <c r="J214" s="150"/>
      <c r="K214" s="150">
        <v>-12947963</v>
      </c>
      <c r="L214" s="26">
        <f t="shared" si="18"/>
        <v>-12947963</v>
      </c>
    </row>
    <row r="215" spans="1:12" ht="12.75" outlineLevel="2">
      <c r="A215" s="141" t="s">
        <v>639</v>
      </c>
      <c r="B215" s="142" t="s">
        <v>638</v>
      </c>
      <c r="C215" s="142" t="s">
        <v>18</v>
      </c>
      <c r="D215" s="142" t="s">
        <v>37</v>
      </c>
      <c r="E215" s="143" t="s">
        <v>20</v>
      </c>
      <c r="F215" s="143" t="s">
        <v>21</v>
      </c>
      <c r="G215" s="71"/>
      <c r="H215" s="71">
        <v>280</v>
      </c>
      <c r="I215" s="20">
        <f t="shared" si="17"/>
        <v>280</v>
      </c>
      <c r="J215" s="71"/>
      <c r="K215" s="71">
        <v>10680</v>
      </c>
      <c r="L215" s="26">
        <f t="shared" si="18"/>
        <v>10680</v>
      </c>
    </row>
    <row r="216" spans="1:12" ht="12.75" outlineLevel="2">
      <c r="A216" s="61" t="s">
        <v>72</v>
      </c>
      <c r="B216" s="28" t="s">
        <v>17</v>
      </c>
      <c r="C216" s="28" t="s">
        <v>36</v>
      </c>
      <c r="D216" s="28" t="s">
        <v>37</v>
      </c>
      <c r="E216" s="28" t="s">
        <v>20</v>
      </c>
      <c r="F216" s="28" t="s">
        <v>38</v>
      </c>
      <c r="G216" s="29">
        <v>75084</v>
      </c>
      <c r="H216" s="29">
        <v>0</v>
      </c>
      <c r="I216" s="20">
        <f t="shared" si="17"/>
        <v>75084</v>
      </c>
      <c r="J216" s="30">
        <v>1860189</v>
      </c>
      <c r="K216" s="29">
        <v>0</v>
      </c>
      <c r="L216" s="26">
        <f t="shared" si="18"/>
        <v>1860189</v>
      </c>
    </row>
    <row r="217" spans="1:12" ht="12.75" outlineLevel="2">
      <c r="A217" s="17" t="s">
        <v>73</v>
      </c>
      <c r="B217" s="18" t="s">
        <v>17</v>
      </c>
      <c r="C217" s="18" t="s">
        <v>24</v>
      </c>
      <c r="D217" s="18" t="s">
        <v>37</v>
      </c>
      <c r="E217" s="18" t="s">
        <v>20</v>
      </c>
      <c r="F217" s="19" t="s">
        <v>27</v>
      </c>
      <c r="G217" s="20">
        <v>12057</v>
      </c>
      <c r="H217" s="20"/>
      <c r="I217" s="20">
        <f t="shared" si="17"/>
        <v>12057</v>
      </c>
      <c r="J217" s="21">
        <v>285211</v>
      </c>
      <c r="K217" s="21"/>
      <c r="L217" s="26">
        <f t="shared" si="18"/>
        <v>285211</v>
      </c>
    </row>
    <row r="218" spans="1:12" ht="12.75" outlineLevel="2">
      <c r="A218" s="17" t="s">
        <v>77</v>
      </c>
      <c r="B218" s="18" t="s">
        <v>17</v>
      </c>
      <c r="C218" s="18" t="s">
        <v>24</v>
      </c>
      <c r="D218" s="18" t="s">
        <v>37</v>
      </c>
      <c r="E218" s="18" t="s">
        <v>20</v>
      </c>
      <c r="F218" s="19" t="s">
        <v>27</v>
      </c>
      <c r="G218" s="20">
        <v>4904</v>
      </c>
      <c r="H218" s="20"/>
      <c r="I218" s="20">
        <f t="shared" si="17"/>
        <v>4904</v>
      </c>
      <c r="J218" s="21">
        <v>108349</v>
      </c>
      <c r="K218" s="21"/>
      <c r="L218" s="26">
        <f t="shared" si="18"/>
        <v>108349</v>
      </c>
    </row>
    <row r="219" spans="1:12" ht="12.75" outlineLevel="2">
      <c r="A219" s="61" t="s">
        <v>121</v>
      </c>
      <c r="B219" s="28" t="s">
        <v>17</v>
      </c>
      <c r="C219" s="28" t="s">
        <v>36</v>
      </c>
      <c r="D219" s="28" t="s">
        <v>37</v>
      </c>
      <c r="E219" s="28" t="s">
        <v>20</v>
      </c>
      <c r="F219" s="28" t="s">
        <v>38</v>
      </c>
      <c r="G219" s="29">
        <v>4087</v>
      </c>
      <c r="H219" s="29">
        <v>0</v>
      </c>
      <c r="I219" s="20">
        <f t="shared" si="17"/>
        <v>4087</v>
      </c>
      <c r="J219" s="29">
        <v>97374</v>
      </c>
      <c r="K219" s="29">
        <v>0</v>
      </c>
      <c r="L219" s="26">
        <f t="shared" si="18"/>
        <v>97374</v>
      </c>
    </row>
    <row r="220" spans="1:12" ht="12.75" outlineLevel="2">
      <c r="A220" s="61" t="s">
        <v>137</v>
      </c>
      <c r="B220" s="28" t="s">
        <v>17</v>
      </c>
      <c r="C220" s="28" t="s">
        <v>36</v>
      </c>
      <c r="D220" s="28" t="s">
        <v>37</v>
      </c>
      <c r="E220" s="28" t="s">
        <v>20</v>
      </c>
      <c r="F220" s="28" t="s">
        <v>38</v>
      </c>
      <c r="G220" s="29">
        <v>1167</v>
      </c>
      <c r="H220" s="29">
        <v>0</v>
      </c>
      <c r="I220" s="20">
        <f t="shared" si="17"/>
        <v>1167</v>
      </c>
      <c r="J220" s="29">
        <v>22949</v>
      </c>
      <c r="K220" s="29">
        <v>0</v>
      </c>
      <c r="L220" s="26">
        <f t="shared" si="18"/>
        <v>22949</v>
      </c>
    </row>
    <row r="221" spans="1:12" ht="12.75" outlineLevel="2">
      <c r="A221" s="17" t="s">
        <v>137</v>
      </c>
      <c r="B221" s="18" t="s">
        <v>17</v>
      </c>
      <c r="C221" s="18" t="s">
        <v>24</v>
      </c>
      <c r="D221" s="18" t="s">
        <v>37</v>
      </c>
      <c r="E221" s="18" t="s">
        <v>20</v>
      </c>
      <c r="F221" s="19" t="s">
        <v>27</v>
      </c>
      <c r="G221" s="20">
        <v>4435</v>
      </c>
      <c r="H221" s="20"/>
      <c r="I221" s="20">
        <f t="shared" si="17"/>
        <v>4435</v>
      </c>
      <c r="J221" s="21">
        <v>107117</v>
      </c>
      <c r="K221" s="21"/>
      <c r="L221" s="26">
        <f t="shared" si="18"/>
        <v>107117</v>
      </c>
    </row>
    <row r="222" spans="1:12" ht="12.75" outlineLevel="2">
      <c r="A222" s="61" t="s">
        <v>153</v>
      </c>
      <c r="B222" s="28" t="s">
        <v>17</v>
      </c>
      <c r="C222" s="28" t="s">
        <v>36</v>
      </c>
      <c r="D222" s="28" t="s">
        <v>37</v>
      </c>
      <c r="E222" s="28" t="s">
        <v>20</v>
      </c>
      <c r="F222" s="28" t="s">
        <v>38</v>
      </c>
      <c r="G222" s="29">
        <v>211120</v>
      </c>
      <c r="H222" s="30">
        <v>21458</v>
      </c>
      <c r="I222" s="20">
        <f t="shared" si="17"/>
        <v>232578</v>
      </c>
      <c r="J222" s="29">
        <v>4760322</v>
      </c>
      <c r="K222" s="30">
        <v>924720</v>
      </c>
      <c r="L222" s="26">
        <f t="shared" si="18"/>
        <v>5685042</v>
      </c>
    </row>
    <row r="223" spans="1:12" ht="12.75" outlineLevel="2">
      <c r="A223" s="17" t="s">
        <v>153</v>
      </c>
      <c r="B223" s="18" t="s">
        <v>17</v>
      </c>
      <c r="C223" s="18" t="s">
        <v>24</v>
      </c>
      <c r="D223" s="18" t="s">
        <v>37</v>
      </c>
      <c r="E223" s="18" t="s">
        <v>20</v>
      </c>
      <c r="F223" s="19" t="s">
        <v>27</v>
      </c>
      <c r="G223" s="20">
        <v>124780</v>
      </c>
      <c r="H223" s="20">
        <v>26728</v>
      </c>
      <c r="I223" s="20">
        <f t="shared" si="17"/>
        <v>151508</v>
      </c>
      <c r="J223" s="21">
        <v>3014880</v>
      </c>
      <c r="K223" s="21">
        <v>1482119</v>
      </c>
      <c r="L223" s="26">
        <f t="shared" si="18"/>
        <v>4496999</v>
      </c>
    </row>
    <row r="224" spans="1:12" ht="12.75" outlineLevel="2">
      <c r="A224" s="17" t="s">
        <v>172</v>
      </c>
      <c r="B224" s="18" t="s">
        <v>17</v>
      </c>
      <c r="C224" s="18" t="s">
        <v>24</v>
      </c>
      <c r="D224" s="18" t="s">
        <v>37</v>
      </c>
      <c r="E224" s="18" t="s">
        <v>20</v>
      </c>
      <c r="F224" s="19" t="s">
        <v>27</v>
      </c>
      <c r="G224" s="20">
        <v>5237</v>
      </c>
      <c r="H224" s="20"/>
      <c r="I224" s="20">
        <f t="shared" si="17"/>
        <v>5237</v>
      </c>
      <c r="J224" s="21">
        <v>122597</v>
      </c>
      <c r="K224" s="21"/>
      <c r="L224" s="26">
        <f t="shared" si="18"/>
        <v>122597</v>
      </c>
    </row>
    <row r="225" spans="1:12" ht="12.75" outlineLevel="2">
      <c r="A225" s="61" t="s">
        <v>174</v>
      </c>
      <c r="B225" s="28" t="s">
        <v>17</v>
      </c>
      <c r="C225" s="28" t="s">
        <v>36</v>
      </c>
      <c r="D225" s="28" t="s">
        <v>37</v>
      </c>
      <c r="E225" s="28" t="s">
        <v>20</v>
      </c>
      <c r="F225" s="28" t="s">
        <v>38</v>
      </c>
      <c r="G225" s="93">
        <v>0</v>
      </c>
      <c r="H225" s="29">
        <v>0</v>
      </c>
      <c r="I225" s="20">
        <f t="shared" si="17"/>
        <v>0</v>
      </c>
      <c r="J225" s="29">
        <v>0</v>
      </c>
      <c r="K225" s="29">
        <v>0</v>
      </c>
      <c r="L225" s="26">
        <f t="shared" si="18"/>
        <v>0</v>
      </c>
    </row>
    <row r="226" spans="1:12" ht="12.75" outlineLevel="2">
      <c r="A226" s="17" t="s">
        <v>209</v>
      </c>
      <c r="B226" s="18" t="s">
        <v>17</v>
      </c>
      <c r="C226" s="18" t="s">
        <v>24</v>
      </c>
      <c r="D226" s="18" t="s">
        <v>37</v>
      </c>
      <c r="E226" s="18" t="s">
        <v>20</v>
      </c>
      <c r="F226" s="19" t="s">
        <v>27</v>
      </c>
      <c r="G226" s="20">
        <v>233</v>
      </c>
      <c r="H226" s="20"/>
      <c r="I226" s="20">
        <f t="shared" si="17"/>
        <v>233</v>
      </c>
      <c r="J226" s="25">
        <v>5700</v>
      </c>
      <c r="K226" s="21"/>
      <c r="L226" s="26">
        <f t="shared" si="18"/>
        <v>5700</v>
      </c>
    </row>
    <row r="227" spans="1:12" ht="12.75" outlineLevel="2">
      <c r="A227" s="61" t="s">
        <v>214</v>
      </c>
      <c r="B227" s="28" t="s">
        <v>17</v>
      </c>
      <c r="C227" s="28" t="s">
        <v>36</v>
      </c>
      <c r="D227" s="28" t="s">
        <v>37</v>
      </c>
      <c r="E227" s="28" t="s">
        <v>20</v>
      </c>
      <c r="F227" s="28" t="s">
        <v>38</v>
      </c>
      <c r="G227" s="29">
        <v>30150</v>
      </c>
      <c r="H227" s="29">
        <v>0</v>
      </c>
      <c r="I227" s="20">
        <f t="shared" si="17"/>
        <v>30150</v>
      </c>
      <c r="J227" s="29">
        <v>932332</v>
      </c>
      <c r="K227" s="29">
        <v>0</v>
      </c>
      <c r="L227" s="26">
        <f t="shared" si="18"/>
        <v>932332</v>
      </c>
    </row>
    <row r="228" spans="1:12" ht="12.75" outlineLevel="2">
      <c r="A228" s="17" t="s">
        <v>214</v>
      </c>
      <c r="B228" s="18" t="s">
        <v>17</v>
      </c>
      <c r="C228" s="18" t="s">
        <v>24</v>
      </c>
      <c r="D228" s="18" t="s">
        <v>37</v>
      </c>
      <c r="E228" s="18" t="s">
        <v>20</v>
      </c>
      <c r="F228" s="19" t="s">
        <v>27</v>
      </c>
      <c r="G228" s="20">
        <v>26470</v>
      </c>
      <c r="H228" s="20"/>
      <c r="I228" s="20">
        <f t="shared" si="17"/>
        <v>26470</v>
      </c>
      <c r="J228" s="21">
        <v>649676</v>
      </c>
      <c r="K228" s="21"/>
      <c r="L228" s="26">
        <f t="shared" si="18"/>
        <v>649676</v>
      </c>
    </row>
    <row r="229" spans="1:12" ht="12.75" outlineLevel="2">
      <c r="A229" s="61" t="s">
        <v>723</v>
      </c>
      <c r="B229" s="28" t="s">
        <v>17</v>
      </c>
      <c r="C229" s="28" t="s">
        <v>36</v>
      </c>
      <c r="D229" s="28" t="s">
        <v>37</v>
      </c>
      <c r="E229" s="28" t="s">
        <v>20</v>
      </c>
      <c r="F229" s="28" t="s">
        <v>38</v>
      </c>
      <c r="G229" s="29">
        <v>0</v>
      </c>
      <c r="H229" s="29">
        <v>0</v>
      </c>
      <c r="I229" s="20">
        <f t="shared" si="17"/>
        <v>0</v>
      </c>
      <c r="J229" s="29">
        <v>0</v>
      </c>
      <c r="K229" s="29">
        <v>0</v>
      </c>
      <c r="L229" s="26">
        <f t="shared" si="18"/>
        <v>0</v>
      </c>
    </row>
    <row r="230" spans="1:12" ht="12.75" outlineLevel="2">
      <c r="A230" s="61" t="s">
        <v>221</v>
      </c>
      <c r="B230" s="28" t="s">
        <v>17</v>
      </c>
      <c r="C230" s="28" t="s">
        <v>36</v>
      </c>
      <c r="D230" s="28" t="s">
        <v>37</v>
      </c>
      <c r="E230" s="28" t="s">
        <v>20</v>
      </c>
      <c r="F230" s="28" t="s">
        <v>38</v>
      </c>
      <c r="G230" s="29">
        <v>884</v>
      </c>
      <c r="H230" s="29">
        <v>0</v>
      </c>
      <c r="I230" s="20">
        <f aca="true" t="shared" si="19" ref="I230:I246">SUM(G230:H230)</f>
        <v>884</v>
      </c>
      <c r="J230" s="29">
        <v>16685</v>
      </c>
      <c r="K230" s="29">
        <v>0</v>
      </c>
      <c r="L230" s="26">
        <f aca="true" t="shared" si="20" ref="L230:L246">SUM(J230:K230)</f>
        <v>16685</v>
      </c>
    </row>
    <row r="231" spans="1:12" ht="12.75" outlineLevel="2">
      <c r="A231" s="17" t="s">
        <v>221</v>
      </c>
      <c r="B231" s="18" t="s">
        <v>17</v>
      </c>
      <c r="C231" s="18" t="s">
        <v>24</v>
      </c>
      <c r="D231" s="18" t="s">
        <v>37</v>
      </c>
      <c r="E231" s="18" t="s">
        <v>20</v>
      </c>
      <c r="F231" s="19" t="s">
        <v>27</v>
      </c>
      <c r="G231" s="20">
        <v>149</v>
      </c>
      <c r="H231" s="20"/>
      <c r="I231" s="20">
        <f t="shared" si="19"/>
        <v>149</v>
      </c>
      <c r="J231" s="21">
        <v>3278</v>
      </c>
      <c r="K231" s="21"/>
      <c r="L231" s="26">
        <f t="shared" si="20"/>
        <v>3278</v>
      </c>
    </row>
    <row r="232" spans="1:12" ht="12.75" outlineLevel="2">
      <c r="A232" s="17" t="s">
        <v>233</v>
      </c>
      <c r="B232" s="18" t="s">
        <v>17</v>
      </c>
      <c r="C232" s="18" t="s">
        <v>24</v>
      </c>
      <c r="D232" s="18" t="s">
        <v>37</v>
      </c>
      <c r="E232" s="18" t="s">
        <v>20</v>
      </c>
      <c r="F232" s="19" t="s">
        <v>27</v>
      </c>
      <c r="G232" s="24">
        <v>5240</v>
      </c>
      <c r="H232" s="20"/>
      <c r="I232" s="20">
        <f t="shared" si="19"/>
        <v>5240</v>
      </c>
      <c r="J232" s="21">
        <v>115956</v>
      </c>
      <c r="K232" s="21"/>
      <c r="L232" s="26">
        <f t="shared" si="20"/>
        <v>115956</v>
      </c>
    </row>
    <row r="233" spans="1:12" ht="12.75" outlineLevel="2">
      <c r="A233" s="17" t="s">
        <v>246</v>
      </c>
      <c r="B233" s="18" t="s">
        <v>17</v>
      </c>
      <c r="C233" s="18" t="s">
        <v>24</v>
      </c>
      <c r="D233" s="18" t="s">
        <v>37</v>
      </c>
      <c r="E233" s="18" t="s">
        <v>20</v>
      </c>
      <c r="F233" s="19" t="s">
        <v>27</v>
      </c>
      <c r="G233" s="20">
        <v>18648</v>
      </c>
      <c r="H233" s="20"/>
      <c r="I233" s="20">
        <f t="shared" si="19"/>
        <v>18648</v>
      </c>
      <c r="J233" s="21">
        <v>448500</v>
      </c>
      <c r="K233" s="21"/>
      <c r="L233" s="26">
        <f t="shared" si="20"/>
        <v>448500</v>
      </c>
    </row>
    <row r="234" spans="1:12" ht="12.75" outlineLevel="2">
      <c r="A234" s="17" t="s">
        <v>256</v>
      </c>
      <c r="B234" s="18" t="s">
        <v>17</v>
      </c>
      <c r="C234" s="18" t="s">
        <v>24</v>
      </c>
      <c r="D234" s="18" t="s">
        <v>37</v>
      </c>
      <c r="E234" s="18" t="s">
        <v>20</v>
      </c>
      <c r="F234" s="19" t="s">
        <v>27</v>
      </c>
      <c r="G234" s="24">
        <v>1638</v>
      </c>
      <c r="H234" s="20"/>
      <c r="I234" s="20">
        <f t="shared" si="19"/>
        <v>1638</v>
      </c>
      <c r="J234" s="25">
        <v>40840</v>
      </c>
      <c r="K234" s="21"/>
      <c r="L234" s="26">
        <f t="shared" si="20"/>
        <v>40840</v>
      </c>
    </row>
    <row r="235" spans="1:12" ht="12.75" outlineLevel="2">
      <c r="A235" s="61" t="s">
        <v>266</v>
      </c>
      <c r="B235" s="28" t="s">
        <v>17</v>
      </c>
      <c r="C235" s="28" t="s">
        <v>36</v>
      </c>
      <c r="D235" s="28" t="s">
        <v>37</v>
      </c>
      <c r="E235" s="28" t="s">
        <v>20</v>
      </c>
      <c r="F235" s="28" t="s">
        <v>38</v>
      </c>
      <c r="G235" s="29">
        <v>5586</v>
      </c>
      <c r="H235" s="29">
        <v>0</v>
      </c>
      <c r="I235" s="20">
        <f t="shared" si="19"/>
        <v>5586</v>
      </c>
      <c r="J235" s="29">
        <v>133148</v>
      </c>
      <c r="K235" s="29">
        <v>0</v>
      </c>
      <c r="L235" s="26">
        <f t="shared" si="20"/>
        <v>133148</v>
      </c>
    </row>
    <row r="236" spans="1:12" ht="12.75" outlineLevel="2">
      <c r="A236" s="17" t="s">
        <v>266</v>
      </c>
      <c r="B236" s="18" t="s">
        <v>17</v>
      </c>
      <c r="C236" s="18" t="s">
        <v>24</v>
      </c>
      <c r="D236" s="18" t="s">
        <v>37</v>
      </c>
      <c r="E236" s="18" t="s">
        <v>20</v>
      </c>
      <c r="F236" s="19" t="s">
        <v>27</v>
      </c>
      <c r="G236" s="24">
        <v>5402</v>
      </c>
      <c r="H236" s="20"/>
      <c r="I236" s="20">
        <f t="shared" si="19"/>
        <v>5402</v>
      </c>
      <c r="J236" s="25">
        <v>132935</v>
      </c>
      <c r="K236" s="21"/>
      <c r="L236" s="26">
        <f t="shared" si="20"/>
        <v>132935</v>
      </c>
    </row>
    <row r="237" spans="1:12" ht="12.75" outlineLevel="2">
      <c r="A237" s="17" t="s">
        <v>403</v>
      </c>
      <c r="B237" s="18" t="s">
        <v>17</v>
      </c>
      <c r="C237" s="18" t="s">
        <v>24</v>
      </c>
      <c r="D237" s="18" t="s">
        <v>37</v>
      </c>
      <c r="E237" s="18" t="s">
        <v>20</v>
      </c>
      <c r="F237" s="19" t="s">
        <v>27</v>
      </c>
      <c r="G237" s="24">
        <v>1211</v>
      </c>
      <c r="H237" s="20"/>
      <c r="I237" s="20">
        <f t="shared" si="19"/>
        <v>1211</v>
      </c>
      <c r="J237" s="25">
        <v>29664</v>
      </c>
      <c r="K237" s="21"/>
      <c r="L237" s="26">
        <f t="shared" si="20"/>
        <v>29664</v>
      </c>
    </row>
    <row r="238" spans="1:12" ht="12.75" outlineLevel="2">
      <c r="A238" s="61" t="s">
        <v>435</v>
      </c>
      <c r="B238" s="28" t="s">
        <v>17</v>
      </c>
      <c r="C238" s="28" t="s">
        <v>36</v>
      </c>
      <c r="D238" s="28" t="s">
        <v>37</v>
      </c>
      <c r="E238" s="28" t="s">
        <v>20</v>
      </c>
      <c r="F238" s="28" t="s">
        <v>38</v>
      </c>
      <c r="G238" s="29">
        <v>110436</v>
      </c>
      <c r="H238" s="30">
        <v>2790</v>
      </c>
      <c r="I238" s="20">
        <f t="shared" si="19"/>
        <v>113226</v>
      </c>
      <c r="J238" s="29">
        <v>2499166</v>
      </c>
      <c r="K238" s="29">
        <v>134962</v>
      </c>
      <c r="L238" s="26">
        <f t="shared" si="20"/>
        <v>2634128</v>
      </c>
    </row>
    <row r="239" spans="1:12" ht="12.75" outlineLevel="2">
      <c r="A239" s="17" t="s">
        <v>436</v>
      </c>
      <c r="B239" s="18" t="s">
        <v>17</v>
      </c>
      <c r="C239" s="18" t="s">
        <v>24</v>
      </c>
      <c r="D239" s="18" t="s">
        <v>37</v>
      </c>
      <c r="E239" s="18" t="s">
        <v>20</v>
      </c>
      <c r="F239" s="19" t="s">
        <v>27</v>
      </c>
      <c r="G239" s="20">
        <v>462738</v>
      </c>
      <c r="H239" s="24">
        <v>20102</v>
      </c>
      <c r="I239" s="20">
        <f t="shared" si="19"/>
        <v>482840</v>
      </c>
      <c r="J239" s="21">
        <v>10254020</v>
      </c>
      <c r="K239" s="25">
        <v>1423158</v>
      </c>
      <c r="L239" s="26">
        <f t="shared" si="20"/>
        <v>11677178</v>
      </c>
    </row>
    <row r="240" spans="1:12" ht="12.75" outlineLevel="2">
      <c r="A240" s="61" t="s">
        <v>622</v>
      </c>
      <c r="B240" s="28" t="s">
        <v>17</v>
      </c>
      <c r="C240" s="28" t="s">
        <v>36</v>
      </c>
      <c r="D240" s="28" t="s">
        <v>37</v>
      </c>
      <c r="E240" s="28" t="s">
        <v>20</v>
      </c>
      <c r="F240" s="28" t="s">
        <v>38</v>
      </c>
      <c r="G240" s="29">
        <v>8237</v>
      </c>
      <c r="H240" s="29">
        <v>0</v>
      </c>
      <c r="I240" s="20">
        <f t="shared" si="19"/>
        <v>8237</v>
      </c>
      <c r="J240" s="29">
        <v>206381</v>
      </c>
      <c r="K240" s="29">
        <v>0</v>
      </c>
      <c r="L240" s="26">
        <f t="shared" si="20"/>
        <v>206381</v>
      </c>
    </row>
    <row r="241" spans="1:12" ht="12.75" outlineLevel="2">
      <c r="A241" s="17" t="s">
        <v>622</v>
      </c>
      <c r="B241" s="18" t="s">
        <v>17</v>
      </c>
      <c r="C241" s="18" t="s">
        <v>24</v>
      </c>
      <c r="D241" s="18" t="s">
        <v>37</v>
      </c>
      <c r="E241" s="18" t="s">
        <v>20</v>
      </c>
      <c r="F241" s="19" t="s">
        <v>27</v>
      </c>
      <c r="G241" s="20">
        <v>2416</v>
      </c>
      <c r="H241" s="20"/>
      <c r="I241" s="20">
        <f t="shared" si="19"/>
        <v>2416</v>
      </c>
      <c r="J241" s="21">
        <v>58121</v>
      </c>
      <c r="K241" s="21"/>
      <c r="L241" s="26">
        <f t="shared" si="20"/>
        <v>58121</v>
      </c>
    </row>
    <row r="242" spans="1:12" ht="12.75" outlineLevel="2">
      <c r="A242" s="17" t="s">
        <v>631</v>
      </c>
      <c r="B242" s="18" t="s">
        <v>17</v>
      </c>
      <c r="C242" s="18" t="s">
        <v>24</v>
      </c>
      <c r="D242" s="18" t="s">
        <v>37</v>
      </c>
      <c r="E242" s="18" t="s">
        <v>20</v>
      </c>
      <c r="F242" s="19" t="s">
        <v>27</v>
      </c>
      <c r="G242" s="24">
        <v>3941</v>
      </c>
      <c r="H242" s="20"/>
      <c r="I242" s="20">
        <f t="shared" si="19"/>
        <v>3941</v>
      </c>
      <c r="J242" s="25">
        <v>96804</v>
      </c>
      <c r="K242" s="21"/>
      <c r="L242" s="26">
        <f t="shared" si="20"/>
        <v>96804</v>
      </c>
    </row>
    <row r="243" spans="1:12" ht="12.75" outlineLevel="2">
      <c r="A243" s="17" t="s">
        <v>527</v>
      </c>
      <c r="B243" s="18" t="s">
        <v>23</v>
      </c>
      <c r="C243" s="18" t="s">
        <v>24</v>
      </c>
      <c r="D243" s="18" t="s">
        <v>37</v>
      </c>
      <c r="E243" s="18" t="s">
        <v>26</v>
      </c>
      <c r="F243" s="19" t="s">
        <v>27</v>
      </c>
      <c r="G243" s="20">
        <v>3914</v>
      </c>
      <c r="H243" s="20"/>
      <c r="I243" s="20">
        <f t="shared" si="19"/>
        <v>3914</v>
      </c>
      <c r="J243" s="20">
        <v>92840</v>
      </c>
      <c r="K243" s="21"/>
      <c r="L243" s="26">
        <f t="shared" si="20"/>
        <v>92840</v>
      </c>
    </row>
    <row r="244" spans="1:12" ht="12.75" outlineLevel="2">
      <c r="A244" s="17" t="s">
        <v>584</v>
      </c>
      <c r="B244" s="18" t="s">
        <v>23</v>
      </c>
      <c r="C244" s="18" t="s">
        <v>24</v>
      </c>
      <c r="D244" s="18" t="s">
        <v>37</v>
      </c>
      <c r="E244" s="18" t="s">
        <v>26</v>
      </c>
      <c r="F244" s="19" t="s">
        <v>27</v>
      </c>
      <c r="G244" s="20">
        <v>1678</v>
      </c>
      <c r="H244" s="20"/>
      <c r="I244" s="20">
        <f t="shared" si="19"/>
        <v>1678</v>
      </c>
      <c r="J244" s="21">
        <v>39820</v>
      </c>
      <c r="K244" s="21"/>
      <c r="L244" s="26">
        <f t="shared" si="20"/>
        <v>39820</v>
      </c>
    </row>
    <row r="245" spans="1:12" ht="12.75" outlineLevel="2">
      <c r="A245" s="157" t="s">
        <v>642</v>
      </c>
      <c r="B245" s="140" t="s">
        <v>641</v>
      </c>
      <c r="C245" s="140" t="s">
        <v>36</v>
      </c>
      <c r="D245" s="140" t="s">
        <v>37</v>
      </c>
      <c r="E245" s="140" t="s">
        <v>26</v>
      </c>
      <c r="F245" s="140" t="s">
        <v>38</v>
      </c>
      <c r="G245" s="158">
        <v>250</v>
      </c>
      <c r="H245" s="158">
        <v>0</v>
      </c>
      <c r="I245" s="20">
        <f t="shared" si="19"/>
        <v>250</v>
      </c>
      <c r="J245" s="158">
        <v>1753</v>
      </c>
      <c r="K245" s="158">
        <v>0</v>
      </c>
      <c r="L245" s="26">
        <f t="shared" si="20"/>
        <v>1753</v>
      </c>
    </row>
    <row r="246" spans="1:12" ht="12.75" outlineLevel="2">
      <c r="A246" s="167" t="s">
        <v>645</v>
      </c>
      <c r="B246" s="166" t="s">
        <v>641</v>
      </c>
      <c r="C246" s="166" t="s">
        <v>24</v>
      </c>
      <c r="D246" s="166" t="s">
        <v>37</v>
      </c>
      <c r="E246" s="143" t="s">
        <v>26</v>
      </c>
      <c r="F246" s="142" t="s">
        <v>27</v>
      </c>
      <c r="G246" s="168">
        <v>16587</v>
      </c>
      <c r="I246" s="20">
        <f t="shared" si="19"/>
        <v>16587</v>
      </c>
      <c r="J246" s="168">
        <v>418856</v>
      </c>
      <c r="L246" s="26">
        <f t="shared" si="20"/>
        <v>418856</v>
      </c>
    </row>
    <row r="247" spans="1:12" s="233" customFormat="1" ht="12.75" outlineLevel="1">
      <c r="A247" s="242"/>
      <c r="B247" s="243"/>
      <c r="C247" s="243"/>
      <c r="D247" s="243" t="s">
        <v>653</v>
      </c>
      <c r="E247" s="239"/>
      <c r="F247" s="244"/>
      <c r="G247" s="245">
        <f aca="true" t="shared" si="21" ref="G247:L247">SUBTOTAL(9,G198:G246)</f>
        <v>3596313</v>
      </c>
      <c r="H247" s="233">
        <f t="shared" si="21"/>
        <v>-7441</v>
      </c>
      <c r="I247" s="230">
        <f t="shared" si="21"/>
        <v>3588872</v>
      </c>
      <c r="J247" s="245">
        <f t="shared" si="21"/>
        <v>86228469</v>
      </c>
      <c r="K247" s="233">
        <f t="shared" si="21"/>
        <v>-1150044</v>
      </c>
      <c r="L247" s="232">
        <f t="shared" si="21"/>
        <v>85078425</v>
      </c>
    </row>
    <row r="248" spans="1:12" ht="12.75" outlineLevel="2">
      <c r="A248" s="85" t="s">
        <v>500</v>
      </c>
      <c r="B248" s="13" t="s">
        <v>64</v>
      </c>
      <c r="C248" s="13" t="s">
        <v>18</v>
      </c>
      <c r="D248" s="13" t="s">
        <v>501</v>
      </c>
      <c r="E248" s="13" t="s">
        <v>20</v>
      </c>
      <c r="F248" s="12" t="s">
        <v>21</v>
      </c>
      <c r="G248" s="14"/>
      <c r="H248" s="14">
        <v>1899</v>
      </c>
      <c r="I248" s="20">
        <f>SUM(G248:H248)</f>
        <v>1899</v>
      </c>
      <c r="J248" s="16"/>
      <c r="K248" s="16">
        <v>65560</v>
      </c>
      <c r="L248" s="26">
        <f>SUM(J248:K248)</f>
        <v>65560</v>
      </c>
    </row>
    <row r="249" spans="1:12" ht="12.75" outlineLevel="2">
      <c r="A249" s="23" t="s">
        <v>502</v>
      </c>
      <c r="B249" s="19" t="s">
        <v>64</v>
      </c>
      <c r="C249" s="19" t="s">
        <v>24</v>
      </c>
      <c r="D249" s="19" t="s">
        <v>501</v>
      </c>
      <c r="E249" s="19" t="s">
        <v>20</v>
      </c>
      <c r="F249" s="19" t="s">
        <v>27</v>
      </c>
      <c r="G249" s="20"/>
      <c r="H249" s="20">
        <v>1190</v>
      </c>
      <c r="I249" s="20">
        <f>SUM(G249:H249)</f>
        <v>1190</v>
      </c>
      <c r="J249" s="21"/>
      <c r="K249" s="21">
        <v>48610</v>
      </c>
      <c r="L249" s="26">
        <f>SUM(J249:K249)</f>
        <v>48610</v>
      </c>
    </row>
    <row r="250" spans="1:12" ht="12.75" outlineLevel="2">
      <c r="A250" s="33" t="s">
        <v>769</v>
      </c>
      <c r="B250" s="34" t="s">
        <v>64</v>
      </c>
      <c r="C250" s="34" t="s">
        <v>42</v>
      </c>
      <c r="D250" s="34" t="s">
        <v>501</v>
      </c>
      <c r="E250" s="35" t="s">
        <v>20</v>
      </c>
      <c r="F250" s="75" t="s">
        <v>44</v>
      </c>
      <c r="G250" s="26" t="s">
        <v>68</v>
      </c>
      <c r="H250" s="36">
        <v>924</v>
      </c>
      <c r="I250" s="20">
        <f>SUM(G250:H250)</f>
        <v>924</v>
      </c>
      <c r="J250" s="26" t="s">
        <v>68</v>
      </c>
      <c r="K250" s="26">
        <v>24018</v>
      </c>
      <c r="L250" s="26">
        <f>SUM(J250:K250)</f>
        <v>24018</v>
      </c>
    </row>
    <row r="251" spans="1:12" s="233" customFormat="1" ht="12.75" outlineLevel="1">
      <c r="A251" s="234"/>
      <c r="B251" s="235"/>
      <c r="C251" s="235"/>
      <c r="D251" s="235" t="s">
        <v>654</v>
      </c>
      <c r="E251" s="236"/>
      <c r="F251" s="246"/>
      <c r="G251" s="232">
        <f aca="true" t="shared" si="22" ref="G251:L251">SUBTOTAL(9,G248:G250)</f>
        <v>0</v>
      </c>
      <c r="H251" s="237">
        <f t="shared" si="22"/>
        <v>4013</v>
      </c>
      <c r="I251" s="230">
        <f t="shared" si="22"/>
        <v>4013</v>
      </c>
      <c r="J251" s="232">
        <f t="shared" si="22"/>
        <v>0</v>
      </c>
      <c r="K251" s="232">
        <f t="shared" si="22"/>
        <v>138188</v>
      </c>
      <c r="L251" s="232">
        <f t="shared" si="22"/>
        <v>138188</v>
      </c>
    </row>
    <row r="252" spans="1:12" ht="12.75" outlineLevel="2">
      <c r="A252" s="51" t="s">
        <v>218</v>
      </c>
      <c r="B252" s="19" t="s">
        <v>64</v>
      </c>
      <c r="C252" s="19" t="s">
        <v>24</v>
      </c>
      <c r="D252" s="19" t="s">
        <v>219</v>
      </c>
      <c r="E252" s="19" t="s">
        <v>20</v>
      </c>
      <c r="F252" s="19" t="s">
        <v>27</v>
      </c>
      <c r="G252" s="20"/>
      <c r="H252" s="20">
        <v>11408</v>
      </c>
      <c r="I252" s="20">
        <f>SUM(G252:H252)</f>
        <v>11408</v>
      </c>
      <c r="J252" s="21"/>
      <c r="K252" s="21">
        <v>470149</v>
      </c>
      <c r="L252" s="26">
        <f>SUM(J252:K252)</f>
        <v>470149</v>
      </c>
    </row>
    <row r="253" spans="1:12" ht="12.75" outlineLevel="2">
      <c r="A253" s="23" t="s">
        <v>549</v>
      </c>
      <c r="B253" s="19" t="s">
        <v>64</v>
      </c>
      <c r="C253" s="19" t="s">
        <v>24</v>
      </c>
      <c r="D253" s="19" t="s">
        <v>219</v>
      </c>
      <c r="E253" s="19" t="s">
        <v>20</v>
      </c>
      <c r="F253" s="19" t="s">
        <v>27</v>
      </c>
      <c r="G253" s="20"/>
      <c r="H253" s="20">
        <v>4</v>
      </c>
      <c r="I253" s="20">
        <f>SUM(G253:H253)</f>
        <v>4</v>
      </c>
      <c r="J253" s="74"/>
      <c r="K253" s="21">
        <v>1000</v>
      </c>
      <c r="L253" s="26">
        <f>SUM(J253:K253)</f>
        <v>1000</v>
      </c>
    </row>
    <row r="254" spans="1:12" ht="12.75" outlineLevel="2">
      <c r="A254" s="47" t="s">
        <v>554</v>
      </c>
      <c r="B254" s="49" t="s">
        <v>64</v>
      </c>
      <c r="C254" s="49" t="s">
        <v>36</v>
      </c>
      <c r="D254" s="49" t="s">
        <v>219</v>
      </c>
      <c r="E254" s="50" t="s">
        <v>20</v>
      </c>
      <c r="F254" s="49" t="s">
        <v>38</v>
      </c>
      <c r="G254" s="29">
        <v>0</v>
      </c>
      <c r="H254" s="29">
        <v>1484</v>
      </c>
      <c r="I254" s="20">
        <f>SUM(G254:H254)</f>
        <v>1484</v>
      </c>
      <c r="J254" s="29">
        <v>0</v>
      </c>
      <c r="K254" s="29">
        <v>85894</v>
      </c>
      <c r="L254" s="26">
        <f>SUM(J254:K254)</f>
        <v>85894</v>
      </c>
    </row>
    <row r="255" spans="1:12" ht="12.75" outlineLevel="2">
      <c r="A255" s="11" t="s">
        <v>554</v>
      </c>
      <c r="B255" s="13" t="s">
        <v>64</v>
      </c>
      <c r="C255" s="13" t="s">
        <v>18</v>
      </c>
      <c r="D255" s="13" t="s">
        <v>219</v>
      </c>
      <c r="E255" s="13" t="s">
        <v>20</v>
      </c>
      <c r="F255" s="12" t="s">
        <v>21</v>
      </c>
      <c r="G255" s="39"/>
      <c r="H255" s="39">
        <v>18446</v>
      </c>
      <c r="I255" s="20">
        <f>SUM(G255:H255)</f>
        <v>18446</v>
      </c>
      <c r="J255" s="39"/>
      <c r="K255" s="39">
        <v>1021666</v>
      </c>
      <c r="L255" s="26">
        <f>SUM(J255:K255)</f>
        <v>1021666</v>
      </c>
    </row>
    <row r="256" spans="1:12" s="233" customFormat="1" ht="12.75" outlineLevel="1">
      <c r="A256" s="247"/>
      <c r="B256" s="239"/>
      <c r="C256" s="239"/>
      <c r="D256" s="239" t="s">
        <v>655</v>
      </c>
      <c r="E256" s="239"/>
      <c r="F256" s="244"/>
      <c r="G256" s="240">
        <f aca="true" t="shared" si="23" ref="G256:L256">SUBTOTAL(9,G252:G255)</f>
        <v>0</v>
      </c>
      <c r="H256" s="240">
        <f t="shared" si="23"/>
        <v>31342</v>
      </c>
      <c r="I256" s="230">
        <f t="shared" si="23"/>
        <v>31342</v>
      </c>
      <c r="J256" s="240">
        <f t="shared" si="23"/>
        <v>0</v>
      </c>
      <c r="K256" s="240">
        <f t="shared" si="23"/>
        <v>1578709</v>
      </c>
      <c r="L256" s="232">
        <f t="shared" si="23"/>
        <v>1578709</v>
      </c>
    </row>
    <row r="257" spans="1:12" ht="12.75" outlineLevel="2">
      <c r="A257" s="23" t="s">
        <v>524</v>
      </c>
      <c r="B257" s="19" t="s">
        <v>64</v>
      </c>
      <c r="C257" s="19" t="s">
        <v>24</v>
      </c>
      <c r="D257" s="19" t="s">
        <v>525</v>
      </c>
      <c r="E257" s="19" t="s">
        <v>20</v>
      </c>
      <c r="F257" s="19" t="s">
        <v>27</v>
      </c>
      <c r="G257" s="20"/>
      <c r="H257" s="20">
        <v>50</v>
      </c>
      <c r="I257" s="20">
        <f>SUM(G257:H257)</f>
        <v>50</v>
      </c>
      <c r="J257" s="21"/>
      <c r="K257" s="21">
        <v>1850</v>
      </c>
      <c r="L257" s="26">
        <f>SUM(J257:K257)</f>
        <v>1850</v>
      </c>
    </row>
    <row r="258" spans="1:12" s="233" customFormat="1" ht="12.75" outlineLevel="1">
      <c r="A258" s="248"/>
      <c r="B258" s="249"/>
      <c r="C258" s="249"/>
      <c r="D258" s="249" t="s">
        <v>656</v>
      </c>
      <c r="E258" s="249"/>
      <c r="F258" s="249"/>
      <c r="G258" s="230">
        <f aca="true" t="shared" si="24" ref="G258:L258">SUBTOTAL(9,G257:G257)</f>
        <v>0</v>
      </c>
      <c r="H258" s="230">
        <f t="shared" si="24"/>
        <v>50</v>
      </c>
      <c r="I258" s="230">
        <f t="shared" si="24"/>
        <v>50</v>
      </c>
      <c r="J258" s="250">
        <f t="shared" si="24"/>
        <v>0</v>
      </c>
      <c r="K258" s="250">
        <f t="shared" si="24"/>
        <v>1850</v>
      </c>
      <c r="L258" s="232">
        <f t="shared" si="24"/>
        <v>1850</v>
      </c>
    </row>
    <row r="259" spans="1:12" ht="12.75" outlineLevel="2">
      <c r="A259" s="11" t="s">
        <v>138</v>
      </c>
      <c r="B259" s="12" t="s">
        <v>32</v>
      </c>
      <c r="C259" s="12" t="s">
        <v>18</v>
      </c>
      <c r="D259" s="12" t="s">
        <v>41</v>
      </c>
      <c r="E259" s="13" t="s">
        <v>20</v>
      </c>
      <c r="F259" s="12" t="s">
        <v>21</v>
      </c>
      <c r="G259" s="14">
        <v>84003</v>
      </c>
      <c r="H259" s="14"/>
      <c r="I259" s="20">
        <f aca="true" t="shared" si="25" ref="I259:I290">SUM(G259:H259)</f>
        <v>84003</v>
      </c>
      <c r="J259" s="16">
        <v>1311192</v>
      </c>
      <c r="K259" s="16"/>
      <c r="L259" s="26">
        <f aca="true" t="shared" si="26" ref="L259:L290">SUM(J259:K259)</f>
        <v>1311192</v>
      </c>
    </row>
    <row r="260" spans="1:12" ht="12.75" outlineLevel="2">
      <c r="A260" s="11" t="s">
        <v>161</v>
      </c>
      <c r="B260" s="12" t="s">
        <v>32</v>
      </c>
      <c r="C260" s="12" t="s">
        <v>18</v>
      </c>
      <c r="D260" s="12" t="s">
        <v>41</v>
      </c>
      <c r="E260" s="13" t="s">
        <v>20</v>
      </c>
      <c r="F260" s="12" t="s">
        <v>21</v>
      </c>
      <c r="G260" s="14">
        <v>133040</v>
      </c>
      <c r="H260" s="14"/>
      <c r="I260" s="20">
        <f t="shared" si="25"/>
        <v>133040</v>
      </c>
      <c r="J260" s="16">
        <v>2103554</v>
      </c>
      <c r="K260" s="16"/>
      <c r="L260" s="26">
        <f t="shared" si="26"/>
        <v>2103554</v>
      </c>
    </row>
    <row r="261" spans="1:12" ht="12.75" outlineLevel="2">
      <c r="A261" s="11" t="s">
        <v>292</v>
      </c>
      <c r="B261" s="12" t="s">
        <v>32</v>
      </c>
      <c r="C261" s="12" t="s">
        <v>18</v>
      </c>
      <c r="D261" s="12" t="s">
        <v>41</v>
      </c>
      <c r="E261" s="13" t="s">
        <v>20</v>
      </c>
      <c r="F261" s="12" t="s">
        <v>21</v>
      </c>
      <c r="G261" s="14">
        <v>68177</v>
      </c>
      <c r="H261" s="14"/>
      <c r="I261" s="20">
        <f t="shared" si="25"/>
        <v>68177</v>
      </c>
      <c r="J261" s="16">
        <v>1094256</v>
      </c>
      <c r="K261" s="16"/>
      <c r="L261" s="26">
        <f t="shared" si="26"/>
        <v>1094256</v>
      </c>
    </row>
    <row r="262" spans="1:12" ht="12.75" outlineLevel="2">
      <c r="A262" s="11" t="s">
        <v>399</v>
      </c>
      <c r="B262" s="12" t="s">
        <v>32</v>
      </c>
      <c r="C262" s="12" t="s">
        <v>18</v>
      </c>
      <c r="D262" s="12" t="s">
        <v>41</v>
      </c>
      <c r="E262" s="13" t="s">
        <v>20</v>
      </c>
      <c r="F262" s="12" t="s">
        <v>21</v>
      </c>
      <c r="G262" s="14">
        <v>219841</v>
      </c>
      <c r="H262" s="14"/>
      <c r="I262" s="20">
        <f t="shared" si="25"/>
        <v>219841</v>
      </c>
      <c r="J262" s="16">
        <v>3464611</v>
      </c>
      <c r="K262" s="16"/>
      <c r="L262" s="26">
        <f t="shared" si="26"/>
        <v>3464611</v>
      </c>
    </row>
    <row r="263" spans="1:12" ht="12.75" outlineLevel="2">
      <c r="A263" s="11" t="s">
        <v>48</v>
      </c>
      <c r="B263" s="12" t="s">
        <v>49</v>
      </c>
      <c r="C263" s="12" t="s">
        <v>18</v>
      </c>
      <c r="D263" s="12" t="s">
        <v>41</v>
      </c>
      <c r="E263" s="13" t="s">
        <v>20</v>
      </c>
      <c r="F263" s="12" t="s">
        <v>21</v>
      </c>
      <c r="G263" s="39"/>
      <c r="H263" s="39">
        <v>850</v>
      </c>
      <c r="I263" s="20">
        <f t="shared" si="25"/>
        <v>850</v>
      </c>
      <c r="J263" s="39"/>
      <c r="K263" s="39">
        <v>23050</v>
      </c>
      <c r="L263" s="26">
        <f t="shared" si="26"/>
        <v>23050</v>
      </c>
    </row>
    <row r="264" spans="1:12" ht="12.75" outlineLevel="2">
      <c r="A264" s="11" t="s">
        <v>341</v>
      </c>
      <c r="B264" s="12" t="s">
        <v>49</v>
      </c>
      <c r="C264" s="12" t="s">
        <v>18</v>
      </c>
      <c r="D264" s="12" t="s">
        <v>41</v>
      </c>
      <c r="E264" s="13" t="s">
        <v>20</v>
      </c>
      <c r="F264" s="12" t="s">
        <v>21</v>
      </c>
      <c r="G264" s="39"/>
      <c r="H264" s="39">
        <v>10792</v>
      </c>
      <c r="I264" s="20">
        <f t="shared" si="25"/>
        <v>10792</v>
      </c>
      <c r="J264" s="39"/>
      <c r="K264" s="39">
        <v>589988</v>
      </c>
      <c r="L264" s="26">
        <f t="shared" si="26"/>
        <v>589988</v>
      </c>
    </row>
    <row r="265" spans="1:12" ht="12.75" outlineLevel="2">
      <c r="A265" s="11" t="s">
        <v>40</v>
      </c>
      <c r="B265" s="12" t="s">
        <v>17</v>
      </c>
      <c r="C265" s="12" t="s">
        <v>18</v>
      </c>
      <c r="D265" s="12" t="s">
        <v>41</v>
      </c>
      <c r="E265" s="13" t="s">
        <v>20</v>
      </c>
      <c r="F265" s="12" t="s">
        <v>21</v>
      </c>
      <c r="G265" s="31">
        <v>10091</v>
      </c>
      <c r="H265" s="31"/>
      <c r="I265" s="20">
        <f t="shared" si="25"/>
        <v>10091</v>
      </c>
      <c r="J265" s="32">
        <v>170102</v>
      </c>
      <c r="K265" s="31"/>
      <c r="L265" s="26">
        <f t="shared" si="26"/>
        <v>170102</v>
      </c>
    </row>
    <row r="266" spans="1:12" ht="12.75" outlineLevel="2">
      <c r="A266" s="11" t="s">
        <v>50</v>
      </c>
      <c r="B266" s="12" t="s">
        <v>17</v>
      </c>
      <c r="C266" s="12" t="s">
        <v>18</v>
      </c>
      <c r="D266" s="12" t="s">
        <v>41</v>
      </c>
      <c r="E266" s="13" t="s">
        <v>20</v>
      </c>
      <c r="F266" s="12" t="s">
        <v>21</v>
      </c>
      <c r="G266" s="31">
        <v>9459</v>
      </c>
      <c r="H266" s="31"/>
      <c r="I266" s="20">
        <f t="shared" si="25"/>
        <v>9459</v>
      </c>
      <c r="J266" s="32">
        <v>152132</v>
      </c>
      <c r="K266" s="31"/>
      <c r="L266" s="26">
        <f t="shared" si="26"/>
        <v>152132</v>
      </c>
    </row>
    <row r="267" spans="1:12" ht="12.75" outlineLevel="2">
      <c r="A267" s="11" t="s">
        <v>51</v>
      </c>
      <c r="B267" s="12" t="s">
        <v>17</v>
      </c>
      <c r="C267" s="12" t="s">
        <v>18</v>
      </c>
      <c r="D267" s="12" t="s">
        <v>41</v>
      </c>
      <c r="E267" s="13" t="s">
        <v>20</v>
      </c>
      <c r="F267" s="12" t="s">
        <v>21</v>
      </c>
      <c r="G267" s="31">
        <v>7139</v>
      </c>
      <c r="H267" s="31"/>
      <c r="I267" s="20">
        <f t="shared" si="25"/>
        <v>7139</v>
      </c>
      <c r="J267" s="32">
        <v>117790</v>
      </c>
      <c r="K267" s="31"/>
      <c r="L267" s="26">
        <f t="shared" si="26"/>
        <v>117790</v>
      </c>
    </row>
    <row r="268" spans="1:12" ht="12.75" outlineLevel="2">
      <c r="A268" s="11" t="s">
        <v>52</v>
      </c>
      <c r="B268" s="12" t="s">
        <v>17</v>
      </c>
      <c r="C268" s="12" t="s">
        <v>18</v>
      </c>
      <c r="D268" s="12" t="s">
        <v>41</v>
      </c>
      <c r="E268" s="13" t="s">
        <v>20</v>
      </c>
      <c r="F268" s="12" t="s">
        <v>21</v>
      </c>
      <c r="G268" s="31"/>
      <c r="H268" s="31">
        <v>19</v>
      </c>
      <c r="I268" s="20">
        <f t="shared" si="25"/>
        <v>19</v>
      </c>
      <c r="J268" s="32"/>
      <c r="K268" s="15">
        <v>760</v>
      </c>
      <c r="L268" s="26">
        <f t="shared" si="26"/>
        <v>760</v>
      </c>
    </row>
    <row r="269" spans="1:12" ht="12.75" outlineLevel="2">
      <c r="A269" s="11" t="s">
        <v>56</v>
      </c>
      <c r="B269" s="12" t="s">
        <v>17</v>
      </c>
      <c r="C269" s="12" t="s">
        <v>18</v>
      </c>
      <c r="D269" s="12" t="s">
        <v>41</v>
      </c>
      <c r="E269" s="13" t="s">
        <v>20</v>
      </c>
      <c r="F269" s="12" t="s">
        <v>21</v>
      </c>
      <c r="G269" s="31">
        <v>6617</v>
      </c>
      <c r="H269" s="31"/>
      <c r="I269" s="20">
        <f t="shared" si="25"/>
        <v>6617</v>
      </c>
      <c r="J269" s="32">
        <v>106726</v>
      </c>
      <c r="K269" s="31"/>
      <c r="L269" s="26">
        <f t="shared" si="26"/>
        <v>106726</v>
      </c>
    </row>
    <row r="270" spans="1:12" ht="12.75" outlineLevel="2">
      <c r="A270" s="11" t="s">
        <v>59</v>
      </c>
      <c r="B270" s="12" t="s">
        <v>17</v>
      </c>
      <c r="C270" s="12" t="s">
        <v>18</v>
      </c>
      <c r="D270" s="12" t="s">
        <v>41</v>
      </c>
      <c r="E270" s="13" t="s">
        <v>20</v>
      </c>
      <c r="F270" s="12" t="s">
        <v>21</v>
      </c>
      <c r="G270" s="31">
        <v>1230</v>
      </c>
      <c r="H270" s="31"/>
      <c r="I270" s="20">
        <f t="shared" si="25"/>
        <v>1230</v>
      </c>
      <c r="J270" s="32">
        <v>20043</v>
      </c>
      <c r="K270" s="31"/>
      <c r="L270" s="26">
        <f t="shared" si="26"/>
        <v>20043</v>
      </c>
    </row>
    <row r="271" spans="1:12" ht="12.75" outlineLevel="2">
      <c r="A271" s="11" t="s">
        <v>79</v>
      </c>
      <c r="B271" s="12" t="s">
        <v>17</v>
      </c>
      <c r="C271" s="12" t="s">
        <v>18</v>
      </c>
      <c r="D271" s="12" t="s">
        <v>41</v>
      </c>
      <c r="E271" s="13" t="s">
        <v>20</v>
      </c>
      <c r="F271" s="12" t="s">
        <v>21</v>
      </c>
      <c r="G271" s="31">
        <v>32374</v>
      </c>
      <c r="H271" s="31"/>
      <c r="I271" s="20">
        <f t="shared" si="25"/>
        <v>32374</v>
      </c>
      <c r="J271" s="32">
        <v>533024</v>
      </c>
      <c r="K271" s="31"/>
      <c r="L271" s="26">
        <f t="shared" si="26"/>
        <v>533024</v>
      </c>
    </row>
    <row r="272" spans="1:12" ht="12.75" outlineLevel="2">
      <c r="A272" s="11" t="s">
        <v>81</v>
      </c>
      <c r="B272" s="12" t="s">
        <v>17</v>
      </c>
      <c r="C272" s="12" t="s">
        <v>18</v>
      </c>
      <c r="D272" s="12" t="s">
        <v>41</v>
      </c>
      <c r="E272" s="13" t="s">
        <v>20</v>
      </c>
      <c r="F272" s="12" t="s">
        <v>21</v>
      </c>
      <c r="G272" s="31">
        <v>1917</v>
      </c>
      <c r="H272" s="31"/>
      <c r="I272" s="20">
        <f t="shared" si="25"/>
        <v>1917</v>
      </c>
      <c r="J272" s="32">
        <v>32316</v>
      </c>
      <c r="K272" s="31"/>
      <c r="L272" s="26">
        <f t="shared" si="26"/>
        <v>32316</v>
      </c>
    </row>
    <row r="273" spans="1:12" ht="12.75" outlineLevel="2">
      <c r="A273" s="11" t="s">
        <v>112</v>
      </c>
      <c r="B273" s="12" t="s">
        <v>17</v>
      </c>
      <c r="C273" s="12" t="s">
        <v>18</v>
      </c>
      <c r="D273" s="12" t="s">
        <v>41</v>
      </c>
      <c r="E273" s="13" t="s">
        <v>20</v>
      </c>
      <c r="F273" s="12" t="s">
        <v>21</v>
      </c>
      <c r="G273" s="31">
        <v>3538</v>
      </c>
      <c r="H273" s="31"/>
      <c r="I273" s="20">
        <f t="shared" si="25"/>
        <v>3538</v>
      </c>
      <c r="J273" s="32">
        <v>57133</v>
      </c>
      <c r="K273" s="31"/>
      <c r="L273" s="26">
        <f t="shared" si="26"/>
        <v>57133</v>
      </c>
    </row>
    <row r="274" spans="1:12" ht="12.75" outlineLevel="2">
      <c r="A274" s="11" t="s">
        <v>159</v>
      </c>
      <c r="B274" s="12" t="s">
        <v>17</v>
      </c>
      <c r="C274" s="12" t="s">
        <v>18</v>
      </c>
      <c r="D274" s="12" t="s">
        <v>41</v>
      </c>
      <c r="E274" s="13" t="s">
        <v>20</v>
      </c>
      <c r="F274" s="12" t="s">
        <v>21</v>
      </c>
      <c r="G274" s="31">
        <v>11958</v>
      </c>
      <c r="H274" s="31"/>
      <c r="I274" s="20">
        <f t="shared" si="25"/>
        <v>11958</v>
      </c>
      <c r="J274" s="32">
        <v>196618</v>
      </c>
      <c r="K274" s="31"/>
      <c r="L274" s="26">
        <f t="shared" si="26"/>
        <v>196618</v>
      </c>
    </row>
    <row r="275" spans="1:12" ht="12.75" outlineLevel="2">
      <c r="A275" s="11" t="s">
        <v>162</v>
      </c>
      <c r="B275" s="12" t="s">
        <v>17</v>
      </c>
      <c r="C275" s="12" t="s">
        <v>18</v>
      </c>
      <c r="D275" s="12" t="s">
        <v>41</v>
      </c>
      <c r="E275" s="13" t="s">
        <v>20</v>
      </c>
      <c r="F275" s="12" t="s">
        <v>21</v>
      </c>
      <c r="G275" s="31">
        <v>13792</v>
      </c>
      <c r="H275" s="31"/>
      <c r="I275" s="20">
        <f t="shared" si="25"/>
        <v>13792</v>
      </c>
      <c r="J275" s="32">
        <v>228783</v>
      </c>
      <c r="K275" s="31"/>
      <c r="L275" s="26">
        <f t="shared" si="26"/>
        <v>228783</v>
      </c>
    </row>
    <row r="276" spans="1:12" ht="12.75" outlineLevel="2">
      <c r="A276" s="11" t="s">
        <v>173</v>
      </c>
      <c r="B276" s="12" t="s">
        <v>17</v>
      </c>
      <c r="C276" s="12" t="s">
        <v>18</v>
      </c>
      <c r="D276" s="12" t="s">
        <v>41</v>
      </c>
      <c r="E276" s="13" t="s">
        <v>20</v>
      </c>
      <c r="F276" s="12" t="s">
        <v>21</v>
      </c>
      <c r="G276" s="31">
        <v>76067</v>
      </c>
      <c r="H276" s="31"/>
      <c r="I276" s="20">
        <f t="shared" si="25"/>
        <v>76067</v>
      </c>
      <c r="J276" s="32">
        <v>1280833</v>
      </c>
      <c r="K276" s="31"/>
      <c r="L276" s="26">
        <f t="shared" si="26"/>
        <v>1280833</v>
      </c>
    </row>
    <row r="277" spans="1:12" ht="12.75" outlineLevel="2">
      <c r="A277" s="11" t="s">
        <v>199</v>
      </c>
      <c r="B277" s="12" t="s">
        <v>17</v>
      </c>
      <c r="C277" s="12" t="s">
        <v>18</v>
      </c>
      <c r="D277" s="12" t="s">
        <v>41</v>
      </c>
      <c r="E277" s="13" t="s">
        <v>20</v>
      </c>
      <c r="F277" s="12" t="s">
        <v>21</v>
      </c>
      <c r="G277" s="31">
        <v>14873</v>
      </c>
      <c r="H277" s="31"/>
      <c r="I277" s="20">
        <f t="shared" si="25"/>
        <v>14873</v>
      </c>
      <c r="J277" s="32">
        <v>236042</v>
      </c>
      <c r="K277" s="31"/>
      <c r="L277" s="26">
        <f t="shared" si="26"/>
        <v>236042</v>
      </c>
    </row>
    <row r="278" spans="1:12" ht="12.75" outlineLevel="2">
      <c r="A278" s="11" t="s">
        <v>210</v>
      </c>
      <c r="B278" s="12" t="s">
        <v>17</v>
      </c>
      <c r="C278" s="12" t="s">
        <v>18</v>
      </c>
      <c r="D278" s="12" t="s">
        <v>41</v>
      </c>
      <c r="E278" s="13" t="s">
        <v>20</v>
      </c>
      <c r="F278" s="12" t="s">
        <v>21</v>
      </c>
      <c r="G278" s="31">
        <v>1800</v>
      </c>
      <c r="H278" s="31"/>
      <c r="I278" s="20">
        <f t="shared" si="25"/>
        <v>1800</v>
      </c>
      <c r="J278" s="32">
        <v>29349</v>
      </c>
      <c r="K278" s="31"/>
      <c r="L278" s="26">
        <f t="shared" si="26"/>
        <v>29349</v>
      </c>
    </row>
    <row r="279" spans="1:12" ht="12.75" outlineLevel="2">
      <c r="A279" s="11" t="s">
        <v>211</v>
      </c>
      <c r="B279" s="12" t="s">
        <v>17</v>
      </c>
      <c r="C279" s="12" t="s">
        <v>18</v>
      </c>
      <c r="D279" s="12" t="s">
        <v>41</v>
      </c>
      <c r="E279" s="13" t="s">
        <v>20</v>
      </c>
      <c r="F279" s="12" t="s">
        <v>21</v>
      </c>
      <c r="G279" s="31">
        <v>5083</v>
      </c>
      <c r="H279" s="31"/>
      <c r="I279" s="20">
        <f t="shared" si="25"/>
        <v>5083</v>
      </c>
      <c r="J279" s="32">
        <v>84045</v>
      </c>
      <c r="K279" s="31"/>
      <c r="L279" s="26">
        <f t="shared" si="26"/>
        <v>84045</v>
      </c>
    </row>
    <row r="280" spans="1:12" ht="12.75" outlineLevel="2">
      <c r="A280" s="11" t="s">
        <v>234</v>
      </c>
      <c r="B280" s="12" t="s">
        <v>17</v>
      </c>
      <c r="C280" s="12" t="s">
        <v>18</v>
      </c>
      <c r="D280" s="12" t="s">
        <v>41</v>
      </c>
      <c r="E280" s="13" t="s">
        <v>20</v>
      </c>
      <c r="F280" s="12" t="s">
        <v>21</v>
      </c>
      <c r="G280" s="31">
        <v>4774</v>
      </c>
      <c r="H280" s="31"/>
      <c r="I280" s="20">
        <f t="shared" si="25"/>
        <v>4774</v>
      </c>
      <c r="J280" s="32">
        <v>78623</v>
      </c>
      <c r="K280" s="31"/>
      <c r="L280" s="26">
        <f t="shared" si="26"/>
        <v>78623</v>
      </c>
    </row>
    <row r="281" spans="1:12" ht="12.75" outlineLevel="2">
      <c r="A281" s="11" t="s">
        <v>237</v>
      </c>
      <c r="B281" s="12" t="s">
        <v>17</v>
      </c>
      <c r="C281" s="12" t="s">
        <v>18</v>
      </c>
      <c r="D281" s="12" t="s">
        <v>41</v>
      </c>
      <c r="E281" s="13" t="s">
        <v>20</v>
      </c>
      <c r="F281" s="12" t="s">
        <v>21</v>
      </c>
      <c r="G281" s="31">
        <v>5488</v>
      </c>
      <c r="H281" s="31"/>
      <c r="I281" s="20">
        <f t="shared" si="25"/>
        <v>5488</v>
      </c>
      <c r="J281" s="32">
        <v>89233</v>
      </c>
      <c r="K281" s="31"/>
      <c r="L281" s="26">
        <f t="shared" si="26"/>
        <v>89233</v>
      </c>
    </row>
    <row r="282" spans="1:12" ht="12.75" outlineLevel="2">
      <c r="A282" s="11" t="s">
        <v>249</v>
      </c>
      <c r="B282" s="12" t="s">
        <v>17</v>
      </c>
      <c r="C282" s="12" t="s">
        <v>18</v>
      </c>
      <c r="D282" s="12" t="s">
        <v>41</v>
      </c>
      <c r="E282" s="13" t="s">
        <v>20</v>
      </c>
      <c r="F282" s="12" t="s">
        <v>21</v>
      </c>
      <c r="G282" s="31">
        <v>43394</v>
      </c>
      <c r="H282" s="31"/>
      <c r="I282" s="20">
        <f t="shared" si="25"/>
        <v>43394</v>
      </c>
      <c r="J282" s="32">
        <v>690063</v>
      </c>
      <c r="K282" s="31"/>
      <c r="L282" s="26">
        <f t="shared" si="26"/>
        <v>690063</v>
      </c>
    </row>
    <row r="283" spans="1:12" ht="12.75" outlineLevel="2">
      <c r="A283" s="11" t="s">
        <v>250</v>
      </c>
      <c r="B283" s="12" t="s">
        <v>17</v>
      </c>
      <c r="C283" s="12" t="s">
        <v>18</v>
      </c>
      <c r="D283" s="12" t="s">
        <v>41</v>
      </c>
      <c r="E283" s="13" t="s">
        <v>20</v>
      </c>
      <c r="F283" s="12" t="s">
        <v>21</v>
      </c>
      <c r="G283" s="31">
        <v>14968</v>
      </c>
      <c r="H283" s="31"/>
      <c r="I283" s="20">
        <f t="shared" si="25"/>
        <v>14968</v>
      </c>
      <c r="J283" s="32">
        <v>239208</v>
      </c>
      <c r="K283" s="31"/>
      <c r="L283" s="26">
        <f t="shared" si="26"/>
        <v>239208</v>
      </c>
    </row>
    <row r="284" spans="1:12" ht="12.75" outlineLevel="2">
      <c r="A284" s="11" t="s">
        <v>254</v>
      </c>
      <c r="B284" s="12" t="s">
        <v>17</v>
      </c>
      <c r="C284" s="12" t="s">
        <v>18</v>
      </c>
      <c r="D284" s="12" t="s">
        <v>41</v>
      </c>
      <c r="E284" s="13" t="s">
        <v>20</v>
      </c>
      <c r="F284" s="12" t="s">
        <v>21</v>
      </c>
      <c r="G284" s="31">
        <v>21977</v>
      </c>
      <c r="H284" s="31"/>
      <c r="I284" s="20">
        <f t="shared" si="25"/>
        <v>21977</v>
      </c>
      <c r="J284" s="32">
        <v>355108</v>
      </c>
      <c r="K284" s="31"/>
      <c r="L284" s="26">
        <f t="shared" si="26"/>
        <v>355108</v>
      </c>
    </row>
    <row r="285" spans="1:12" ht="12.75" outlineLevel="2">
      <c r="A285" s="11" t="s">
        <v>263</v>
      </c>
      <c r="B285" s="12" t="s">
        <v>17</v>
      </c>
      <c r="C285" s="12" t="s">
        <v>18</v>
      </c>
      <c r="D285" s="12" t="s">
        <v>41</v>
      </c>
      <c r="E285" s="13" t="s">
        <v>20</v>
      </c>
      <c r="F285" s="12" t="s">
        <v>21</v>
      </c>
      <c r="G285" s="31">
        <v>3211</v>
      </c>
      <c r="H285" s="31"/>
      <c r="I285" s="20">
        <f t="shared" si="25"/>
        <v>3211</v>
      </c>
      <c r="J285" s="32">
        <v>53742</v>
      </c>
      <c r="K285" s="31"/>
      <c r="L285" s="26">
        <f t="shared" si="26"/>
        <v>53742</v>
      </c>
    </row>
    <row r="286" spans="1:12" ht="12.75" outlineLevel="2">
      <c r="A286" s="11" t="s">
        <v>290</v>
      </c>
      <c r="B286" s="12" t="s">
        <v>17</v>
      </c>
      <c r="C286" s="12" t="s">
        <v>18</v>
      </c>
      <c r="D286" s="12" t="s">
        <v>41</v>
      </c>
      <c r="E286" s="13" t="s">
        <v>20</v>
      </c>
      <c r="F286" s="12" t="s">
        <v>21</v>
      </c>
      <c r="G286" s="31">
        <v>2203</v>
      </c>
      <c r="H286" s="31"/>
      <c r="I286" s="20">
        <f t="shared" si="25"/>
        <v>2203</v>
      </c>
      <c r="J286" s="32">
        <v>36416</v>
      </c>
      <c r="K286" s="31"/>
      <c r="L286" s="26">
        <f t="shared" si="26"/>
        <v>36416</v>
      </c>
    </row>
    <row r="287" spans="1:12" ht="12.75" outlineLevel="2">
      <c r="A287" s="11" t="s">
        <v>294</v>
      </c>
      <c r="B287" s="12" t="s">
        <v>17</v>
      </c>
      <c r="C287" s="12" t="s">
        <v>18</v>
      </c>
      <c r="D287" s="12" t="s">
        <v>41</v>
      </c>
      <c r="E287" s="13" t="s">
        <v>20</v>
      </c>
      <c r="F287" s="12" t="s">
        <v>21</v>
      </c>
      <c r="G287" s="31">
        <v>7838</v>
      </c>
      <c r="H287" s="31"/>
      <c r="I287" s="20">
        <f t="shared" si="25"/>
        <v>7838</v>
      </c>
      <c r="J287" s="32">
        <v>127888</v>
      </c>
      <c r="K287" s="31"/>
      <c r="L287" s="26">
        <f t="shared" si="26"/>
        <v>127888</v>
      </c>
    </row>
    <row r="288" spans="1:12" ht="12.75" outlineLevel="2">
      <c r="A288" s="11" t="s">
        <v>297</v>
      </c>
      <c r="B288" s="12" t="s">
        <v>17</v>
      </c>
      <c r="C288" s="12" t="s">
        <v>18</v>
      </c>
      <c r="D288" s="12" t="s">
        <v>41</v>
      </c>
      <c r="E288" s="13" t="s">
        <v>20</v>
      </c>
      <c r="F288" s="12" t="s">
        <v>21</v>
      </c>
      <c r="G288" s="31">
        <v>16232</v>
      </c>
      <c r="H288" s="31"/>
      <c r="I288" s="20">
        <f t="shared" si="25"/>
        <v>16232</v>
      </c>
      <c r="J288" s="32">
        <v>262863</v>
      </c>
      <c r="K288" s="31"/>
      <c r="L288" s="26">
        <f t="shared" si="26"/>
        <v>262863</v>
      </c>
    </row>
    <row r="289" spans="1:12" ht="12.75" outlineLevel="2">
      <c r="A289" s="11" t="s">
        <v>304</v>
      </c>
      <c r="B289" s="12" t="s">
        <v>17</v>
      </c>
      <c r="C289" s="12" t="s">
        <v>18</v>
      </c>
      <c r="D289" s="12" t="s">
        <v>41</v>
      </c>
      <c r="E289" s="13" t="s">
        <v>20</v>
      </c>
      <c r="F289" s="12" t="s">
        <v>21</v>
      </c>
      <c r="G289" s="31">
        <v>14199</v>
      </c>
      <c r="H289" s="31"/>
      <c r="I289" s="20">
        <f t="shared" si="25"/>
        <v>14199</v>
      </c>
      <c r="J289" s="32">
        <v>228502</v>
      </c>
      <c r="K289" s="31"/>
      <c r="L289" s="26">
        <f t="shared" si="26"/>
        <v>228502</v>
      </c>
    </row>
    <row r="290" spans="1:12" ht="12.75" outlineLevel="2">
      <c r="A290" s="11" t="s">
        <v>306</v>
      </c>
      <c r="B290" s="12" t="s">
        <v>17</v>
      </c>
      <c r="C290" s="12" t="s">
        <v>18</v>
      </c>
      <c r="D290" s="12" t="s">
        <v>41</v>
      </c>
      <c r="E290" s="13" t="s">
        <v>20</v>
      </c>
      <c r="F290" s="12" t="s">
        <v>21</v>
      </c>
      <c r="G290" s="31">
        <v>10228</v>
      </c>
      <c r="H290" s="31"/>
      <c r="I290" s="20">
        <f t="shared" si="25"/>
        <v>10228</v>
      </c>
      <c r="J290" s="32">
        <v>164974</v>
      </c>
      <c r="K290" s="31"/>
      <c r="L290" s="26">
        <f t="shared" si="26"/>
        <v>164974</v>
      </c>
    </row>
    <row r="291" spans="1:12" ht="12.75" outlineLevel="2">
      <c r="A291" s="11" t="s">
        <v>322</v>
      </c>
      <c r="B291" s="12" t="s">
        <v>17</v>
      </c>
      <c r="C291" s="12" t="s">
        <v>18</v>
      </c>
      <c r="D291" s="12" t="s">
        <v>41</v>
      </c>
      <c r="E291" s="13" t="s">
        <v>20</v>
      </c>
      <c r="F291" s="12" t="s">
        <v>21</v>
      </c>
      <c r="G291" s="31">
        <v>6617</v>
      </c>
      <c r="H291" s="31"/>
      <c r="I291" s="20">
        <f aca="true" t="shared" si="27" ref="I291:I313">SUM(G291:H291)</f>
        <v>6617</v>
      </c>
      <c r="J291" s="32">
        <v>107085</v>
      </c>
      <c r="K291" s="31"/>
      <c r="L291" s="26">
        <f aca="true" t="shared" si="28" ref="L291:L313">SUM(J291:K291)</f>
        <v>107085</v>
      </c>
    </row>
    <row r="292" spans="1:12" ht="12.75" outlineLevel="2">
      <c r="A292" s="11" t="s">
        <v>324</v>
      </c>
      <c r="B292" s="12" t="s">
        <v>17</v>
      </c>
      <c r="C292" s="12" t="s">
        <v>18</v>
      </c>
      <c r="D292" s="12" t="s">
        <v>41</v>
      </c>
      <c r="E292" s="13" t="s">
        <v>20</v>
      </c>
      <c r="F292" s="12" t="s">
        <v>21</v>
      </c>
      <c r="G292" s="31">
        <v>14973</v>
      </c>
      <c r="H292" s="31"/>
      <c r="I292" s="20">
        <f t="shared" si="27"/>
        <v>14973</v>
      </c>
      <c r="J292" s="32">
        <v>231565</v>
      </c>
      <c r="K292" s="31"/>
      <c r="L292" s="26">
        <f t="shared" si="28"/>
        <v>231565</v>
      </c>
    </row>
    <row r="293" spans="1:12" ht="12.75" outlineLevel="2">
      <c r="A293" s="11" t="s">
        <v>325</v>
      </c>
      <c r="B293" s="12" t="s">
        <v>17</v>
      </c>
      <c r="C293" s="12" t="s">
        <v>18</v>
      </c>
      <c r="D293" s="12" t="s">
        <v>41</v>
      </c>
      <c r="E293" s="13" t="s">
        <v>20</v>
      </c>
      <c r="F293" s="12" t="s">
        <v>21</v>
      </c>
      <c r="G293" s="31">
        <v>11071</v>
      </c>
      <c r="H293" s="31"/>
      <c r="I293" s="20">
        <f t="shared" si="27"/>
        <v>11071</v>
      </c>
      <c r="J293" s="32">
        <v>177614</v>
      </c>
      <c r="K293" s="31"/>
      <c r="L293" s="26">
        <f t="shared" si="28"/>
        <v>177614</v>
      </c>
    </row>
    <row r="294" spans="1:12" ht="12.75" outlineLevel="2">
      <c r="A294" s="11" t="s">
        <v>326</v>
      </c>
      <c r="B294" s="12" t="s">
        <v>17</v>
      </c>
      <c r="C294" s="12" t="s">
        <v>18</v>
      </c>
      <c r="D294" s="12" t="s">
        <v>41</v>
      </c>
      <c r="E294" s="13" t="s">
        <v>20</v>
      </c>
      <c r="F294" s="12" t="s">
        <v>21</v>
      </c>
      <c r="G294" s="31">
        <v>672</v>
      </c>
      <c r="H294" s="31"/>
      <c r="I294" s="20">
        <f t="shared" si="27"/>
        <v>672</v>
      </c>
      <c r="J294" s="32">
        <v>12536</v>
      </c>
      <c r="K294" s="31"/>
      <c r="L294" s="26">
        <f t="shared" si="28"/>
        <v>12536</v>
      </c>
    </row>
    <row r="295" spans="1:12" ht="12.75" outlineLevel="2">
      <c r="A295" s="11" t="s">
        <v>345</v>
      </c>
      <c r="B295" s="12" t="s">
        <v>17</v>
      </c>
      <c r="C295" s="12" t="s">
        <v>18</v>
      </c>
      <c r="D295" s="12" t="s">
        <v>41</v>
      </c>
      <c r="E295" s="13" t="s">
        <v>20</v>
      </c>
      <c r="F295" s="12" t="s">
        <v>21</v>
      </c>
      <c r="G295" s="31">
        <v>11623</v>
      </c>
      <c r="H295" s="31"/>
      <c r="I295" s="20">
        <f t="shared" si="27"/>
        <v>11623</v>
      </c>
      <c r="J295" s="32">
        <v>191831</v>
      </c>
      <c r="K295" s="31"/>
      <c r="L295" s="26">
        <f t="shared" si="28"/>
        <v>191831</v>
      </c>
    </row>
    <row r="296" spans="1:12" ht="12.75" outlineLevel="2">
      <c r="A296" s="11" t="s">
        <v>366</v>
      </c>
      <c r="B296" s="12" t="s">
        <v>17</v>
      </c>
      <c r="C296" s="12" t="s">
        <v>18</v>
      </c>
      <c r="D296" s="12" t="s">
        <v>41</v>
      </c>
      <c r="E296" s="13" t="s">
        <v>20</v>
      </c>
      <c r="F296" s="12" t="s">
        <v>21</v>
      </c>
      <c r="G296" s="31"/>
      <c r="H296" s="31">
        <v>16</v>
      </c>
      <c r="I296" s="20">
        <f t="shared" si="27"/>
        <v>16</v>
      </c>
      <c r="J296" s="32"/>
      <c r="K296" s="31">
        <v>576</v>
      </c>
      <c r="L296" s="26">
        <f t="shared" si="28"/>
        <v>576</v>
      </c>
    </row>
    <row r="297" spans="1:12" ht="12.75" outlineLevel="2">
      <c r="A297" s="11" t="s">
        <v>383</v>
      </c>
      <c r="B297" s="12" t="s">
        <v>17</v>
      </c>
      <c r="C297" s="12" t="s">
        <v>18</v>
      </c>
      <c r="D297" s="12" t="s">
        <v>41</v>
      </c>
      <c r="E297" s="13" t="s">
        <v>20</v>
      </c>
      <c r="F297" s="12" t="s">
        <v>21</v>
      </c>
      <c r="G297" s="31">
        <v>1123</v>
      </c>
      <c r="H297" s="31"/>
      <c r="I297" s="20">
        <f t="shared" si="27"/>
        <v>1123</v>
      </c>
      <c r="J297" s="32">
        <v>18801</v>
      </c>
      <c r="K297" s="31"/>
      <c r="L297" s="26">
        <f t="shared" si="28"/>
        <v>18801</v>
      </c>
    </row>
    <row r="298" spans="1:12" ht="12.75" outlineLevel="2">
      <c r="A298" s="11" t="s">
        <v>409</v>
      </c>
      <c r="B298" s="12" t="s">
        <v>17</v>
      </c>
      <c r="C298" s="12" t="s">
        <v>18</v>
      </c>
      <c r="D298" s="12" t="s">
        <v>41</v>
      </c>
      <c r="E298" s="13" t="s">
        <v>20</v>
      </c>
      <c r="F298" s="12" t="s">
        <v>21</v>
      </c>
      <c r="G298" s="31">
        <v>23992</v>
      </c>
      <c r="H298" s="31"/>
      <c r="I298" s="20">
        <f t="shared" si="27"/>
        <v>23992</v>
      </c>
      <c r="J298" s="32">
        <v>387747</v>
      </c>
      <c r="K298" s="31"/>
      <c r="L298" s="26">
        <f t="shared" si="28"/>
        <v>387747</v>
      </c>
    </row>
    <row r="299" spans="1:12" ht="12.75" outlineLevel="2">
      <c r="A299" s="11" t="s">
        <v>411</v>
      </c>
      <c r="B299" s="12" t="s">
        <v>17</v>
      </c>
      <c r="C299" s="12" t="s">
        <v>18</v>
      </c>
      <c r="D299" s="12" t="s">
        <v>41</v>
      </c>
      <c r="E299" s="13" t="s">
        <v>20</v>
      </c>
      <c r="F299" s="12" t="s">
        <v>21</v>
      </c>
      <c r="G299" s="31">
        <v>31735</v>
      </c>
      <c r="H299" s="31"/>
      <c r="I299" s="20">
        <f t="shared" si="27"/>
        <v>31735</v>
      </c>
      <c r="J299" s="32">
        <v>512679</v>
      </c>
      <c r="K299" s="31"/>
      <c r="L299" s="26">
        <f t="shared" si="28"/>
        <v>512679</v>
      </c>
    </row>
    <row r="300" spans="1:12" ht="12.75" outlineLevel="2">
      <c r="A300" s="11" t="s">
        <v>423</v>
      </c>
      <c r="B300" s="12" t="s">
        <v>17</v>
      </c>
      <c r="C300" s="12" t="s">
        <v>18</v>
      </c>
      <c r="D300" s="12" t="s">
        <v>41</v>
      </c>
      <c r="E300" s="13" t="s">
        <v>20</v>
      </c>
      <c r="F300" s="12" t="s">
        <v>21</v>
      </c>
      <c r="G300" s="31">
        <v>7331</v>
      </c>
      <c r="H300" s="31"/>
      <c r="I300" s="20">
        <f t="shared" si="27"/>
        <v>7331</v>
      </c>
      <c r="J300" s="32">
        <v>120621</v>
      </c>
      <c r="K300" s="31"/>
      <c r="L300" s="26">
        <f t="shared" si="28"/>
        <v>120621</v>
      </c>
    </row>
    <row r="301" spans="1:12" ht="12.75" outlineLevel="2">
      <c r="A301" s="11" t="s">
        <v>449</v>
      </c>
      <c r="B301" s="12" t="s">
        <v>17</v>
      </c>
      <c r="C301" s="12" t="s">
        <v>18</v>
      </c>
      <c r="D301" s="12" t="s">
        <v>41</v>
      </c>
      <c r="E301" s="13" t="s">
        <v>20</v>
      </c>
      <c r="F301" s="12" t="s">
        <v>21</v>
      </c>
      <c r="G301" s="31">
        <v>5830</v>
      </c>
      <c r="H301" s="31"/>
      <c r="I301" s="20">
        <f t="shared" si="27"/>
        <v>5830</v>
      </c>
      <c r="J301" s="32">
        <v>96227</v>
      </c>
      <c r="K301" s="31"/>
      <c r="L301" s="26">
        <f t="shared" si="28"/>
        <v>96227</v>
      </c>
    </row>
    <row r="302" spans="1:12" ht="12.75" outlineLevel="2">
      <c r="A302" s="11" t="s">
        <v>461</v>
      </c>
      <c r="B302" s="12" t="s">
        <v>17</v>
      </c>
      <c r="C302" s="12" t="s">
        <v>18</v>
      </c>
      <c r="D302" s="12" t="s">
        <v>41</v>
      </c>
      <c r="E302" s="13" t="s">
        <v>20</v>
      </c>
      <c r="F302" s="12" t="s">
        <v>21</v>
      </c>
      <c r="G302" s="31">
        <v>10489</v>
      </c>
      <c r="H302" s="31"/>
      <c r="I302" s="20">
        <f t="shared" si="27"/>
        <v>10489</v>
      </c>
      <c r="J302" s="32">
        <v>171003</v>
      </c>
      <c r="K302" s="31"/>
      <c r="L302" s="26">
        <f t="shared" si="28"/>
        <v>171003</v>
      </c>
    </row>
    <row r="303" spans="1:12" ht="12.75" outlineLevel="2">
      <c r="A303" s="11" t="s">
        <v>465</v>
      </c>
      <c r="B303" s="12" t="s">
        <v>17</v>
      </c>
      <c r="C303" s="12" t="s">
        <v>18</v>
      </c>
      <c r="D303" s="12" t="s">
        <v>41</v>
      </c>
      <c r="E303" s="13" t="s">
        <v>20</v>
      </c>
      <c r="F303" s="12" t="s">
        <v>21</v>
      </c>
      <c r="G303" s="31">
        <v>20914</v>
      </c>
      <c r="H303" s="31"/>
      <c r="I303" s="20">
        <f t="shared" si="27"/>
        <v>20914</v>
      </c>
      <c r="J303" s="32">
        <v>338402</v>
      </c>
      <c r="K303" s="31"/>
      <c r="L303" s="26">
        <f t="shared" si="28"/>
        <v>338402</v>
      </c>
    </row>
    <row r="304" spans="1:12" ht="12.75" outlineLevel="2">
      <c r="A304" s="11" t="s">
        <v>486</v>
      </c>
      <c r="B304" s="12" t="s">
        <v>17</v>
      </c>
      <c r="C304" s="12" t="s">
        <v>18</v>
      </c>
      <c r="D304" s="12" t="s">
        <v>41</v>
      </c>
      <c r="E304" s="13" t="s">
        <v>20</v>
      </c>
      <c r="F304" s="12" t="s">
        <v>21</v>
      </c>
      <c r="G304" s="31">
        <v>11179</v>
      </c>
      <c r="H304" s="31"/>
      <c r="I304" s="20">
        <f t="shared" si="27"/>
        <v>11179</v>
      </c>
      <c r="J304" s="32">
        <v>176902</v>
      </c>
      <c r="K304" s="31"/>
      <c r="L304" s="26">
        <f t="shared" si="28"/>
        <v>176902</v>
      </c>
    </row>
    <row r="305" spans="1:12" ht="12.75" outlineLevel="2">
      <c r="A305" s="11" t="s">
        <v>503</v>
      </c>
      <c r="B305" s="12" t="s">
        <v>17</v>
      </c>
      <c r="C305" s="12" t="s">
        <v>18</v>
      </c>
      <c r="D305" s="12" t="s">
        <v>41</v>
      </c>
      <c r="E305" s="13" t="s">
        <v>20</v>
      </c>
      <c r="F305" s="12" t="s">
        <v>21</v>
      </c>
      <c r="G305" s="31">
        <v>7602</v>
      </c>
      <c r="H305" s="31"/>
      <c r="I305" s="20">
        <f t="shared" si="27"/>
        <v>7602</v>
      </c>
      <c r="J305" s="32">
        <v>121415</v>
      </c>
      <c r="K305" s="31"/>
      <c r="L305" s="26">
        <f t="shared" si="28"/>
        <v>121415</v>
      </c>
    </row>
    <row r="306" spans="1:12" ht="12.75" outlineLevel="2">
      <c r="A306" s="11" t="s">
        <v>505</v>
      </c>
      <c r="B306" s="12" t="s">
        <v>17</v>
      </c>
      <c r="C306" s="12" t="s">
        <v>18</v>
      </c>
      <c r="D306" s="12" t="s">
        <v>41</v>
      </c>
      <c r="E306" s="13" t="s">
        <v>20</v>
      </c>
      <c r="F306" s="12" t="s">
        <v>21</v>
      </c>
      <c r="G306" s="31">
        <v>4176</v>
      </c>
      <c r="H306" s="31"/>
      <c r="I306" s="20">
        <f t="shared" si="27"/>
        <v>4176</v>
      </c>
      <c r="J306" s="32">
        <v>68778</v>
      </c>
      <c r="K306" s="31"/>
      <c r="L306" s="26">
        <f t="shared" si="28"/>
        <v>68778</v>
      </c>
    </row>
    <row r="307" spans="1:12" ht="12.75" outlineLevel="2">
      <c r="A307" s="11" t="s">
        <v>508</v>
      </c>
      <c r="B307" s="12" t="s">
        <v>17</v>
      </c>
      <c r="C307" s="12" t="s">
        <v>18</v>
      </c>
      <c r="D307" s="12" t="s">
        <v>41</v>
      </c>
      <c r="E307" s="13" t="s">
        <v>20</v>
      </c>
      <c r="F307" s="12" t="s">
        <v>21</v>
      </c>
      <c r="G307" s="31">
        <v>16623</v>
      </c>
      <c r="H307" s="31"/>
      <c r="I307" s="20">
        <f t="shared" si="27"/>
        <v>16623</v>
      </c>
      <c r="J307" s="32">
        <v>266143</v>
      </c>
      <c r="K307" s="31"/>
      <c r="L307" s="26">
        <f t="shared" si="28"/>
        <v>266143</v>
      </c>
    </row>
    <row r="308" spans="1:12" ht="12.75" outlineLevel="2">
      <c r="A308" s="11" t="s">
        <v>514</v>
      </c>
      <c r="B308" s="12" t="s">
        <v>17</v>
      </c>
      <c r="C308" s="12" t="s">
        <v>18</v>
      </c>
      <c r="D308" s="12" t="s">
        <v>41</v>
      </c>
      <c r="E308" s="13" t="s">
        <v>20</v>
      </c>
      <c r="F308" s="12" t="s">
        <v>21</v>
      </c>
      <c r="G308" s="31">
        <v>31997</v>
      </c>
      <c r="H308" s="31"/>
      <c r="I308" s="20">
        <f t="shared" si="27"/>
        <v>31997</v>
      </c>
      <c r="J308" s="32">
        <v>511422</v>
      </c>
      <c r="K308" s="31"/>
      <c r="L308" s="26">
        <f t="shared" si="28"/>
        <v>511422</v>
      </c>
    </row>
    <row r="309" spans="1:12" ht="12.75" outlineLevel="2">
      <c r="A309" s="11" t="s">
        <v>533</v>
      </c>
      <c r="B309" s="12" t="s">
        <v>17</v>
      </c>
      <c r="C309" s="12" t="s">
        <v>18</v>
      </c>
      <c r="D309" s="12" t="s">
        <v>41</v>
      </c>
      <c r="E309" s="13" t="s">
        <v>20</v>
      </c>
      <c r="F309" s="12" t="s">
        <v>21</v>
      </c>
      <c r="G309" s="31">
        <v>90540</v>
      </c>
      <c r="H309" s="31"/>
      <c r="I309" s="20">
        <f t="shared" si="27"/>
        <v>90540</v>
      </c>
      <c r="J309" s="32">
        <v>1640689</v>
      </c>
      <c r="K309" s="31"/>
      <c r="L309" s="26">
        <f t="shared" si="28"/>
        <v>1640689</v>
      </c>
    </row>
    <row r="310" spans="1:12" ht="12.75" outlineLevel="2">
      <c r="A310" s="11" t="s">
        <v>540</v>
      </c>
      <c r="B310" s="12" t="s">
        <v>17</v>
      </c>
      <c r="C310" s="12" t="s">
        <v>18</v>
      </c>
      <c r="D310" s="12" t="s">
        <v>41</v>
      </c>
      <c r="E310" s="13" t="s">
        <v>20</v>
      </c>
      <c r="F310" s="12" t="s">
        <v>21</v>
      </c>
      <c r="G310" s="31">
        <v>4936</v>
      </c>
      <c r="H310" s="31"/>
      <c r="I310" s="20">
        <f t="shared" si="27"/>
        <v>4936</v>
      </c>
      <c r="J310" s="32">
        <v>86031</v>
      </c>
      <c r="K310" s="31"/>
      <c r="L310" s="26">
        <f t="shared" si="28"/>
        <v>86031</v>
      </c>
    </row>
    <row r="311" spans="1:12" ht="12.75" outlineLevel="2">
      <c r="A311" s="11" t="s">
        <v>588</v>
      </c>
      <c r="B311" s="12" t="s">
        <v>17</v>
      </c>
      <c r="C311" s="12" t="s">
        <v>18</v>
      </c>
      <c r="D311" s="12" t="s">
        <v>41</v>
      </c>
      <c r="E311" s="13" t="s">
        <v>20</v>
      </c>
      <c r="F311" s="12" t="s">
        <v>21</v>
      </c>
      <c r="G311" s="31">
        <v>9575</v>
      </c>
      <c r="H311" s="31"/>
      <c r="I311" s="20">
        <f t="shared" si="27"/>
        <v>9575</v>
      </c>
      <c r="J311" s="32">
        <v>155805</v>
      </c>
      <c r="K311" s="31"/>
      <c r="L311" s="26">
        <f t="shared" si="28"/>
        <v>155805</v>
      </c>
    </row>
    <row r="312" spans="1:12" ht="12.75" outlineLevel="2">
      <c r="A312" s="11" t="s">
        <v>593</v>
      </c>
      <c r="B312" s="12" t="s">
        <v>17</v>
      </c>
      <c r="C312" s="12" t="s">
        <v>18</v>
      </c>
      <c r="D312" s="12" t="s">
        <v>41</v>
      </c>
      <c r="E312" s="13" t="s">
        <v>20</v>
      </c>
      <c r="F312" s="12" t="s">
        <v>21</v>
      </c>
      <c r="G312" s="31">
        <v>6677</v>
      </c>
      <c r="H312" s="31"/>
      <c r="I312" s="20">
        <f t="shared" si="27"/>
        <v>6677</v>
      </c>
      <c r="J312" s="32">
        <v>108851</v>
      </c>
      <c r="K312" s="31"/>
      <c r="L312" s="26">
        <f t="shared" si="28"/>
        <v>108851</v>
      </c>
    </row>
    <row r="313" spans="1:12" ht="12.75" outlineLevel="2">
      <c r="A313" s="11" t="s">
        <v>620</v>
      </c>
      <c r="B313" s="12" t="s">
        <v>17</v>
      </c>
      <c r="C313" s="12" t="s">
        <v>18</v>
      </c>
      <c r="D313" s="12" t="s">
        <v>41</v>
      </c>
      <c r="E313" s="13" t="s">
        <v>20</v>
      </c>
      <c r="F313" s="12" t="s">
        <v>21</v>
      </c>
      <c r="G313" s="31">
        <v>10265</v>
      </c>
      <c r="H313" s="31"/>
      <c r="I313" s="20">
        <f t="shared" si="27"/>
        <v>10265</v>
      </c>
      <c r="J313" s="32">
        <v>167638</v>
      </c>
      <c r="K313" s="31"/>
      <c r="L313" s="26">
        <f t="shared" si="28"/>
        <v>167638</v>
      </c>
    </row>
    <row r="314" spans="1:12" s="233" customFormat="1" ht="12.75" outlineLevel="1">
      <c r="A314" s="247"/>
      <c r="B314" s="244"/>
      <c r="C314" s="244"/>
      <c r="D314" s="244" t="s">
        <v>657</v>
      </c>
      <c r="E314" s="239"/>
      <c r="F314" s="244"/>
      <c r="G314" s="251">
        <f aca="true" t="shared" si="29" ref="G314:L314">SUBTOTAL(9,G259:G313)</f>
        <v>1185451</v>
      </c>
      <c r="H314" s="251">
        <f t="shared" si="29"/>
        <v>11677</v>
      </c>
      <c r="I314" s="230">
        <f t="shared" si="29"/>
        <v>1197128</v>
      </c>
      <c r="J314" s="252">
        <f t="shared" si="29"/>
        <v>19214954</v>
      </c>
      <c r="K314" s="251">
        <f t="shared" si="29"/>
        <v>614374</v>
      </c>
      <c r="L314" s="232">
        <f t="shared" si="29"/>
        <v>19829328</v>
      </c>
    </row>
    <row r="315" spans="1:12" ht="12.75" outlineLevel="2">
      <c r="A315" s="110" t="s">
        <v>352</v>
      </c>
      <c r="B315" s="13" t="s">
        <v>64</v>
      </c>
      <c r="C315" s="13" t="s">
        <v>18</v>
      </c>
      <c r="D315" s="13" t="s">
        <v>353</v>
      </c>
      <c r="E315" s="13" t="s">
        <v>20</v>
      </c>
      <c r="F315" s="12" t="s">
        <v>21</v>
      </c>
      <c r="G315" s="39"/>
      <c r="H315" s="39">
        <v>1193</v>
      </c>
      <c r="I315" s="20">
        <f>SUM(G315:H315)</f>
        <v>1193</v>
      </c>
      <c r="J315" s="39"/>
      <c r="K315" s="39">
        <v>1735297</v>
      </c>
      <c r="L315" s="26">
        <f>SUM(J315:K315)</f>
        <v>1735297</v>
      </c>
    </row>
    <row r="316" spans="1:12" s="233" customFormat="1" ht="12.75" outlineLevel="1">
      <c r="A316" s="247"/>
      <c r="B316" s="239"/>
      <c r="C316" s="239"/>
      <c r="D316" s="239" t="s">
        <v>658</v>
      </c>
      <c r="E316" s="239"/>
      <c r="F316" s="244"/>
      <c r="G316" s="240">
        <f aca="true" t="shared" si="30" ref="G316:L316">SUBTOTAL(9,G315:G315)</f>
        <v>0</v>
      </c>
      <c r="H316" s="240">
        <f t="shared" si="30"/>
        <v>1193</v>
      </c>
      <c r="I316" s="230">
        <f t="shared" si="30"/>
        <v>1193</v>
      </c>
      <c r="J316" s="240">
        <f t="shared" si="30"/>
        <v>0</v>
      </c>
      <c r="K316" s="240">
        <f t="shared" si="30"/>
        <v>1735297</v>
      </c>
      <c r="L316" s="232">
        <f t="shared" si="30"/>
        <v>1735297</v>
      </c>
    </row>
    <row r="317" spans="1:12" ht="12.75" outlineLevel="2">
      <c r="A317" s="27" t="s">
        <v>179</v>
      </c>
      <c r="B317" s="53" t="s">
        <v>32</v>
      </c>
      <c r="C317" s="53" t="s">
        <v>36</v>
      </c>
      <c r="D317" s="53" t="s">
        <v>180</v>
      </c>
      <c r="E317" s="53" t="s">
        <v>20</v>
      </c>
      <c r="F317" s="53" t="s">
        <v>38</v>
      </c>
      <c r="G317" s="29">
        <v>845</v>
      </c>
      <c r="H317" s="29">
        <v>0</v>
      </c>
      <c r="I317" s="20">
        <f aca="true" t="shared" si="31" ref="I317:I329">SUM(G317:H317)</f>
        <v>845</v>
      </c>
      <c r="J317" s="30">
        <v>20465</v>
      </c>
      <c r="K317" s="30">
        <v>0</v>
      </c>
      <c r="L317" s="26">
        <f aca="true" t="shared" si="32" ref="L317:L329">SUM(J317:K317)</f>
        <v>20465</v>
      </c>
    </row>
    <row r="318" spans="1:12" ht="12.75" outlineLevel="2">
      <c r="A318" s="27" t="s">
        <v>285</v>
      </c>
      <c r="B318" s="53" t="s">
        <v>32</v>
      </c>
      <c r="C318" s="53" t="s">
        <v>36</v>
      </c>
      <c r="D318" s="53" t="s">
        <v>180</v>
      </c>
      <c r="E318" s="53" t="s">
        <v>20</v>
      </c>
      <c r="F318" s="53" t="s">
        <v>38</v>
      </c>
      <c r="G318" s="29">
        <v>88782</v>
      </c>
      <c r="H318" s="29">
        <v>0</v>
      </c>
      <c r="I318" s="20">
        <f t="shared" si="31"/>
        <v>88782</v>
      </c>
      <c r="J318" s="29">
        <v>1572579</v>
      </c>
      <c r="K318" s="29">
        <v>0</v>
      </c>
      <c r="L318" s="26">
        <f t="shared" si="32"/>
        <v>1572579</v>
      </c>
    </row>
    <row r="319" spans="1:12" ht="12.75" outlineLevel="2">
      <c r="A319" s="27" t="s">
        <v>287</v>
      </c>
      <c r="B319" s="53" t="s">
        <v>32</v>
      </c>
      <c r="C319" s="53" t="s">
        <v>36</v>
      </c>
      <c r="D319" s="53" t="s">
        <v>180</v>
      </c>
      <c r="E319" s="53" t="s">
        <v>20</v>
      </c>
      <c r="F319" s="53" t="s">
        <v>38</v>
      </c>
      <c r="G319" s="29">
        <v>5747</v>
      </c>
      <c r="H319" s="29">
        <v>0</v>
      </c>
      <c r="I319" s="20">
        <f t="shared" si="31"/>
        <v>5747</v>
      </c>
      <c r="J319" s="29">
        <v>138857</v>
      </c>
      <c r="K319" s="29">
        <v>0</v>
      </c>
      <c r="L319" s="26">
        <f t="shared" si="32"/>
        <v>138857</v>
      </c>
    </row>
    <row r="320" spans="1:12" ht="12.75" outlineLevel="2">
      <c r="A320" s="27" t="s">
        <v>343</v>
      </c>
      <c r="B320" s="53" t="s">
        <v>32</v>
      </c>
      <c r="C320" s="53" t="s">
        <v>36</v>
      </c>
      <c r="D320" s="53" t="s">
        <v>180</v>
      </c>
      <c r="E320" s="53" t="s">
        <v>20</v>
      </c>
      <c r="F320" s="53" t="s">
        <v>38</v>
      </c>
      <c r="G320" s="29">
        <v>6574</v>
      </c>
      <c r="H320" s="29">
        <v>0</v>
      </c>
      <c r="I320" s="20">
        <f t="shared" si="31"/>
        <v>6574</v>
      </c>
      <c r="J320" s="29">
        <v>158874</v>
      </c>
      <c r="K320" s="29">
        <v>0</v>
      </c>
      <c r="L320" s="26">
        <f t="shared" si="32"/>
        <v>158874</v>
      </c>
    </row>
    <row r="321" spans="1:12" ht="12.75" outlineLevel="2">
      <c r="A321" s="27" t="s">
        <v>380</v>
      </c>
      <c r="B321" s="53" t="s">
        <v>32</v>
      </c>
      <c r="C321" s="53" t="s">
        <v>36</v>
      </c>
      <c r="D321" s="53" t="s">
        <v>180</v>
      </c>
      <c r="E321" s="53" t="s">
        <v>20</v>
      </c>
      <c r="F321" s="53" t="s">
        <v>38</v>
      </c>
      <c r="G321" s="29">
        <v>2103</v>
      </c>
      <c r="H321" s="29">
        <v>0</v>
      </c>
      <c r="I321" s="20">
        <f t="shared" si="31"/>
        <v>2103</v>
      </c>
      <c r="J321" s="29">
        <v>50904</v>
      </c>
      <c r="K321" s="29">
        <v>0</v>
      </c>
      <c r="L321" s="26">
        <f t="shared" si="32"/>
        <v>50904</v>
      </c>
    </row>
    <row r="322" spans="1:12" ht="12.75" outlineLevel="2">
      <c r="A322" s="27" t="s">
        <v>545</v>
      </c>
      <c r="B322" s="53" t="s">
        <v>32</v>
      </c>
      <c r="C322" s="53" t="s">
        <v>36</v>
      </c>
      <c r="D322" s="53" t="s">
        <v>180</v>
      </c>
      <c r="E322" s="53" t="s">
        <v>20</v>
      </c>
      <c r="F322" s="53" t="s">
        <v>38</v>
      </c>
      <c r="G322" s="29">
        <v>15299</v>
      </c>
      <c r="H322" s="29">
        <v>0</v>
      </c>
      <c r="I322" s="20">
        <f t="shared" si="31"/>
        <v>15299</v>
      </c>
      <c r="J322" s="29">
        <v>369773</v>
      </c>
      <c r="K322" s="29">
        <v>0</v>
      </c>
      <c r="L322" s="26">
        <f t="shared" si="32"/>
        <v>369773</v>
      </c>
    </row>
    <row r="323" spans="1:12" ht="12.75" outlineLevel="2">
      <c r="A323" s="61" t="s">
        <v>283</v>
      </c>
      <c r="B323" s="28" t="s">
        <v>17</v>
      </c>
      <c r="C323" s="28" t="s">
        <v>36</v>
      </c>
      <c r="D323" s="28" t="s">
        <v>180</v>
      </c>
      <c r="E323" s="28" t="s">
        <v>20</v>
      </c>
      <c r="F323" s="49" t="s">
        <v>38</v>
      </c>
      <c r="G323" s="29">
        <v>14911</v>
      </c>
      <c r="H323" s="29">
        <v>0</v>
      </c>
      <c r="I323" s="20">
        <f t="shared" si="31"/>
        <v>14911</v>
      </c>
      <c r="J323" s="29">
        <v>360052</v>
      </c>
      <c r="K323" s="29">
        <v>0</v>
      </c>
      <c r="L323" s="26">
        <f t="shared" si="32"/>
        <v>360052</v>
      </c>
    </row>
    <row r="324" spans="1:12" ht="12.75" outlineLevel="2">
      <c r="A324" s="61" t="s">
        <v>286</v>
      </c>
      <c r="B324" s="28" t="s">
        <v>17</v>
      </c>
      <c r="C324" s="28" t="s">
        <v>36</v>
      </c>
      <c r="D324" s="28" t="s">
        <v>180</v>
      </c>
      <c r="E324" s="28" t="s">
        <v>20</v>
      </c>
      <c r="F324" s="28" t="s">
        <v>38</v>
      </c>
      <c r="G324" s="29">
        <v>85174</v>
      </c>
      <c r="H324" s="29">
        <v>0</v>
      </c>
      <c r="I324" s="20">
        <f t="shared" si="31"/>
        <v>85174</v>
      </c>
      <c r="J324" s="29">
        <v>1951371</v>
      </c>
      <c r="K324" s="29">
        <v>0</v>
      </c>
      <c r="L324" s="26">
        <f t="shared" si="32"/>
        <v>1951371</v>
      </c>
    </row>
    <row r="325" spans="1:12" ht="12.75" outlineLevel="2">
      <c r="A325" s="27" t="s">
        <v>275</v>
      </c>
      <c r="B325" s="53" t="s">
        <v>23</v>
      </c>
      <c r="C325" s="53" t="s">
        <v>36</v>
      </c>
      <c r="D325" s="53" t="s">
        <v>180</v>
      </c>
      <c r="E325" s="53" t="s">
        <v>26</v>
      </c>
      <c r="F325" s="48" t="s">
        <v>38</v>
      </c>
      <c r="G325" s="30">
        <v>3709</v>
      </c>
      <c r="H325" s="30">
        <v>0</v>
      </c>
      <c r="I325" s="20">
        <f t="shared" si="31"/>
        <v>3709</v>
      </c>
      <c r="J325" s="30">
        <v>89761</v>
      </c>
      <c r="K325" s="30">
        <v>0</v>
      </c>
      <c r="L325" s="26">
        <f t="shared" si="32"/>
        <v>89761</v>
      </c>
    </row>
    <row r="326" spans="1:12" ht="12.75" outlineLevel="2">
      <c r="A326" s="27" t="s">
        <v>289</v>
      </c>
      <c r="B326" s="53" t="s">
        <v>23</v>
      </c>
      <c r="C326" s="53" t="s">
        <v>36</v>
      </c>
      <c r="D326" s="53" t="s">
        <v>180</v>
      </c>
      <c r="E326" s="53" t="s">
        <v>26</v>
      </c>
      <c r="F326" s="48" t="s">
        <v>38</v>
      </c>
      <c r="G326" s="30">
        <v>5084</v>
      </c>
      <c r="H326" s="30">
        <v>0</v>
      </c>
      <c r="I326" s="20">
        <f t="shared" si="31"/>
        <v>5084</v>
      </c>
      <c r="J326" s="30">
        <v>123020</v>
      </c>
      <c r="K326" s="30">
        <v>0</v>
      </c>
      <c r="L326" s="26">
        <f t="shared" si="32"/>
        <v>123020</v>
      </c>
    </row>
    <row r="327" spans="1:12" ht="12.75" outlineLevel="2">
      <c r="A327" s="27" t="s">
        <v>447</v>
      </c>
      <c r="B327" s="53" t="s">
        <v>23</v>
      </c>
      <c r="C327" s="53" t="s">
        <v>36</v>
      </c>
      <c r="D327" s="53" t="s">
        <v>180</v>
      </c>
      <c r="E327" s="53" t="s">
        <v>26</v>
      </c>
      <c r="F327" s="48" t="s">
        <v>38</v>
      </c>
      <c r="G327" s="30">
        <v>9995</v>
      </c>
      <c r="H327" s="30">
        <v>0</v>
      </c>
      <c r="I327" s="20">
        <f t="shared" si="31"/>
        <v>9995</v>
      </c>
      <c r="J327" s="30">
        <v>241731</v>
      </c>
      <c r="K327" s="30">
        <v>0</v>
      </c>
      <c r="L327" s="26">
        <f t="shared" si="32"/>
        <v>241731</v>
      </c>
    </row>
    <row r="328" spans="1:12" ht="12.75" outlineLevel="2">
      <c r="A328" s="27" t="s">
        <v>474</v>
      </c>
      <c r="B328" s="53" t="s">
        <v>23</v>
      </c>
      <c r="C328" s="53" t="s">
        <v>36</v>
      </c>
      <c r="D328" s="53" t="s">
        <v>180</v>
      </c>
      <c r="E328" s="53" t="s">
        <v>26</v>
      </c>
      <c r="F328" s="48" t="s">
        <v>38</v>
      </c>
      <c r="G328" s="30">
        <v>3371</v>
      </c>
      <c r="H328" s="30">
        <v>0</v>
      </c>
      <c r="I328" s="20">
        <f t="shared" si="31"/>
        <v>3371</v>
      </c>
      <c r="J328" s="30">
        <v>81585</v>
      </c>
      <c r="K328" s="30">
        <v>0</v>
      </c>
      <c r="L328" s="26">
        <f t="shared" si="32"/>
        <v>81585</v>
      </c>
    </row>
    <row r="329" spans="1:12" ht="12.75" outlineLevel="2">
      <c r="A329" s="157" t="s">
        <v>643</v>
      </c>
      <c r="B329" s="140" t="s">
        <v>641</v>
      </c>
      <c r="C329" s="140" t="s">
        <v>36</v>
      </c>
      <c r="D329" s="140" t="s">
        <v>180</v>
      </c>
      <c r="E329" s="140" t="s">
        <v>26</v>
      </c>
      <c r="F329" s="140" t="s">
        <v>38</v>
      </c>
      <c r="G329" s="158">
        <v>38</v>
      </c>
      <c r="H329" s="158">
        <v>0</v>
      </c>
      <c r="I329" s="20">
        <f t="shared" si="31"/>
        <v>38</v>
      </c>
      <c r="J329" s="158">
        <v>94</v>
      </c>
      <c r="K329" s="158">
        <v>0</v>
      </c>
      <c r="L329" s="26">
        <f t="shared" si="32"/>
        <v>94</v>
      </c>
    </row>
    <row r="330" spans="1:12" s="233" customFormat="1" ht="12.75" outlineLevel="1">
      <c r="A330" s="253"/>
      <c r="B330" s="254"/>
      <c r="C330" s="254"/>
      <c r="D330" s="254" t="s">
        <v>659</v>
      </c>
      <c r="E330" s="254"/>
      <c r="F330" s="254"/>
      <c r="G330" s="255">
        <f aca="true" t="shared" si="33" ref="G330:L330">SUBTOTAL(9,G317:G329)</f>
        <v>241632</v>
      </c>
      <c r="H330" s="255">
        <f t="shared" si="33"/>
        <v>0</v>
      </c>
      <c r="I330" s="230">
        <f t="shared" si="33"/>
        <v>241632</v>
      </c>
      <c r="J330" s="255">
        <f t="shared" si="33"/>
        <v>5159066</v>
      </c>
      <c r="K330" s="255">
        <f t="shared" si="33"/>
        <v>0</v>
      </c>
      <c r="L330" s="232">
        <f t="shared" si="33"/>
        <v>5159066</v>
      </c>
    </row>
    <row r="331" spans="1:12" ht="12.75" outlineLevel="2">
      <c r="A331" s="33" t="s">
        <v>158</v>
      </c>
      <c r="B331" s="34" t="s">
        <v>64</v>
      </c>
      <c r="C331" s="34" t="s">
        <v>42</v>
      </c>
      <c r="D331" s="34" t="s">
        <v>157</v>
      </c>
      <c r="E331" s="35" t="s">
        <v>20</v>
      </c>
      <c r="F331" s="75" t="s">
        <v>44</v>
      </c>
      <c r="G331" s="26" t="s">
        <v>68</v>
      </c>
      <c r="H331" s="36">
        <v>1681</v>
      </c>
      <c r="I331" s="20">
        <f>SUM(G331:H331)</f>
        <v>1681</v>
      </c>
      <c r="J331" s="26" t="s">
        <v>68</v>
      </c>
      <c r="K331" s="26">
        <v>158543</v>
      </c>
      <c r="L331" s="26">
        <f>SUM(J331:K331)</f>
        <v>158543</v>
      </c>
    </row>
    <row r="332" spans="1:12" ht="12.75" outlineLevel="2">
      <c r="A332" s="47" t="s">
        <v>158</v>
      </c>
      <c r="B332" s="49" t="s">
        <v>64</v>
      </c>
      <c r="C332" s="49" t="s">
        <v>36</v>
      </c>
      <c r="D332" s="49" t="s">
        <v>157</v>
      </c>
      <c r="E332" s="50" t="s">
        <v>20</v>
      </c>
      <c r="F332" s="49" t="s">
        <v>38</v>
      </c>
      <c r="G332" s="29">
        <v>0</v>
      </c>
      <c r="H332" s="29">
        <v>30</v>
      </c>
      <c r="I332" s="20">
        <f>SUM(G332:H332)</f>
        <v>30</v>
      </c>
      <c r="J332" s="29">
        <v>0</v>
      </c>
      <c r="K332" s="29">
        <v>1418</v>
      </c>
      <c r="L332" s="26">
        <f>SUM(J332:K332)</f>
        <v>1418</v>
      </c>
    </row>
    <row r="333" spans="1:12" ht="12.75" outlineLevel="2">
      <c r="A333" s="17" t="s">
        <v>158</v>
      </c>
      <c r="B333" s="19" t="s">
        <v>64</v>
      </c>
      <c r="C333" s="19" t="s">
        <v>24</v>
      </c>
      <c r="D333" s="19" t="s">
        <v>157</v>
      </c>
      <c r="E333" s="19" t="s">
        <v>20</v>
      </c>
      <c r="F333" s="19" t="s">
        <v>27</v>
      </c>
      <c r="G333" s="20"/>
      <c r="H333" s="20">
        <v>100</v>
      </c>
      <c r="I333" s="20">
        <f>SUM(G333:H333)</f>
        <v>100</v>
      </c>
      <c r="J333" s="21"/>
      <c r="K333" s="21">
        <v>3300</v>
      </c>
      <c r="L333" s="26">
        <f>SUM(J333:K333)</f>
        <v>3300</v>
      </c>
    </row>
    <row r="334" spans="1:12" s="233" customFormat="1" ht="12.75" outlineLevel="1">
      <c r="A334" s="256"/>
      <c r="B334" s="249"/>
      <c r="C334" s="249"/>
      <c r="D334" s="249" t="s">
        <v>660</v>
      </c>
      <c r="E334" s="249"/>
      <c r="F334" s="249"/>
      <c r="G334" s="230">
        <f aca="true" t="shared" si="34" ref="G334:L334">SUBTOTAL(9,G331:G333)</f>
        <v>0</v>
      </c>
      <c r="H334" s="230">
        <f t="shared" si="34"/>
        <v>1811</v>
      </c>
      <c r="I334" s="230">
        <f t="shared" si="34"/>
        <v>1811</v>
      </c>
      <c r="J334" s="250">
        <f t="shared" si="34"/>
        <v>0</v>
      </c>
      <c r="K334" s="250">
        <f t="shared" si="34"/>
        <v>163261</v>
      </c>
      <c r="L334" s="232">
        <f t="shared" si="34"/>
        <v>163261</v>
      </c>
    </row>
    <row r="335" spans="1:12" ht="12.75" outlineLevel="2">
      <c r="A335" s="11" t="s">
        <v>34</v>
      </c>
      <c r="B335" s="12" t="s">
        <v>32</v>
      </c>
      <c r="C335" s="12" t="s">
        <v>18</v>
      </c>
      <c r="D335" s="12" t="s">
        <v>29</v>
      </c>
      <c r="E335" s="13" t="s">
        <v>20</v>
      </c>
      <c r="F335" s="12" t="s">
        <v>21</v>
      </c>
      <c r="G335" s="14">
        <v>42094</v>
      </c>
      <c r="H335" s="14"/>
      <c r="I335" s="20">
        <f aca="true" t="shared" si="35" ref="I335:I366">SUM(G335:H335)</f>
        <v>42094</v>
      </c>
      <c r="J335" s="16">
        <v>687465</v>
      </c>
      <c r="K335" s="16"/>
      <c r="L335" s="26">
        <f aca="true" t="shared" si="36" ref="L335:L366">SUM(J335:K335)</f>
        <v>687465</v>
      </c>
    </row>
    <row r="336" spans="1:12" ht="12.75" outlineLevel="2">
      <c r="A336" s="11" t="s">
        <v>117</v>
      </c>
      <c r="B336" s="12" t="s">
        <v>32</v>
      </c>
      <c r="C336" s="12" t="s">
        <v>18</v>
      </c>
      <c r="D336" s="12" t="s">
        <v>29</v>
      </c>
      <c r="E336" s="13" t="s">
        <v>20</v>
      </c>
      <c r="F336" s="12" t="s">
        <v>21</v>
      </c>
      <c r="G336" s="14">
        <v>29727</v>
      </c>
      <c r="H336" s="14"/>
      <c r="I336" s="20">
        <f t="shared" si="35"/>
        <v>29727</v>
      </c>
      <c r="J336" s="16">
        <v>476840</v>
      </c>
      <c r="K336" s="16"/>
      <c r="L336" s="26">
        <f t="shared" si="36"/>
        <v>476840</v>
      </c>
    </row>
    <row r="337" spans="1:12" ht="12.75" outlineLevel="2">
      <c r="A337" s="11" t="s">
        <v>206</v>
      </c>
      <c r="B337" s="12" t="s">
        <v>32</v>
      </c>
      <c r="C337" s="12" t="s">
        <v>18</v>
      </c>
      <c r="D337" s="12" t="s">
        <v>29</v>
      </c>
      <c r="E337" s="13" t="s">
        <v>20</v>
      </c>
      <c r="F337" s="12" t="s">
        <v>21</v>
      </c>
      <c r="G337" s="14">
        <v>46361</v>
      </c>
      <c r="H337" s="14"/>
      <c r="I337" s="20">
        <f t="shared" si="35"/>
        <v>46361</v>
      </c>
      <c r="J337" s="16">
        <v>736517</v>
      </c>
      <c r="K337" s="16"/>
      <c r="L337" s="26">
        <f t="shared" si="36"/>
        <v>736517</v>
      </c>
    </row>
    <row r="338" spans="1:12" ht="12.75" outlineLevel="2">
      <c r="A338" s="104" t="s">
        <v>277</v>
      </c>
      <c r="B338" s="12" t="s">
        <v>32</v>
      </c>
      <c r="C338" s="12" t="s">
        <v>18</v>
      </c>
      <c r="D338" s="12" t="s">
        <v>29</v>
      </c>
      <c r="E338" s="13" t="s">
        <v>20</v>
      </c>
      <c r="F338" s="12" t="s">
        <v>21</v>
      </c>
      <c r="G338" s="14">
        <v>23880</v>
      </c>
      <c r="H338" s="14"/>
      <c r="I338" s="20">
        <f t="shared" si="35"/>
        <v>23880</v>
      </c>
      <c r="J338" s="16">
        <v>379807</v>
      </c>
      <c r="K338" s="16"/>
      <c r="L338" s="26">
        <f t="shared" si="36"/>
        <v>379807</v>
      </c>
    </row>
    <row r="339" spans="1:12" ht="12.75" outlineLevel="2">
      <c r="A339" s="11" t="s">
        <v>282</v>
      </c>
      <c r="B339" s="12" t="s">
        <v>32</v>
      </c>
      <c r="C339" s="12" t="s">
        <v>18</v>
      </c>
      <c r="D339" s="12" t="s">
        <v>29</v>
      </c>
      <c r="E339" s="13" t="s">
        <v>20</v>
      </c>
      <c r="F339" s="12" t="s">
        <v>21</v>
      </c>
      <c r="G339" s="14">
        <v>31495</v>
      </c>
      <c r="H339" s="14"/>
      <c r="I339" s="20">
        <f t="shared" si="35"/>
        <v>31495</v>
      </c>
      <c r="J339" s="16">
        <v>487988</v>
      </c>
      <c r="K339" s="16"/>
      <c r="L339" s="26">
        <f t="shared" si="36"/>
        <v>487988</v>
      </c>
    </row>
    <row r="340" spans="1:12" ht="12.75" outlineLevel="2">
      <c r="A340" s="11" t="s">
        <v>296</v>
      </c>
      <c r="B340" s="12" t="s">
        <v>32</v>
      </c>
      <c r="C340" s="12" t="s">
        <v>18</v>
      </c>
      <c r="D340" s="12" t="s">
        <v>29</v>
      </c>
      <c r="E340" s="13" t="s">
        <v>20</v>
      </c>
      <c r="F340" s="12" t="s">
        <v>21</v>
      </c>
      <c r="G340" s="14">
        <v>75577</v>
      </c>
      <c r="H340" s="14"/>
      <c r="I340" s="20">
        <f t="shared" si="35"/>
        <v>75577</v>
      </c>
      <c r="J340" s="16">
        <v>1225114</v>
      </c>
      <c r="K340" s="16"/>
      <c r="L340" s="26">
        <f t="shared" si="36"/>
        <v>1225114</v>
      </c>
    </row>
    <row r="341" spans="1:12" ht="12.75" outlineLevel="2">
      <c r="A341" s="11" t="s">
        <v>331</v>
      </c>
      <c r="B341" s="12" t="s">
        <v>32</v>
      </c>
      <c r="C341" s="12" t="s">
        <v>18</v>
      </c>
      <c r="D341" s="12" t="s">
        <v>29</v>
      </c>
      <c r="E341" s="13" t="s">
        <v>20</v>
      </c>
      <c r="F341" s="12" t="s">
        <v>21</v>
      </c>
      <c r="G341" s="14">
        <v>10680</v>
      </c>
      <c r="H341" s="14"/>
      <c r="I341" s="20">
        <f t="shared" si="35"/>
        <v>10680</v>
      </c>
      <c r="J341" s="16">
        <v>175143</v>
      </c>
      <c r="K341" s="16"/>
      <c r="L341" s="26">
        <f t="shared" si="36"/>
        <v>175143</v>
      </c>
    </row>
    <row r="342" spans="1:12" ht="12.75" outlineLevel="2">
      <c r="A342" s="11" t="s">
        <v>334</v>
      </c>
      <c r="B342" s="12" t="s">
        <v>32</v>
      </c>
      <c r="C342" s="12" t="s">
        <v>18</v>
      </c>
      <c r="D342" s="12" t="s">
        <v>29</v>
      </c>
      <c r="E342" s="13" t="s">
        <v>20</v>
      </c>
      <c r="F342" s="12" t="s">
        <v>21</v>
      </c>
      <c r="G342" s="14">
        <v>22759</v>
      </c>
      <c r="H342" s="14"/>
      <c r="I342" s="20">
        <f t="shared" si="35"/>
        <v>22759</v>
      </c>
      <c r="J342" s="16">
        <v>377347</v>
      </c>
      <c r="K342" s="16"/>
      <c r="L342" s="26">
        <f t="shared" si="36"/>
        <v>377347</v>
      </c>
    </row>
    <row r="343" spans="1:12" ht="12.75" outlineLevel="2">
      <c r="A343" s="11" t="s">
        <v>349</v>
      </c>
      <c r="B343" s="12" t="s">
        <v>32</v>
      </c>
      <c r="C343" s="12" t="s">
        <v>18</v>
      </c>
      <c r="D343" s="12" t="s">
        <v>29</v>
      </c>
      <c r="E343" s="13" t="s">
        <v>20</v>
      </c>
      <c r="F343" s="12" t="s">
        <v>21</v>
      </c>
      <c r="G343" s="14">
        <v>51408</v>
      </c>
      <c r="H343" s="14"/>
      <c r="I343" s="20">
        <f t="shared" si="35"/>
        <v>51408</v>
      </c>
      <c r="J343" s="16">
        <v>876729</v>
      </c>
      <c r="K343" s="16"/>
      <c r="L343" s="26">
        <f t="shared" si="36"/>
        <v>876729</v>
      </c>
    </row>
    <row r="344" spans="1:12" ht="12.75" outlineLevel="2">
      <c r="A344" s="11" t="s">
        <v>388</v>
      </c>
      <c r="B344" s="12" t="s">
        <v>32</v>
      </c>
      <c r="C344" s="12" t="s">
        <v>18</v>
      </c>
      <c r="D344" s="12" t="s">
        <v>29</v>
      </c>
      <c r="E344" s="13" t="s">
        <v>20</v>
      </c>
      <c r="F344" s="12" t="s">
        <v>21</v>
      </c>
      <c r="G344" s="14">
        <v>52616</v>
      </c>
      <c r="H344" s="14"/>
      <c r="I344" s="20">
        <f t="shared" si="35"/>
        <v>52616</v>
      </c>
      <c r="J344" s="16">
        <v>850709</v>
      </c>
      <c r="K344" s="16"/>
      <c r="L344" s="26">
        <f t="shared" si="36"/>
        <v>850709</v>
      </c>
    </row>
    <row r="345" spans="1:12" ht="12.75" outlineLevel="2">
      <c r="A345" s="11" t="s">
        <v>459</v>
      </c>
      <c r="B345" s="12" t="s">
        <v>32</v>
      </c>
      <c r="C345" s="12" t="s">
        <v>18</v>
      </c>
      <c r="D345" s="12" t="s">
        <v>29</v>
      </c>
      <c r="E345" s="13" t="s">
        <v>20</v>
      </c>
      <c r="F345" s="12" t="s">
        <v>21</v>
      </c>
      <c r="G345" s="14">
        <v>25791</v>
      </c>
      <c r="H345" s="14"/>
      <c r="I345" s="20">
        <f t="shared" si="35"/>
        <v>25791</v>
      </c>
      <c r="J345" s="16">
        <v>429071</v>
      </c>
      <c r="K345" s="16"/>
      <c r="L345" s="26">
        <f t="shared" si="36"/>
        <v>429071</v>
      </c>
    </row>
    <row r="346" spans="1:12" ht="12.75" outlineLevel="2">
      <c r="A346" s="11" t="s">
        <v>472</v>
      </c>
      <c r="B346" s="12" t="s">
        <v>32</v>
      </c>
      <c r="C346" s="12" t="s">
        <v>18</v>
      </c>
      <c r="D346" s="12" t="s">
        <v>29</v>
      </c>
      <c r="E346" s="13" t="s">
        <v>20</v>
      </c>
      <c r="F346" s="12" t="s">
        <v>21</v>
      </c>
      <c r="G346" s="14">
        <v>46838</v>
      </c>
      <c r="H346" s="14"/>
      <c r="I346" s="20">
        <f t="shared" si="35"/>
        <v>46838</v>
      </c>
      <c r="J346" s="16">
        <v>756000</v>
      </c>
      <c r="K346" s="16"/>
      <c r="L346" s="26">
        <f t="shared" si="36"/>
        <v>756000</v>
      </c>
    </row>
    <row r="347" spans="1:12" ht="12.75" outlineLevel="2">
      <c r="A347" s="11" t="s">
        <v>519</v>
      </c>
      <c r="B347" s="12" t="s">
        <v>32</v>
      </c>
      <c r="C347" s="12" t="s">
        <v>18</v>
      </c>
      <c r="D347" s="12" t="s">
        <v>29</v>
      </c>
      <c r="E347" s="13" t="s">
        <v>20</v>
      </c>
      <c r="F347" s="12" t="s">
        <v>21</v>
      </c>
      <c r="G347" s="14">
        <v>39873</v>
      </c>
      <c r="H347" s="14"/>
      <c r="I347" s="20">
        <f t="shared" si="35"/>
        <v>39873</v>
      </c>
      <c r="J347" s="16">
        <v>634069</v>
      </c>
      <c r="K347" s="16"/>
      <c r="L347" s="26">
        <f t="shared" si="36"/>
        <v>634069</v>
      </c>
    </row>
    <row r="348" spans="1:12" ht="12.75" outlineLevel="2">
      <c r="A348" s="11" t="s">
        <v>542</v>
      </c>
      <c r="B348" s="12" t="s">
        <v>32</v>
      </c>
      <c r="C348" s="12" t="s">
        <v>18</v>
      </c>
      <c r="D348" s="12" t="s">
        <v>29</v>
      </c>
      <c r="E348" s="13" t="s">
        <v>20</v>
      </c>
      <c r="F348" s="12" t="s">
        <v>21</v>
      </c>
      <c r="G348" s="14">
        <v>46852</v>
      </c>
      <c r="H348" s="14"/>
      <c r="I348" s="20">
        <f t="shared" si="35"/>
        <v>46852</v>
      </c>
      <c r="J348" s="16">
        <v>782463</v>
      </c>
      <c r="K348" s="16"/>
      <c r="L348" s="26">
        <f t="shared" si="36"/>
        <v>782463</v>
      </c>
    </row>
    <row r="349" spans="1:12" ht="12.75" outlineLevel="2">
      <c r="A349" s="11" t="s">
        <v>557</v>
      </c>
      <c r="B349" s="12" t="s">
        <v>32</v>
      </c>
      <c r="C349" s="12" t="s">
        <v>18</v>
      </c>
      <c r="D349" s="12" t="s">
        <v>29</v>
      </c>
      <c r="E349" s="13" t="s">
        <v>20</v>
      </c>
      <c r="F349" s="12" t="s">
        <v>21</v>
      </c>
      <c r="G349" s="14">
        <v>30353</v>
      </c>
      <c r="H349" s="14"/>
      <c r="I349" s="20">
        <f t="shared" si="35"/>
        <v>30353</v>
      </c>
      <c r="J349" s="16">
        <v>493562</v>
      </c>
      <c r="K349" s="16"/>
      <c r="L349" s="26">
        <f t="shared" si="36"/>
        <v>493562</v>
      </c>
    </row>
    <row r="350" spans="1:12" ht="12.75" outlineLevel="2">
      <c r="A350" s="11" t="s">
        <v>414</v>
      </c>
      <c r="B350" s="12" t="s">
        <v>49</v>
      </c>
      <c r="C350" s="12" t="s">
        <v>18</v>
      </c>
      <c r="D350" s="12" t="s">
        <v>29</v>
      </c>
      <c r="E350" s="13" t="s">
        <v>20</v>
      </c>
      <c r="F350" s="12" t="s">
        <v>21</v>
      </c>
      <c r="G350" s="39"/>
      <c r="H350" s="39">
        <v>28660</v>
      </c>
      <c r="I350" s="20">
        <f t="shared" si="35"/>
        <v>28660</v>
      </c>
      <c r="J350" s="39"/>
      <c r="K350" s="39">
        <v>1438590</v>
      </c>
      <c r="L350" s="26">
        <f t="shared" si="36"/>
        <v>1438590</v>
      </c>
    </row>
    <row r="351" spans="1:12" ht="12.75" outlineLevel="2">
      <c r="A351" s="11" t="s">
        <v>625</v>
      </c>
      <c r="B351" s="12" t="s">
        <v>49</v>
      </c>
      <c r="C351" s="12" t="s">
        <v>18</v>
      </c>
      <c r="D351" s="12" t="s">
        <v>29</v>
      </c>
      <c r="E351" s="13" t="s">
        <v>20</v>
      </c>
      <c r="F351" s="12" t="s">
        <v>21</v>
      </c>
      <c r="G351" s="39"/>
      <c r="H351" s="39">
        <v>4762</v>
      </c>
      <c r="I351" s="20">
        <f t="shared" si="35"/>
        <v>4762</v>
      </c>
      <c r="J351" s="39"/>
      <c r="K351" s="39">
        <v>267103</v>
      </c>
      <c r="L351" s="26">
        <f t="shared" si="36"/>
        <v>267103</v>
      </c>
    </row>
    <row r="352" spans="1:12" ht="12.75" outlineLevel="2">
      <c r="A352" s="11" t="s">
        <v>135</v>
      </c>
      <c r="B352" s="13" t="s">
        <v>64</v>
      </c>
      <c r="C352" s="13" t="s">
        <v>18</v>
      </c>
      <c r="D352" s="13" t="s">
        <v>29</v>
      </c>
      <c r="E352" s="13" t="s">
        <v>20</v>
      </c>
      <c r="F352" s="12" t="s">
        <v>21</v>
      </c>
      <c r="G352" s="14"/>
      <c r="H352" s="14">
        <v>129778</v>
      </c>
      <c r="I352" s="20">
        <f t="shared" si="35"/>
        <v>129778</v>
      </c>
      <c r="J352" s="16"/>
      <c r="K352" s="16">
        <v>6197326</v>
      </c>
      <c r="L352" s="26">
        <f t="shared" si="36"/>
        <v>6197326</v>
      </c>
    </row>
    <row r="353" spans="1:12" ht="12.75" outlineLevel="2">
      <c r="A353" s="23" t="s">
        <v>135</v>
      </c>
      <c r="B353" s="19" t="s">
        <v>64</v>
      </c>
      <c r="C353" s="19" t="s">
        <v>24</v>
      </c>
      <c r="D353" s="19" t="s">
        <v>29</v>
      </c>
      <c r="E353" s="19" t="s">
        <v>20</v>
      </c>
      <c r="F353" s="19" t="s">
        <v>27</v>
      </c>
      <c r="G353" s="20"/>
      <c r="H353" s="20">
        <v>72183</v>
      </c>
      <c r="I353" s="20">
        <f t="shared" si="35"/>
        <v>72183</v>
      </c>
      <c r="J353" s="21"/>
      <c r="K353" s="21">
        <v>3408659</v>
      </c>
      <c r="L353" s="26">
        <f t="shared" si="36"/>
        <v>3408659</v>
      </c>
    </row>
    <row r="354" spans="1:12" ht="12.75" outlineLevel="2">
      <c r="A354" s="47" t="s">
        <v>135</v>
      </c>
      <c r="B354" s="48" t="s">
        <v>64</v>
      </c>
      <c r="C354" s="49" t="s">
        <v>36</v>
      </c>
      <c r="D354" s="49" t="s">
        <v>29</v>
      </c>
      <c r="E354" s="50" t="s">
        <v>20</v>
      </c>
      <c r="F354" s="49" t="s">
        <v>38</v>
      </c>
      <c r="G354" s="29">
        <v>0</v>
      </c>
      <c r="H354" s="29">
        <v>98473</v>
      </c>
      <c r="I354" s="20">
        <f t="shared" si="35"/>
        <v>98473</v>
      </c>
      <c r="J354" s="29">
        <v>0</v>
      </c>
      <c r="K354" s="29">
        <v>4093752</v>
      </c>
      <c r="L354" s="26">
        <f t="shared" si="36"/>
        <v>4093752</v>
      </c>
    </row>
    <row r="355" spans="1:12" ht="12.75" outlineLevel="2">
      <c r="A355" s="11" t="s">
        <v>307</v>
      </c>
      <c r="B355" s="13" t="s">
        <v>64</v>
      </c>
      <c r="C355" s="13" t="s">
        <v>18</v>
      </c>
      <c r="D355" s="13" t="s">
        <v>29</v>
      </c>
      <c r="E355" s="13" t="s">
        <v>20</v>
      </c>
      <c r="F355" s="12" t="s">
        <v>21</v>
      </c>
      <c r="G355" s="14"/>
      <c r="H355" s="14">
        <v>30907</v>
      </c>
      <c r="I355" s="20">
        <f t="shared" si="35"/>
        <v>30907</v>
      </c>
      <c r="J355" s="16"/>
      <c r="K355" s="16">
        <v>1767316</v>
      </c>
      <c r="L355" s="26">
        <f t="shared" si="36"/>
        <v>1767316</v>
      </c>
    </row>
    <row r="356" spans="1:12" ht="12.75" outlineLevel="2">
      <c r="A356" s="11" t="s">
        <v>348</v>
      </c>
      <c r="B356" s="13" t="s">
        <v>64</v>
      </c>
      <c r="C356" s="13" t="s">
        <v>18</v>
      </c>
      <c r="D356" s="13" t="s">
        <v>29</v>
      </c>
      <c r="E356" s="13" t="s">
        <v>20</v>
      </c>
      <c r="F356" s="12" t="s">
        <v>21</v>
      </c>
      <c r="G356" s="14"/>
      <c r="H356" s="14">
        <v>11016</v>
      </c>
      <c r="I356" s="20">
        <f t="shared" si="35"/>
        <v>11016</v>
      </c>
      <c r="J356" s="16"/>
      <c r="K356" s="16">
        <v>526281</v>
      </c>
      <c r="L356" s="26">
        <f t="shared" si="36"/>
        <v>526281</v>
      </c>
    </row>
    <row r="357" spans="1:12" ht="12.75" outlineLevel="2">
      <c r="A357" s="11" t="s">
        <v>535</v>
      </c>
      <c r="B357" s="13" t="s">
        <v>64</v>
      </c>
      <c r="C357" s="13" t="s">
        <v>18</v>
      </c>
      <c r="D357" s="13" t="s">
        <v>29</v>
      </c>
      <c r="E357" s="13" t="s">
        <v>20</v>
      </c>
      <c r="F357" s="12" t="s">
        <v>21</v>
      </c>
      <c r="G357" s="14"/>
      <c r="H357" s="14">
        <v>21917</v>
      </c>
      <c r="I357" s="20">
        <f t="shared" si="35"/>
        <v>21917</v>
      </c>
      <c r="J357" s="16"/>
      <c r="K357" s="16">
        <v>859087</v>
      </c>
      <c r="L357" s="26">
        <f t="shared" si="36"/>
        <v>859087</v>
      </c>
    </row>
    <row r="358" spans="1:12" ht="12.75" outlineLevel="2">
      <c r="A358" s="11" t="s">
        <v>28</v>
      </c>
      <c r="B358" s="12" t="s">
        <v>17</v>
      </c>
      <c r="C358" s="12" t="s">
        <v>18</v>
      </c>
      <c r="D358" s="12" t="s">
        <v>29</v>
      </c>
      <c r="E358" s="13" t="s">
        <v>20</v>
      </c>
      <c r="F358" s="12" t="s">
        <v>21</v>
      </c>
      <c r="G358" s="15">
        <v>14273</v>
      </c>
      <c r="H358" s="15"/>
      <c r="I358" s="20">
        <f t="shared" si="35"/>
        <v>14273</v>
      </c>
      <c r="J358" s="22">
        <v>227093</v>
      </c>
      <c r="K358" s="22"/>
      <c r="L358" s="26">
        <f t="shared" si="36"/>
        <v>227093</v>
      </c>
    </row>
    <row r="359" spans="1:12" ht="12.75" outlineLevel="2">
      <c r="A359" s="11" t="s">
        <v>30</v>
      </c>
      <c r="B359" s="12" t="s">
        <v>17</v>
      </c>
      <c r="C359" s="12" t="s">
        <v>18</v>
      </c>
      <c r="D359" s="12" t="s">
        <v>29</v>
      </c>
      <c r="E359" s="13" t="s">
        <v>20</v>
      </c>
      <c r="F359" s="12" t="s">
        <v>21</v>
      </c>
      <c r="G359" s="15">
        <v>8857</v>
      </c>
      <c r="H359" s="15"/>
      <c r="I359" s="20">
        <f t="shared" si="35"/>
        <v>8857</v>
      </c>
      <c r="J359" s="22">
        <v>141719</v>
      </c>
      <c r="K359" s="22"/>
      <c r="L359" s="26">
        <f t="shared" si="36"/>
        <v>141719</v>
      </c>
    </row>
    <row r="360" spans="1:12" ht="12.75" outlineLevel="2">
      <c r="A360" s="11" t="s">
        <v>47</v>
      </c>
      <c r="B360" s="12" t="s">
        <v>17</v>
      </c>
      <c r="C360" s="12" t="s">
        <v>18</v>
      </c>
      <c r="D360" s="12" t="s">
        <v>29</v>
      </c>
      <c r="E360" s="13" t="s">
        <v>20</v>
      </c>
      <c r="F360" s="12" t="s">
        <v>21</v>
      </c>
      <c r="G360" s="15">
        <v>96462</v>
      </c>
      <c r="H360" s="15"/>
      <c r="I360" s="20">
        <f t="shared" si="35"/>
        <v>96462</v>
      </c>
      <c r="J360" s="22">
        <v>1516236</v>
      </c>
      <c r="K360" s="22"/>
      <c r="L360" s="26">
        <f t="shared" si="36"/>
        <v>1516236</v>
      </c>
    </row>
    <row r="361" spans="1:12" ht="12.75" outlineLevel="2">
      <c r="A361" s="11" t="s">
        <v>88</v>
      </c>
      <c r="B361" s="12" t="s">
        <v>17</v>
      </c>
      <c r="C361" s="12" t="s">
        <v>18</v>
      </c>
      <c r="D361" s="12" t="s">
        <v>29</v>
      </c>
      <c r="E361" s="13" t="s">
        <v>20</v>
      </c>
      <c r="F361" s="12" t="s">
        <v>21</v>
      </c>
      <c r="G361" s="15">
        <v>11817</v>
      </c>
      <c r="H361" s="15"/>
      <c r="I361" s="20">
        <f t="shared" si="35"/>
        <v>11817</v>
      </c>
      <c r="J361" s="22">
        <v>186905</v>
      </c>
      <c r="K361" s="22"/>
      <c r="L361" s="26">
        <f t="shared" si="36"/>
        <v>186905</v>
      </c>
    </row>
    <row r="362" spans="1:12" ht="12.75" outlineLevel="2">
      <c r="A362" s="11" t="s">
        <v>99</v>
      </c>
      <c r="B362" s="12" t="s">
        <v>17</v>
      </c>
      <c r="C362" s="12" t="s">
        <v>18</v>
      </c>
      <c r="D362" s="12" t="s">
        <v>29</v>
      </c>
      <c r="E362" s="13" t="s">
        <v>20</v>
      </c>
      <c r="F362" s="12" t="s">
        <v>21</v>
      </c>
      <c r="G362" s="15">
        <v>26920</v>
      </c>
      <c r="H362" s="15"/>
      <c r="I362" s="20">
        <f t="shared" si="35"/>
        <v>26920</v>
      </c>
      <c r="J362" s="22">
        <v>430851</v>
      </c>
      <c r="K362" s="22"/>
      <c r="L362" s="26">
        <f t="shared" si="36"/>
        <v>430851</v>
      </c>
    </row>
    <row r="363" spans="1:12" ht="12.75" outlineLevel="2">
      <c r="A363" s="11" t="s">
        <v>111</v>
      </c>
      <c r="B363" s="12" t="s">
        <v>17</v>
      </c>
      <c r="C363" s="12" t="s">
        <v>18</v>
      </c>
      <c r="D363" s="12" t="s">
        <v>29</v>
      </c>
      <c r="E363" s="13" t="s">
        <v>20</v>
      </c>
      <c r="F363" s="12" t="s">
        <v>21</v>
      </c>
      <c r="G363" s="15">
        <v>28958</v>
      </c>
      <c r="H363" s="15"/>
      <c r="I363" s="20">
        <f t="shared" si="35"/>
        <v>28958</v>
      </c>
      <c r="J363" s="22">
        <v>458875</v>
      </c>
      <c r="K363" s="22"/>
      <c r="L363" s="26">
        <f t="shared" si="36"/>
        <v>458875</v>
      </c>
    </row>
    <row r="364" spans="1:12" ht="12.75" outlineLevel="2">
      <c r="A364" s="11" t="s">
        <v>176</v>
      </c>
      <c r="B364" s="12" t="s">
        <v>17</v>
      </c>
      <c r="C364" s="12" t="s">
        <v>18</v>
      </c>
      <c r="D364" s="12" t="s">
        <v>29</v>
      </c>
      <c r="E364" s="13" t="s">
        <v>20</v>
      </c>
      <c r="F364" s="12" t="s">
        <v>21</v>
      </c>
      <c r="G364" s="15">
        <v>69788</v>
      </c>
      <c r="H364" s="15"/>
      <c r="I364" s="20">
        <f t="shared" si="35"/>
        <v>69788</v>
      </c>
      <c r="J364" s="22">
        <v>1101129</v>
      </c>
      <c r="K364" s="22"/>
      <c r="L364" s="26">
        <f t="shared" si="36"/>
        <v>1101129</v>
      </c>
    </row>
    <row r="365" spans="1:12" ht="12.75" outlineLevel="2">
      <c r="A365" s="11" t="s">
        <v>186</v>
      </c>
      <c r="B365" s="12" t="s">
        <v>17</v>
      </c>
      <c r="C365" s="12" t="s">
        <v>18</v>
      </c>
      <c r="D365" s="12" t="s">
        <v>29</v>
      </c>
      <c r="E365" s="13" t="s">
        <v>20</v>
      </c>
      <c r="F365" s="12" t="s">
        <v>21</v>
      </c>
      <c r="G365" s="15">
        <v>73189</v>
      </c>
      <c r="H365" s="15"/>
      <c r="I365" s="20">
        <f t="shared" si="35"/>
        <v>73189</v>
      </c>
      <c r="J365" s="22">
        <v>1220980</v>
      </c>
      <c r="K365" s="22"/>
      <c r="L365" s="26">
        <f t="shared" si="36"/>
        <v>1220980</v>
      </c>
    </row>
    <row r="366" spans="1:12" ht="12.75" outlineLevel="2">
      <c r="A366" s="11" t="s">
        <v>193</v>
      </c>
      <c r="B366" s="12" t="s">
        <v>17</v>
      </c>
      <c r="C366" s="12" t="s">
        <v>18</v>
      </c>
      <c r="D366" s="12" t="s">
        <v>29</v>
      </c>
      <c r="E366" s="13" t="s">
        <v>20</v>
      </c>
      <c r="F366" s="12" t="s">
        <v>21</v>
      </c>
      <c r="G366" s="15">
        <v>9613</v>
      </c>
      <c r="H366" s="15"/>
      <c r="I366" s="20">
        <f t="shared" si="35"/>
        <v>9613</v>
      </c>
      <c r="J366" s="22">
        <v>158004</v>
      </c>
      <c r="K366" s="22"/>
      <c r="L366" s="26">
        <f t="shared" si="36"/>
        <v>158004</v>
      </c>
    </row>
    <row r="367" spans="1:12" ht="12.75" outlineLevel="2">
      <c r="A367" s="11" t="s">
        <v>201</v>
      </c>
      <c r="B367" s="12" t="s">
        <v>17</v>
      </c>
      <c r="C367" s="12" t="s">
        <v>18</v>
      </c>
      <c r="D367" s="12" t="s">
        <v>29</v>
      </c>
      <c r="E367" s="13" t="s">
        <v>20</v>
      </c>
      <c r="F367" s="12" t="s">
        <v>21</v>
      </c>
      <c r="G367" s="15">
        <v>9187</v>
      </c>
      <c r="H367" s="15"/>
      <c r="I367" s="20">
        <f aca="true" t="shared" si="37" ref="I367:I398">SUM(G367:H367)</f>
        <v>9187</v>
      </c>
      <c r="J367" s="22">
        <v>147409</v>
      </c>
      <c r="K367" s="22"/>
      <c r="L367" s="26">
        <f aca="true" t="shared" si="38" ref="L367:L398">SUM(J367:K367)</f>
        <v>147409</v>
      </c>
    </row>
    <row r="368" spans="1:12" ht="12.75" outlineLevel="2">
      <c r="A368" s="11" t="s">
        <v>202</v>
      </c>
      <c r="B368" s="12" t="s">
        <v>17</v>
      </c>
      <c r="C368" s="12" t="s">
        <v>18</v>
      </c>
      <c r="D368" s="12" t="s">
        <v>29</v>
      </c>
      <c r="E368" s="13" t="s">
        <v>20</v>
      </c>
      <c r="F368" s="12" t="s">
        <v>21</v>
      </c>
      <c r="G368" s="15">
        <v>3330</v>
      </c>
      <c r="H368" s="15"/>
      <c r="I368" s="20">
        <f t="shared" si="37"/>
        <v>3330</v>
      </c>
      <c r="J368" s="22">
        <v>55974</v>
      </c>
      <c r="K368" s="22"/>
      <c r="L368" s="26">
        <f t="shared" si="38"/>
        <v>55974</v>
      </c>
    </row>
    <row r="369" spans="1:12" ht="12.75" outlineLevel="2">
      <c r="A369" s="11" t="s">
        <v>217</v>
      </c>
      <c r="B369" s="12" t="s">
        <v>17</v>
      </c>
      <c r="C369" s="12" t="s">
        <v>18</v>
      </c>
      <c r="D369" s="12" t="s">
        <v>29</v>
      </c>
      <c r="E369" s="13" t="s">
        <v>20</v>
      </c>
      <c r="F369" s="12" t="s">
        <v>21</v>
      </c>
      <c r="G369" s="15">
        <v>13264</v>
      </c>
      <c r="H369" s="15"/>
      <c r="I369" s="20">
        <f t="shared" si="37"/>
        <v>13264</v>
      </c>
      <c r="J369" s="22">
        <v>224076</v>
      </c>
      <c r="K369" s="22"/>
      <c r="L369" s="26">
        <f t="shared" si="38"/>
        <v>224076</v>
      </c>
    </row>
    <row r="370" spans="1:12" ht="12.75" outlineLevel="2">
      <c r="A370" s="11" t="s">
        <v>243</v>
      </c>
      <c r="B370" s="12" t="s">
        <v>17</v>
      </c>
      <c r="C370" s="12" t="s">
        <v>18</v>
      </c>
      <c r="D370" s="12" t="s">
        <v>29</v>
      </c>
      <c r="E370" s="13" t="s">
        <v>20</v>
      </c>
      <c r="F370" s="12" t="s">
        <v>21</v>
      </c>
      <c r="G370" s="15">
        <v>7880</v>
      </c>
      <c r="H370" s="15"/>
      <c r="I370" s="20">
        <f t="shared" si="37"/>
        <v>7880</v>
      </c>
      <c r="J370" s="22">
        <v>135591</v>
      </c>
      <c r="K370" s="22"/>
      <c r="L370" s="26">
        <f t="shared" si="38"/>
        <v>135591</v>
      </c>
    </row>
    <row r="371" spans="1:12" ht="12.75" outlineLevel="2">
      <c r="A371" s="11" t="s">
        <v>247</v>
      </c>
      <c r="B371" s="12" t="s">
        <v>17</v>
      </c>
      <c r="C371" s="12" t="s">
        <v>18</v>
      </c>
      <c r="D371" s="12" t="s">
        <v>29</v>
      </c>
      <c r="E371" s="13" t="s">
        <v>20</v>
      </c>
      <c r="F371" s="12" t="s">
        <v>21</v>
      </c>
      <c r="G371" s="15">
        <v>5233</v>
      </c>
      <c r="H371" s="15"/>
      <c r="I371" s="20">
        <f t="shared" si="37"/>
        <v>5233</v>
      </c>
      <c r="J371" s="22">
        <v>90051</v>
      </c>
      <c r="K371" s="22"/>
      <c r="L371" s="26">
        <f t="shared" si="38"/>
        <v>90051</v>
      </c>
    </row>
    <row r="372" spans="1:12" ht="12.75" outlineLevel="2">
      <c r="A372" s="11" t="s">
        <v>255</v>
      </c>
      <c r="B372" s="12" t="s">
        <v>17</v>
      </c>
      <c r="C372" s="12" t="s">
        <v>18</v>
      </c>
      <c r="D372" s="12" t="s">
        <v>29</v>
      </c>
      <c r="E372" s="13" t="s">
        <v>20</v>
      </c>
      <c r="F372" s="12" t="s">
        <v>21</v>
      </c>
      <c r="G372" s="15">
        <v>8515</v>
      </c>
      <c r="H372" s="15"/>
      <c r="I372" s="20">
        <f t="shared" si="37"/>
        <v>8515</v>
      </c>
      <c r="J372" s="22">
        <v>145595</v>
      </c>
      <c r="K372" s="22"/>
      <c r="L372" s="26">
        <f t="shared" si="38"/>
        <v>145595</v>
      </c>
    </row>
    <row r="373" spans="1:12" ht="12.75" outlineLevel="2">
      <c r="A373" s="11" t="s">
        <v>260</v>
      </c>
      <c r="B373" s="12" t="s">
        <v>17</v>
      </c>
      <c r="C373" s="12" t="s">
        <v>18</v>
      </c>
      <c r="D373" s="12" t="s">
        <v>29</v>
      </c>
      <c r="E373" s="13" t="s">
        <v>20</v>
      </c>
      <c r="F373" s="12" t="s">
        <v>21</v>
      </c>
      <c r="G373" s="15">
        <v>4848</v>
      </c>
      <c r="H373" s="15"/>
      <c r="I373" s="20">
        <f t="shared" si="37"/>
        <v>4848</v>
      </c>
      <c r="J373" s="22">
        <v>79012</v>
      </c>
      <c r="K373" s="22"/>
      <c r="L373" s="26">
        <f t="shared" si="38"/>
        <v>79012</v>
      </c>
    </row>
    <row r="374" spans="1:12" ht="12.75" outlineLevel="2">
      <c r="A374" s="11" t="s">
        <v>278</v>
      </c>
      <c r="B374" s="12" t="s">
        <v>17</v>
      </c>
      <c r="C374" s="12" t="s">
        <v>18</v>
      </c>
      <c r="D374" s="12" t="s">
        <v>29</v>
      </c>
      <c r="E374" s="13" t="s">
        <v>20</v>
      </c>
      <c r="F374" s="12" t="s">
        <v>21</v>
      </c>
      <c r="G374" s="15">
        <v>25126</v>
      </c>
      <c r="H374" s="15"/>
      <c r="I374" s="20">
        <f t="shared" si="37"/>
        <v>25126</v>
      </c>
      <c r="J374" s="22">
        <v>407020</v>
      </c>
      <c r="K374" s="22"/>
      <c r="L374" s="26">
        <f t="shared" si="38"/>
        <v>407020</v>
      </c>
    </row>
    <row r="375" spans="1:12" ht="12.75" outlineLevel="2">
      <c r="A375" s="11" t="s">
        <v>281</v>
      </c>
      <c r="B375" s="12" t="s">
        <v>17</v>
      </c>
      <c r="C375" s="12" t="s">
        <v>18</v>
      </c>
      <c r="D375" s="12" t="s">
        <v>29</v>
      </c>
      <c r="E375" s="13" t="s">
        <v>20</v>
      </c>
      <c r="F375" s="12" t="s">
        <v>21</v>
      </c>
      <c r="G375" s="15">
        <v>3140</v>
      </c>
      <c r="H375" s="15"/>
      <c r="I375" s="20">
        <f t="shared" si="37"/>
        <v>3140</v>
      </c>
      <c r="J375" s="22">
        <v>53946</v>
      </c>
      <c r="K375" s="22"/>
      <c r="L375" s="26">
        <f t="shared" si="38"/>
        <v>53946</v>
      </c>
    </row>
    <row r="376" spans="1:12" ht="12.75" outlineLevel="2">
      <c r="A376" s="11" t="s">
        <v>295</v>
      </c>
      <c r="B376" s="12" t="s">
        <v>17</v>
      </c>
      <c r="C376" s="12" t="s">
        <v>18</v>
      </c>
      <c r="D376" s="12" t="s">
        <v>29</v>
      </c>
      <c r="E376" s="13" t="s">
        <v>20</v>
      </c>
      <c r="F376" s="12" t="s">
        <v>21</v>
      </c>
      <c r="G376" s="15">
        <v>3607</v>
      </c>
      <c r="H376" s="15"/>
      <c r="I376" s="20">
        <f t="shared" si="37"/>
        <v>3607</v>
      </c>
      <c r="J376" s="22">
        <v>58194</v>
      </c>
      <c r="K376" s="22"/>
      <c r="L376" s="26">
        <f t="shared" si="38"/>
        <v>58194</v>
      </c>
    </row>
    <row r="377" spans="1:12" ht="12.75" outlineLevel="2">
      <c r="A377" s="11" t="s">
        <v>298</v>
      </c>
      <c r="B377" s="12" t="s">
        <v>17</v>
      </c>
      <c r="C377" s="12" t="s">
        <v>18</v>
      </c>
      <c r="D377" s="12" t="s">
        <v>29</v>
      </c>
      <c r="E377" s="13" t="s">
        <v>20</v>
      </c>
      <c r="F377" s="12" t="s">
        <v>21</v>
      </c>
      <c r="G377" s="15">
        <v>10946</v>
      </c>
      <c r="H377" s="15"/>
      <c r="I377" s="20">
        <f t="shared" si="37"/>
        <v>10946</v>
      </c>
      <c r="J377" s="22">
        <v>177462</v>
      </c>
      <c r="K377" s="22"/>
      <c r="L377" s="26">
        <f t="shared" si="38"/>
        <v>177462</v>
      </c>
    </row>
    <row r="378" spans="1:12" ht="12.75" outlineLevel="2">
      <c r="A378" s="11" t="s">
        <v>309</v>
      </c>
      <c r="B378" s="12" t="s">
        <v>17</v>
      </c>
      <c r="C378" s="12" t="s">
        <v>18</v>
      </c>
      <c r="D378" s="12" t="s">
        <v>29</v>
      </c>
      <c r="E378" s="13" t="s">
        <v>20</v>
      </c>
      <c r="F378" s="12" t="s">
        <v>21</v>
      </c>
      <c r="G378" s="15">
        <v>70081</v>
      </c>
      <c r="H378" s="15"/>
      <c r="I378" s="20">
        <f t="shared" si="37"/>
        <v>70081</v>
      </c>
      <c r="J378" s="22">
        <v>1101939</v>
      </c>
      <c r="K378" s="22"/>
      <c r="L378" s="26">
        <f t="shared" si="38"/>
        <v>1101939</v>
      </c>
    </row>
    <row r="379" spans="1:12" ht="12.75" outlineLevel="2">
      <c r="A379" s="11" t="s">
        <v>317</v>
      </c>
      <c r="B379" s="12" t="s">
        <v>17</v>
      </c>
      <c r="C379" s="12" t="s">
        <v>18</v>
      </c>
      <c r="D379" s="12" t="s">
        <v>29</v>
      </c>
      <c r="E379" s="13" t="s">
        <v>20</v>
      </c>
      <c r="F379" s="12" t="s">
        <v>21</v>
      </c>
      <c r="G379" s="15">
        <v>47882</v>
      </c>
      <c r="H379" s="15"/>
      <c r="I379" s="20">
        <f t="shared" si="37"/>
        <v>47882</v>
      </c>
      <c r="J379" s="22">
        <v>755716</v>
      </c>
      <c r="K379" s="22"/>
      <c r="L379" s="26">
        <f t="shared" si="38"/>
        <v>755716</v>
      </c>
    </row>
    <row r="380" spans="1:12" ht="12.75" outlineLevel="2">
      <c r="A380" s="11" t="s">
        <v>320</v>
      </c>
      <c r="B380" s="12" t="s">
        <v>17</v>
      </c>
      <c r="C380" s="12" t="s">
        <v>18</v>
      </c>
      <c r="D380" s="12" t="s">
        <v>29</v>
      </c>
      <c r="E380" s="13" t="s">
        <v>20</v>
      </c>
      <c r="F380" s="12" t="s">
        <v>21</v>
      </c>
      <c r="G380" s="15">
        <v>14604</v>
      </c>
      <c r="H380" s="15"/>
      <c r="I380" s="20">
        <f t="shared" si="37"/>
        <v>14604</v>
      </c>
      <c r="J380" s="22">
        <v>238079</v>
      </c>
      <c r="K380" s="22"/>
      <c r="L380" s="26">
        <f t="shared" si="38"/>
        <v>238079</v>
      </c>
    </row>
    <row r="381" spans="1:12" ht="12.75" outlineLevel="2">
      <c r="A381" s="11" t="s">
        <v>328</v>
      </c>
      <c r="B381" s="12" t="s">
        <v>17</v>
      </c>
      <c r="C381" s="12" t="s">
        <v>18</v>
      </c>
      <c r="D381" s="12" t="s">
        <v>29</v>
      </c>
      <c r="E381" s="13" t="s">
        <v>20</v>
      </c>
      <c r="F381" s="12" t="s">
        <v>21</v>
      </c>
      <c r="G381" s="15">
        <v>129503</v>
      </c>
      <c r="H381" s="15"/>
      <c r="I381" s="20">
        <f t="shared" si="37"/>
        <v>129503</v>
      </c>
      <c r="J381" s="22">
        <v>1986432</v>
      </c>
      <c r="K381" s="22"/>
      <c r="L381" s="26">
        <f t="shared" si="38"/>
        <v>1986432</v>
      </c>
    </row>
    <row r="382" spans="1:12" ht="12.75" outlineLevel="2">
      <c r="A382" s="11" t="s">
        <v>335</v>
      </c>
      <c r="B382" s="12" t="s">
        <v>17</v>
      </c>
      <c r="C382" s="12" t="s">
        <v>18</v>
      </c>
      <c r="D382" s="12" t="s">
        <v>29</v>
      </c>
      <c r="E382" s="13" t="s">
        <v>20</v>
      </c>
      <c r="F382" s="12" t="s">
        <v>21</v>
      </c>
      <c r="G382" s="15">
        <v>35036</v>
      </c>
      <c r="H382" s="15"/>
      <c r="I382" s="20">
        <f t="shared" si="37"/>
        <v>35036</v>
      </c>
      <c r="J382" s="22">
        <v>544977</v>
      </c>
      <c r="K382" s="22"/>
      <c r="L382" s="26">
        <f t="shared" si="38"/>
        <v>544977</v>
      </c>
    </row>
    <row r="383" spans="1:12" ht="12.75" outlineLevel="2">
      <c r="A383" s="11" t="s">
        <v>359</v>
      </c>
      <c r="B383" s="12" t="s">
        <v>17</v>
      </c>
      <c r="C383" s="12" t="s">
        <v>18</v>
      </c>
      <c r="D383" s="12" t="s">
        <v>29</v>
      </c>
      <c r="E383" s="13" t="s">
        <v>20</v>
      </c>
      <c r="F383" s="12" t="s">
        <v>21</v>
      </c>
      <c r="G383" s="15">
        <v>227634</v>
      </c>
      <c r="H383" s="15"/>
      <c r="I383" s="20">
        <f t="shared" si="37"/>
        <v>227634</v>
      </c>
      <c r="J383" s="22">
        <v>3804253</v>
      </c>
      <c r="K383" s="22"/>
      <c r="L383" s="26">
        <f t="shared" si="38"/>
        <v>3804253</v>
      </c>
    </row>
    <row r="384" spans="1:12" ht="12.75" outlineLevel="2">
      <c r="A384" s="11" t="s">
        <v>363</v>
      </c>
      <c r="B384" s="12" t="s">
        <v>17</v>
      </c>
      <c r="C384" s="12" t="s">
        <v>18</v>
      </c>
      <c r="D384" s="12" t="s">
        <v>29</v>
      </c>
      <c r="E384" s="13" t="s">
        <v>20</v>
      </c>
      <c r="F384" s="12" t="s">
        <v>21</v>
      </c>
      <c r="G384" s="15">
        <v>5773</v>
      </c>
      <c r="H384" s="15"/>
      <c r="I384" s="20">
        <f t="shared" si="37"/>
        <v>5773</v>
      </c>
      <c r="J384" s="22">
        <v>90622</v>
      </c>
      <c r="K384" s="22"/>
      <c r="L384" s="26">
        <f t="shared" si="38"/>
        <v>90622</v>
      </c>
    </row>
    <row r="385" spans="1:12" ht="12.75" outlineLevel="2">
      <c r="A385" s="11" t="s">
        <v>386</v>
      </c>
      <c r="B385" s="12" t="s">
        <v>17</v>
      </c>
      <c r="C385" s="12" t="s">
        <v>18</v>
      </c>
      <c r="D385" s="12" t="s">
        <v>29</v>
      </c>
      <c r="E385" s="13" t="s">
        <v>20</v>
      </c>
      <c r="F385" s="12" t="s">
        <v>21</v>
      </c>
      <c r="G385" s="15">
        <v>2836</v>
      </c>
      <c r="H385" s="15"/>
      <c r="I385" s="20">
        <f t="shared" si="37"/>
        <v>2836</v>
      </c>
      <c r="J385" s="22">
        <v>45578</v>
      </c>
      <c r="K385" s="22"/>
      <c r="L385" s="26">
        <f t="shared" si="38"/>
        <v>45578</v>
      </c>
    </row>
    <row r="386" spans="1:12" ht="12.75" outlineLevel="2">
      <c r="A386" s="11" t="s">
        <v>387</v>
      </c>
      <c r="B386" s="12" t="s">
        <v>17</v>
      </c>
      <c r="C386" s="12" t="s">
        <v>18</v>
      </c>
      <c r="D386" s="12" t="s">
        <v>29</v>
      </c>
      <c r="E386" s="13" t="s">
        <v>20</v>
      </c>
      <c r="F386" s="12" t="s">
        <v>21</v>
      </c>
      <c r="G386" s="15">
        <v>687</v>
      </c>
      <c r="H386" s="15"/>
      <c r="I386" s="20">
        <f t="shared" si="37"/>
        <v>687</v>
      </c>
      <c r="J386" s="22">
        <v>11465</v>
      </c>
      <c r="K386" s="22"/>
      <c r="L386" s="26">
        <f t="shared" si="38"/>
        <v>11465</v>
      </c>
    </row>
    <row r="387" spans="1:12" ht="12.75" outlineLevel="2">
      <c r="A387" s="11" t="s">
        <v>406</v>
      </c>
      <c r="B387" s="12" t="s">
        <v>17</v>
      </c>
      <c r="C387" s="12" t="s">
        <v>18</v>
      </c>
      <c r="D387" s="12" t="s">
        <v>29</v>
      </c>
      <c r="E387" s="13" t="s">
        <v>20</v>
      </c>
      <c r="F387" s="12" t="s">
        <v>21</v>
      </c>
      <c r="G387" s="15">
        <v>22352</v>
      </c>
      <c r="H387" s="15"/>
      <c r="I387" s="20">
        <f t="shared" si="37"/>
        <v>22352</v>
      </c>
      <c r="J387" s="22">
        <v>357078</v>
      </c>
      <c r="K387" s="22"/>
      <c r="L387" s="26">
        <f t="shared" si="38"/>
        <v>357078</v>
      </c>
    </row>
    <row r="388" spans="1:12" ht="12.75" outlineLevel="2">
      <c r="A388" s="11" t="s">
        <v>413</v>
      </c>
      <c r="B388" s="12" t="s">
        <v>17</v>
      </c>
      <c r="C388" s="12" t="s">
        <v>18</v>
      </c>
      <c r="D388" s="12" t="s">
        <v>29</v>
      </c>
      <c r="E388" s="13" t="s">
        <v>20</v>
      </c>
      <c r="F388" s="12" t="s">
        <v>21</v>
      </c>
      <c r="G388" s="15">
        <v>23249</v>
      </c>
      <c r="H388" s="15"/>
      <c r="I388" s="20">
        <f t="shared" si="37"/>
        <v>23249</v>
      </c>
      <c r="J388" s="22">
        <v>372508</v>
      </c>
      <c r="K388" s="22"/>
      <c r="L388" s="26">
        <f t="shared" si="38"/>
        <v>372508</v>
      </c>
    </row>
    <row r="389" spans="1:12" ht="12.75" outlineLevel="2">
      <c r="A389" s="11" t="s">
        <v>460</v>
      </c>
      <c r="B389" s="12" t="s">
        <v>17</v>
      </c>
      <c r="C389" s="12" t="s">
        <v>18</v>
      </c>
      <c r="D389" s="12" t="s">
        <v>29</v>
      </c>
      <c r="E389" s="13" t="s">
        <v>20</v>
      </c>
      <c r="F389" s="12" t="s">
        <v>21</v>
      </c>
      <c r="G389" s="15">
        <v>44424</v>
      </c>
      <c r="H389" s="15"/>
      <c r="I389" s="20">
        <f t="shared" si="37"/>
        <v>44424</v>
      </c>
      <c r="J389" s="22">
        <v>711952</v>
      </c>
      <c r="K389" s="22"/>
      <c r="L389" s="26">
        <f t="shared" si="38"/>
        <v>711952</v>
      </c>
    </row>
    <row r="390" spans="1:12" ht="12.75" outlineLevel="2">
      <c r="A390" s="11" t="s">
        <v>493</v>
      </c>
      <c r="B390" s="12" t="s">
        <v>17</v>
      </c>
      <c r="C390" s="12" t="s">
        <v>18</v>
      </c>
      <c r="D390" s="12" t="s">
        <v>29</v>
      </c>
      <c r="E390" s="13" t="s">
        <v>20</v>
      </c>
      <c r="F390" s="12" t="s">
        <v>21</v>
      </c>
      <c r="G390" s="15">
        <v>24768</v>
      </c>
      <c r="H390" s="15"/>
      <c r="I390" s="20">
        <f t="shared" si="37"/>
        <v>24768</v>
      </c>
      <c r="J390" s="22">
        <v>390833</v>
      </c>
      <c r="K390" s="22"/>
      <c r="L390" s="26">
        <f t="shared" si="38"/>
        <v>390833</v>
      </c>
    </row>
    <row r="391" spans="1:12" ht="12.75" outlineLevel="2">
      <c r="A391" s="11" t="s">
        <v>506</v>
      </c>
      <c r="B391" s="12" t="s">
        <v>17</v>
      </c>
      <c r="C391" s="12" t="s">
        <v>18</v>
      </c>
      <c r="D391" s="12" t="s">
        <v>29</v>
      </c>
      <c r="E391" s="13" t="s">
        <v>20</v>
      </c>
      <c r="F391" s="12" t="s">
        <v>21</v>
      </c>
      <c r="G391" s="15">
        <v>1624</v>
      </c>
      <c r="H391" s="15"/>
      <c r="I391" s="20">
        <f t="shared" si="37"/>
        <v>1624</v>
      </c>
      <c r="J391" s="22">
        <v>26713</v>
      </c>
      <c r="K391" s="22"/>
      <c r="L391" s="26">
        <f t="shared" si="38"/>
        <v>26713</v>
      </c>
    </row>
    <row r="392" spans="1:12" ht="12.75" outlineLevel="2">
      <c r="A392" s="11" t="s">
        <v>517</v>
      </c>
      <c r="B392" s="12" t="s">
        <v>17</v>
      </c>
      <c r="C392" s="12" t="s">
        <v>18</v>
      </c>
      <c r="D392" s="12" t="s">
        <v>29</v>
      </c>
      <c r="E392" s="13" t="s">
        <v>20</v>
      </c>
      <c r="F392" s="12" t="s">
        <v>21</v>
      </c>
      <c r="G392" s="15">
        <v>8325</v>
      </c>
      <c r="H392" s="15"/>
      <c r="I392" s="20">
        <f t="shared" si="37"/>
        <v>8325</v>
      </c>
      <c r="J392" s="22">
        <v>133294</v>
      </c>
      <c r="K392" s="22"/>
      <c r="L392" s="26">
        <f t="shared" si="38"/>
        <v>133294</v>
      </c>
    </row>
    <row r="393" spans="1:12" ht="12.75" outlineLevel="2">
      <c r="A393" s="11" t="s">
        <v>536</v>
      </c>
      <c r="B393" s="12" t="s">
        <v>17</v>
      </c>
      <c r="C393" s="12" t="s">
        <v>18</v>
      </c>
      <c r="D393" s="12" t="s">
        <v>29</v>
      </c>
      <c r="E393" s="13" t="s">
        <v>20</v>
      </c>
      <c r="F393" s="12" t="s">
        <v>21</v>
      </c>
      <c r="G393" s="15">
        <v>5294</v>
      </c>
      <c r="H393" s="15"/>
      <c r="I393" s="20">
        <f t="shared" si="37"/>
        <v>5294</v>
      </c>
      <c r="J393" s="22">
        <v>87067</v>
      </c>
      <c r="K393" s="22"/>
      <c r="L393" s="26">
        <f t="shared" si="38"/>
        <v>87067</v>
      </c>
    </row>
    <row r="394" spans="1:12" ht="12.75" outlineLevel="2">
      <c r="A394" s="11" t="s">
        <v>538</v>
      </c>
      <c r="B394" s="12" t="s">
        <v>17</v>
      </c>
      <c r="C394" s="12" t="s">
        <v>18</v>
      </c>
      <c r="D394" s="12" t="s">
        <v>29</v>
      </c>
      <c r="E394" s="13" t="s">
        <v>20</v>
      </c>
      <c r="F394" s="12" t="s">
        <v>21</v>
      </c>
      <c r="G394" s="15">
        <v>35917</v>
      </c>
      <c r="H394" s="15"/>
      <c r="I394" s="20">
        <f t="shared" si="37"/>
        <v>35917</v>
      </c>
      <c r="J394" s="22">
        <v>562744</v>
      </c>
      <c r="K394" s="22"/>
      <c r="L394" s="26">
        <f t="shared" si="38"/>
        <v>562744</v>
      </c>
    </row>
    <row r="395" spans="1:12" ht="12.75" outlineLevel="2">
      <c r="A395" s="11" t="s">
        <v>541</v>
      </c>
      <c r="B395" s="12" t="s">
        <v>17</v>
      </c>
      <c r="C395" s="12" t="s">
        <v>18</v>
      </c>
      <c r="D395" s="12" t="s">
        <v>29</v>
      </c>
      <c r="E395" s="13" t="s">
        <v>20</v>
      </c>
      <c r="F395" s="12" t="s">
        <v>21</v>
      </c>
      <c r="G395" s="15">
        <v>6583</v>
      </c>
      <c r="H395" s="15"/>
      <c r="I395" s="20">
        <f t="shared" si="37"/>
        <v>6583</v>
      </c>
      <c r="J395" s="22">
        <v>103458</v>
      </c>
      <c r="K395" s="22"/>
      <c r="L395" s="26">
        <f t="shared" si="38"/>
        <v>103458</v>
      </c>
    </row>
    <row r="396" spans="1:12" ht="12.75" outlineLevel="2">
      <c r="A396" s="11" t="s">
        <v>543</v>
      </c>
      <c r="B396" s="12" t="s">
        <v>17</v>
      </c>
      <c r="C396" s="12" t="s">
        <v>18</v>
      </c>
      <c r="D396" s="12" t="s">
        <v>29</v>
      </c>
      <c r="E396" s="13" t="s">
        <v>20</v>
      </c>
      <c r="F396" s="12" t="s">
        <v>21</v>
      </c>
      <c r="G396" s="15">
        <v>5928</v>
      </c>
      <c r="H396" s="15"/>
      <c r="I396" s="20">
        <f t="shared" si="37"/>
        <v>5928</v>
      </c>
      <c r="J396" s="22">
        <v>101521</v>
      </c>
      <c r="K396" s="22"/>
      <c r="L396" s="26">
        <f t="shared" si="38"/>
        <v>101521</v>
      </c>
    </row>
    <row r="397" spans="1:12" ht="12.75" outlineLevel="2">
      <c r="A397" s="11" t="s">
        <v>555</v>
      </c>
      <c r="B397" s="12" t="s">
        <v>17</v>
      </c>
      <c r="C397" s="12" t="s">
        <v>18</v>
      </c>
      <c r="D397" s="12" t="s">
        <v>29</v>
      </c>
      <c r="E397" s="13" t="s">
        <v>20</v>
      </c>
      <c r="F397" s="12" t="s">
        <v>21</v>
      </c>
      <c r="G397" s="15">
        <v>66868</v>
      </c>
      <c r="H397" s="15"/>
      <c r="I397" s="20">
        <f t="shared" si="37"/>
        <v>66868</v>
      </c>
      <c r="J397" s="22">
        <v>1133089</v>
      </c>
      <c r="K397" s="22"/>
      <c r="L397" s="26">
        <f t="shared" si="38"/>
        <v>1133089</v>
      </c>
    </row>
    <row r="398" spans="1:12" ht="12.75" outlineLevel="2">
      <c r="A398" s="11" t="s">
        <v>570</v>
      </c>
      <c r="B398" s="12" t="s">
        <v>17</v>
      </c>
      <c r="C398" s="12" t="s">
        <v>18</v>
      </c>
      <c r="D398" s="12" t="s">
        <v>29</v>
      </c>
      <c r="E398" s="13" t="s">
        <v>20</v>
      </c>
      <c r="F398" s="12" t="s">
        <v>21</v>
      </c>
      <c r="G398" s="15">
        <v>8570</v>
      </c>
      <c r="H398" s="15"/>
      <c r="I398" s="20">
        <f t="shared" si="37"/>
        <v>8570</v>
      </c>
      <c r="J398" s="22">
        <v>139870</v>
      </c>
      <c r="K398" s="22"/>
      <c r="L398" s="26">
        <f t="shared" si="38"/>
        <v>139870</v>
      </c>
    </row>
    <row r="399" spans="1:12" ht="12.75" outlineLevel="2">
      <c r="A399" s="11" t="s">
        <v>590</v>
      </c>
      <c r="B399" s="12" t="s">
        <v>17</v>
      </c>
      <c r="C399" s="12" t="s">
        <v>18</v>
      </c>
      <c r="D399" s="12" t="s">
        <v>29</v>
      </c>
      <c r="E399" s="13" t="s">
        <v>20</v>
      </c>
      <c r="F399" s="12" t="s">
        <v>21</v>
      </c>
      <c r="G399" s="15">
        <v>42887</v>
      </c>
      <c r="H399" s="15"/>
      <c r="I399" s="20">
        <f aca="true" t="shared" si="39" ref="I399:I411">SUM(G399:H399)</f>
        <v>42887</v>
      </c>
      <c r="J399" s="22">
        <v>677467</v>
      </c>
      <c r="K399" s="22"/>
      <c r="L399" s="26">
        <f aca="true" t="shared" si="40" ref="L399:L411">SUM(J399:K399)</f>
        <v>677467</v>
      </c>
    </row>
    <row r="400" spans="1:12" ht="12.75" outlineLevel="2">
      <c r="A400" s="11" t="s">
        <v>594</v>
      </c>
      <c r="B400" s="12" t="s">
        <v>17</v>
      </c>
      <c r="C400" s="12" t="s">
        <v>18</v>
      </c>
      <c r="D400" s="12" t="s">
        <v>29</v>
      </c>
      <c r="E400" s="13" t="s">
        <v>20</v>
      </c>
      <c r="F400" s="12" t="s">
        <v>21</v>
      </c>
      <c r="G400" s="15">
        <v>12685</v>
      </c>
      <c r="H400" s="15"/>
      <c r="I400" s="20">
        <f t="shared" si="39"/>
        <v>12685</v>
      </c>
      <c r="J400" s="22">
        <v>216180</v>
      </c>
      <c r="K400" s="22"/>
      <c r="L400" s="26">
        <f t="shared" si="40"/>
        <v>216180</v>
      </c>
    </row>
    <row r="401" spans="1:12" ht="12.75" outlineLevel="2">
      <c r="A401" s="11" t="s">
        <v>604</v>
      </c>
      <c r="B401" s="12" t="s">
        <v>17</v>
      </c>
      <c r="C401" s="12" t="s">
        <v>18</v>
      </c>
      <c r="D401" s="12" t="s">
        <v>29</v>
      </c>
      <c r="E401" s="13" t="s">
        <v>20</v>
      </c>
      <c r="F401" s="12" t="s">
        <v>21</v>
      </c>
      <c r="G401" s="15">
        <v>7232</v>
      </c>
      <c r="H401" s="15"/>
      <c r="I401" s="20">
        <f t="shared" si="39"/>
        <v>7232</v>
      </c>
      <c r="J401" s="22">
        <v>116741</v>
      </c>
      <c r="K401" s="22"/>
      <c r="L401" s="26">
        <f t="shared" si="40"/>
        <v>116741</v>
      </c>
    </row>
    <row r="402" spans="1:12" ht="12.75" outlineLevel="2">
      <c r="A402" s="11" t="s">
        <v>609</v>
      </c>
      <c r="B402" s="12" t="s">
        <v>17</v>
      </c>
      <c r="C402" s="12" t="s">
        <v>18</v>
      </c>
      <c r="D402" s="12" t="s">
        <v>29</v>
      </c>
      <c r="E402" s="13" t="s">
        <v>20</v>
      </c>
      <c r="F402" s="12" t="s">
        <v>21</v>
      </c>
      <c r="G402" s="15">
        <v>30679</v>
      </c>
      <c r="H402" s="15"/>
      <c r="I402" s="20">
        <f t="shared" si="39"/>
        <v>30679</v>
      </c>
      <c r="J402" s="22">
        <v>487104</v>
      </c>
      <c r="K402" s="22"/>
      <c r="L402" s="26">
        <f t="shared" si="40"/>
        <v>487104</v>
      </c>
    </row>
    <row r="403" spans="1:12" ht="12.75" outlineLevel="2">
      <c r="A403" s="11" t="s">
        <v>613</v>
      </c>
      <c r="B403" s="12" t="s">
        <v>17</v>
      </c>
      <c r="C403" s="12" t="s">
        <v>18</v>
      </c>
      <c r="D403" s="12" t="s">
        <v>29</v>
      </c>
      <c r="E403" s="13" t="s">
        <v>20</v>
      </c>
      <c r="F403" s="12" t="s">
        <v>21</v>
      </c>
      <c r="G403" s="15">
        <v>36562</v>
      </c>
      <c r="H403" s="15"/>
      <c r="I403" s="20">
        <f t="shared" si="39"/>
        <v>36562</v>
      </c>
      <c r="J403" s="22">
        <v>584861</v>
      </c>
      <c r="K403" s="22"/>
      <c r="L403" s="26">
        <f t="shared" si="40"/>
        <v>584861</v>
      </c>
    </row>
    <row r="404" spans="1:12" ht="12.75" outlineLevel="2">
      <c r="A404" s="11" t="s">
        <v>621</v>
      </c>
      <c r="B404" s="12" t="s">
        <v>17</v>
      </c>
      <c r="C404" s="12" t="s">
        <v>18</v>
      </c>
      <c r="D404" s="12" t="s">
        <v>29</v>
      </c>
      <c r="E404" s="13" t="s">
        <v>20</v>
      </c>
      <c r="F404" s="12" t="s">
        <v>21</v>
      </c>
      <c r="G404" s="15">
        <v>58489</v>
      </c>
      <c r="H404" s="15"/>
      <c r="I404" s="20">
        <f t="shared" si="39"/>
        <v>58489</v>
      </c>
      <c r="J404" s="22">
        <v>920790</v>
      </c>
      <c r="K404" s="22"/>
      <c r="L404" s="26">
        <f t="shared" si="40"/>
        <v>920790</v>
      </c>
    </row>
    <row r="405" spans="1:12" ht="12.75" outlineLevel="2">
      <c r="A405" s="70" t="s">
        <v>315</v>
      </c>
      <c r="B405" s="13" t="s">
        <v>98</v>
      </c>
      <c r="C405" s="13" t="s">
        <v>18</v>
      </c>
      <c r="D405" s="13" t="s">
        <v>29</v>
      </c>
      <c r="E405" s="13" t="s">
        <v>26</v>
      </c>
      <c r="F405" s="13" t="s">
        <v>21</v>
      </c>
      <c r="G405" s="14">
        <f>11809</f>
        <v>11809</v>
      </c>
      <c r="H405" s="14">
        <v>0</v>
      </c>
      <c r="I405" s="20">
        <f t="shared" si="39"/>
        <v>11809</v>
      </c>
      <c r="J405" s="16">
        <f>194973</f>
        <v>194973</v>
      </c>
      <c r="K405" s="16"/>
      <c r="L405" s="26">
        <f t="shared" si="40"/>
        <v>194973</v>
      </c>
    </row>
    <row r="406" spans="1:12" ht="12.75" outlineLevel="2">
      <c r="A406" s="70" t="s">
        <v>579</v>
      </c>
      <c r="B406" s="13" t="s">
        <v>98</v>
      </c>
      <c r="C406" s="13" t="s">
        <v>18</v>
      </c>
      <c r="D406" s="13" t="s">
        <v>29</v>
      </c>
      <c r="E406" s="13" t="s">
        <v>26</v>
      </c>
      <c r="F406" s="13" t="s">
        <v>21</v>
      </c>
      <c r="G406" s="14">
        <v>1205</v>
      </c>
      <c r="H406" s="14"/>
      <c r="I406" s="20">
        <f t="shared" si="39"/>
        <v>1205</v>
      </c>
      <c r="J406" s="16">
        <v>19896</v>
      </c>
      <c r="K406" s="16"/>
      <c r="L406" s="26">
        <f t="shared" si="40"/>
        <v>19896</v>
      </c>
    </row>
    <row r="407" spans="1:12" ht="12.75" outlineLevel="2">
      <c r="A407" s="11" t="s">
        <v>347</v>
      </c>
      <c r="B407" s="13" t="s">
        <v>92</v>
      </c>
      <c r="C407" s="13" t="s">
        <v>18</v>
      </c>
      <c r="D407" s="13" t="s">
        <v>29</v>
      </c>
      <c r="E407" s="13" t="s">
        <v>20</v>
      </c>
      <c r="F407" s="12" t="s">
        <v>21</v>
      </c>
      <c r="G407" s="39"/>
      <c r="H407" s="39">
        <v>3732</v>
      </c>
      <c r="I407" s="20">
        <f t="shared" si="39"/>
        <v>3732</v>
      </c>
      <c r="J407" s="39"/>
      <c r="K407" s="39">
        <v>148172</v>
      </c>
      <c r="L407" s="26">
        <f t="shared" si="40"/>
        <v>148172</v>
      </c>
    </row>
    <row r="408" spans="1:12" ht="12.75" outlineLevel="2">
      <c r="A408" s="11" t="s">
        <v>518</v>
      </c>
      <c r="B408" s="12" t="s">
        <v>92</v>
      </c>
      <c r="C408" s="12" t="s">
        <v>18</v>
      </c>
      <c r="D408" s="12" t="s">
        <v>29</v>
      </c>
      <c r="E408" s="13" t="s">
        <v>20</v>
      </c>
      <c r="F408" s="12" t="s">
        <v>21</v>
      </c>
      <c r="G408" s="14"/>
      <c r="H408" s="14">
        <f>220+56</f>
        <v>276</v>
      </c>
      <c r="I408" s="20">
        <f t="shared" si="39"/>
        <v>276</v>
      </c>
      <c r="J408" s="16"/>
      <c r="K408" s="16">
        <f>11584+3652</f>
        <v>15236</v>
      </c>
      <c r="L408" s="26">
        <f t="shared" si="40"/>
        <v>15236</v>
      </c>
    </row>
    <row r="409" spans="1:12" ht="12.75" outlineLevel="2">
      <c r="A409" s="11" t="s">
        <v>207</v>
      </c>
      <c r="B409" s="12" t="s">
        <v>70</v>
      </c>
      <c r="C409" s="12" t="s">
        <v>18</v>
      </c>
      <c r="D409" s="12" t="s">
        <v>29</v>
      </c>
      <c r="E409" s="13" t="s">
        <v>26</v>
      </c>
      <c r="F409" s="12" t="s">
        <v>21</v>
      </c>
      <c r="G409" s="14">
        <v>3621</v>
      </c>
      <c r="H409" s="14"/>
      <c r="I409" s="20">
        <f t="shared" si="39"/>
        <v>3621</v>
      </c>
      <c r="J409" s="16">
        <v>56325</v>
      </c>
      <c r="K409" s="16"/>
      <c r="L409" s="26">
        <f t="shared" si="40"/>
        <v>56325</v>
      </c>
    </row>
    <row r="410" spans="1:12" ht="12.75" outlineLevel="2">
      <c r="A410" s="11" t="s">
        <v>546</v>
      </c>
      <c r="B410" s="12" t="s">
        <v>70</v>
      </c>
      <c r="C410" s="12" t="s">
        <v>18</v>
      </c>
      <c r="D410" s="12" t="s">
        <v>29</v>
      </c>
      <c r="E410" s="13" t="s">
        <v>26</v>
      </c>
      <c r="F410" s="12" t="s">
        <v>21</v>
      </c>
      <c r="G410" s="14">
        <v>33089</v>
      </c>
      <c r="H410" s="14"/>
      <c r="I410" s="20">
        <f t="shared" si="39"/>
        <v>33089</v>
      </c>
      <c r="J410" s="16">
        <v>520922</v>
      </c>
      <c r="K410" s="16"/>
      <c r="L410" s="26">
        <f t="shared" si="40"/>
        <v>520922</v>
      </c>
    </row>
    <row r="411" spans="1:12" ht="12.75" outlineLevel="2">
      <c r="A411" s="11" t="s">
        <v>610</v>
      </c>
      <c r="B411" s="12" t="s">
        <v>70</v>
      </c>
      <c r="C411" s="12" t="s">
        <v>18</v>
      </c>
      <c r="D411" s="12" t="s">
        <v>29</v>
      </c>
      <c r="E411" s="13" t="s">
        <v>26</v>
      </c>
      <c r="F411" s="12" t="s">
        <v>21</v>
      </c>
      <c r="G411" s="14">
        <v>3778</v>
      </c>
      <c r="H411" s="14"/>
      <c r="I411" s="20">
        <f t="shared" si="39"/>
        <v>3778</v>
      </c>
      <c r="J411" s="16">
        <v>62822</v>
      </c>
      <c r="K411" s="16"/>
      <c r="L411" s="26">
        <f t="shared" si="40"/>
        <v>62822</v>
      </c>
    </row>
    <row r="412" spans="1:12" s="233" customFormat="1" ht="12.75" outlineLevel="1">
      <c r="A412" s="247"/>
      <c r="B412" s="244"/>
      <c r="C412" s="244"/>
      <c r="D412" s="244" t="s">
        <v>661</v>
      </c>
      <c r="E412" s="239"/>
      <c r="F412" s="244"/>
      <c r="G412" s="240">
        <f aca="true" t="shared" si="41" ref="G412:L412">SUBTOTAL(9,G335:G411)</f>
        <v>2041231</v>
      </c>
      <c r="H412" s="240">
        <f t="shared" si="41"/>
        <v>401704</v>
      </c>
      <c r="I412" s="230">
        <f t="shared" si="41"/>
        <v>2442935</v>
      </c>
      <c r="J412" s="241">
        <f t="shared" si="41"/>
        <v>32942215</v>
      </c>
      <c r="K412" s="241">
        <f t="shared" si="41"/>
        <v>18721522</v>
      </c>
      <c r="L412" s="232">
        <f t="shared" si="41"/>
        <v>51663737</v>
      </c>
    </row>
    <row r="413" spans="1:12" ht="12.75" outlineLevel="2">
      <c r="A413" s="11" t="s">
        <v>78</v>
      </c>
      <c r="B413" s="13" t="s">
        <v>32</v>
      </c>
      <c r="C413" s="13" t="s">
        <v>18</v>
      </c>
      <c r="D413" s="13" t="s">
        <v>61</v>
      </c>
      <c r="E413" s="13" t="s">
        <v>20</v>
      </c>
      <c r="F413" s="12" t="s">
        <v>21</v>
      </c>
      <c r="G413" s="14"/>
      <c r="H413" s="14">
        <v>37892</v>
      </c>
      <c r="I413" s="20">
        <f aca="true" t="shared" si="42" ref="I413:I418">SUM(G413:H413)</f>
        <v>37892</v>
      </c>
      <c r="J413" s="16"/>
      <c r="K413" s="16">
        <v>1358406</v>
      </c>
      <c r="L413" s="26">
        <f aca="true" t="shared" si="43" ref="L413:L418">SUM(J413:K413)</f>
        <v>1358406</v>
      </c>
    </row>
    <row r="414" spans="1:12" ht="12.75" outlineLevel="2">
      <c r="A414" s="47" t="s">
        <v>60</v>
      </c>
      <c r="B414" s="48" t="s">
        <v>49</v>
      </c>
      <c r="C414" s="49" t="s">
        <v>36</v>
      </c>
      <c r="D414" s="49" t="s">
        <v>61</v>
      </c>
      <c r="E414" s="50" t="s">
        <v>20</v>
      </c>
      <c r="F414" s="49" t="s">
        <v>38</v>
      </c>
      <c r="G414" s="29">
        <v>0</v>
      </c>
      <c r="H414" s="29">
        <v>3310</v>
      </c>
      <c r="I414" s="20">
        <f t="shared" si="42"/>
        <v>3310</v>
      </c>
      <c r="J414" s="29">
        <v>0</v>
      </c>
      <c r="K414" s="29">
        <v>124543</v>
      </c>
      <c r="L414" s="26">
        <f t="shared" si="43"/>
        <v>124543</v>
      </c>
    </row>
    <row r="415" spans="1:12" ht="12.75" outlineLevel="2">
      <c r="A415" s="11" t="s">
        <v>62</v>
      </c>
      <c r="B415" s="12" t="s">
        <v>49</v>
      </c>
      <c r="C415" s="12" t="s">
        <v>18</v>
      </c>
      <c r="D415" s="12" t="s">
        <v>61</v>
      </c>
      <c r="E415" s="13" t="s">
        <v>20</v>
      </c>
      <c r="F415" s="12" t="s">
        <v>21</v>
      </c>
      <c r="G415" s="14"/>
      <c r="H415" s="14">
        <v>19448</v>
      </c>
      <c r="I415" s="20">
        <f t="shared" si="42"/>
        <v>19448</v>
      </c>
      <c r="J415" s="16"/>
      <c r="K415" s="16">
        <v>772011</v>
      </c>
      <c r="L415" s="26">
        <f t="shared" si="43"/>
        <v>772011</v>
      </c>
    </row>
    <row r="416" spans="1:12" ht="12.75" outlineLevel="2">
      <c r="A416" s="11" t="s">
        <v>284</v>
      </c>
      <c r="B416" s="12" t="s">
        <v>49</v>
      </c>
      <c r="C416" s="12" t="s">
        <v>18</v>
      </c>
      <c r="D416" s="12" t="s">
        <v>61</v>
      </c>
      <c r="E416" s="13" t="s">
        <v>20</v>
      </c>
      <c r="F416" s="12" t="s">
        <v>21</v>
      </c>
      <c r="G416" s="14"/>
      <c r="H416" s="14">
        <v>1960</v>
      </c>
      <c r="I416" s="20">
        <f t="shared" si="42"/>
        <v>1960</v>
      </c>
      <c r="J416" s="16"/>
      <c r="K416" s="16">
        <v>120742</v>
      </c>
      <c r="L416" s="26">
        <f t="shared" si="43"/>
        <v>120742</v>
      </c>
    </row>
    <row r="417" spans="1:12" ht="12.75" outlineLevel="2">
      <c r="A417" s="51" t="s">
        <v>63</v>
      </c>
      <c r="B417" s="19" t="s">
        <v>64</v>
      </c>
      <c r="C417" s="19" t="s">
        <v>24</v>
      </c>
      <c r="D417" s="19" t="s">
        <v>61</v>
      </c>
      <c r="E417" s="19" t="s">
        <v>20</v>
      </c>
      <c r="F417" s="19" t="s">
        <v>27</v>
      </c>
      <c r="G417" s="52"/>
      <c r="H417" s="20">
        <v>5199</v>
      </c>
      <c r="I417" s="20">
        <f t="shared" si="42"/>
        <v>5199</v>
      </c>
      <c r="J417" s="21"/>
      <c r="K417" s="21">
        <v>400607</v>
      </c>
      <c r="L417" s="26">
        <f t="shared" si="43"/>
        <v>400607</v>
      </c>
    </row>
    <row r="418" spans="1:12" ht="12.75" outlineLevel="2">
      <c r="A418" s="85" t="s">
        <v>603</v>
      </c>
      <c r="B418" s="13" t="s">
        <v>64</v>
      </c>
      <c r="C418" s="13" t="s">
        <v>18</v>
      </c>
      <c r="D418" s="13" t="s">
        <v>61</v>
      </c>
      <c r="E418" s="13" t="s">
        <v>20</v>
      </c>
      <c r="F418" s="12" t="s">
        <v>21</v>
      </c>
      <c r="G418" s="86"/>
      <c r="H418" s="86">
        <v>71887</v>
      </c>
      <c r="I418" s="20">
        <f t="shared" si="42"/>
        <v>71887</v>
      </c>
      <c r="J418" s="86"/>
      <c r="K418" s="86">
        <v>3197480</v>
      </c>
      <c r="L418" s="26">
        <f t="shared" si="43"/>
        <v>3197480</v>
      </c>
    </row>
    <row r="419" spans="1:12" s="233" customFormat="1" ht="12.75" outlineLevel="1">
      <c r="A419" s="238"/>
      <c r="B419" s="239"/>
      <c r="C419" s="239"/>
      <c r="D419" s="239" t="s">
        <v>662</v>
      </c>
      <c r="E419" s="239"/>
      <c r="F419" s="244"/>
      <c r="G419" s="241">
        <f aca="true" t="shared" si="44" ref="G419:L419">SUBTOTAL(9,G413:G418)</f>
        <v>0</v>
      </c>
      <c r="H419" s="241">
        <f t="shared" si="44"/>
        <v>139696</v>
      </c>
      <c r="I419" s="230">
        <f t="shared" si="44"/>
        <v>139696</v>
      </c>
      <c r="J419" s="241">
        <f t="shared" si="44"/>
        <v>0</v>
      </c>
      <c r="K419" s="241">
        <f t="shared" si="44"/>
        <v>5973789</v>
      </c>
      <c r="L419" s="232">
        <f t="shared" si="44"/>
        <v>5973789</v>
      </c>
    </row>
    <row r="420" spans="1:12" ht="12.75" outlineLevel="2">
      <c r="A420" s="11" t="s">
        <v>101</v>
      </c>
      <c r="B420" s="12" t="s">
        <v>32</v>
      </c>
      <c r="C420" s="12" t="s">
        <v>18</v>
      </c>
      <c r="D420" s="12" t="s">
        <v>102</v>
      </c>
      <c r="E420" s="13" t="s">
        <v>20</v>
      </c>
      <c r="F420" s="12" t="s">
        <v>21</v>
      </c>
      <c r="G420" s="14">
        <v>14181</v>
      </c>
      <c r="H420" s="14"/>
      <c r="I420" s="20">
        <f aca="true" t="shared" si="45" ref="I420:I437">SUM(G420:H420)</f>
        <v>14181</v>
      </c>
      <c r="J420" s="16">
        <v>239884</v>
      </c>
      <c r="K420" s="16"/>
      <c r="L420" s="26">
        <f aca="true" t="shared" si="46" ref="L420:L437">SUM(J420:K420)</f>
        <v>239884</v>
      </c>
    </row>
    <row r="421" spans="1:12" ht="12.75" outlineLevel="2">
      <c r="A421" s="11" t="s">
        <v>139</v>
      </c>
      <c r="B421" s="12" t="s">
        <v>32</v>
      </c>
      <c r="C421" s="12" t="s">
        <v>18</v>
      </c>
      <c r="D421" s="12" t="s">
        <v>102</v>
      </c>
      <c r="E421" s="13" t="s">
        <v>20</v>
      </c>
      <c r="F421" s="12" t="s">
        <v>21</v>
      </c>
      <c r="G421" s="14">
        <v>290967</v>
      </c>
      <c r="H421" s="14"/>
      <c r="I421" s="20">
        <f t="shared" si="45"/>
        <v>290967</v>
      </c>
      <c r="J421" s="16">
        <v>4988680</v>
      </c>
      <c r="K421" s="16"/>
      <c r="L421" s="26">
        <f t="shared" si="46"/>
        <v>4988680</v>
      </c>
    </row>
    <row r="422" spans="1:12" ht="12.75" outlineLevel="2">
      <c r="A422" s="11" t="s">
        <v>526</v>
      </c>
      <c r="B422" s="12" t="s">
        <v>32</v>
      </c>
      <c r="C422" s="12" t="s">
        <v>18</v>
      </c>
      <c r="D422" s="12" t="s">
        <v>102</v>
      </c>
      <c r="E422" s="13" t="s">
        <v>20</v>
      </c>
      <c r="F422" s="12" t="s">
        <v>21</v>
      </c>
      <c r="G422" s="14">
        <v>109626</v>
      </c>
      <c r="H422" s="14"/>
      <c r="I422" s="20">
        <f t="shared" si="45"/>
        <v>109626</v>
      </c>
      <c r="J422" s="16">
        <v>1942583</v>
      </c>
      <c r="K422" s="16"/>
      <c r="L422" s="26">
        <f t="shared" si="46"/>
        <v>1942583</v>
      </c>
    </row>
    <row r="423" spans="1:12" ht="12.75" outlineLevel="2">
      <c r="A423" s="11" t="s">
        <v>578</v>
      </c>
      <c r="B423" s="12" t="s">
        <v>32</v>
      </c>
      <c r="C423" s="12" t="s">
        <v>18</v>
      </c>
      <c r="D423" s="12" t="s">
        <v>102</v>
      </c>
      <c r="E423" s="13" t="s">
        <v>20</v>
      </c>
      <c r="F423" s="12" t="s">
        <v>21</v>
      </c>
      <c r="G423" s="14">
        <v>296614</v>
      </c>
      <c r="H423" s="14"/>
      <c r="I423" s="20">
        <f t="shared" si="45"/>
        <v>296614</v>
      </c>
      <c r="J423" s="16">
        <v>5036806</v>
      </c>
      <c r="K423" s="16"/>
      <c r="L423" s="26">
        <f t="shared" si="46"/>
        <v>5036806</v>
      </c>
    </row>
    <row r="424" spans="1:12" ht="12.75" outlineLevel="2">
      <c r="A424" s="11" t="s">
        <v>248</v>
      </c>
      <c r="B424" s="12" t="s">
        <v>76</v>
      </c>
      <c r="C424" s="12" t="s">
        <v>18</v>
      </c>
      <c r="D424" s="12" t="s">
        <v>102</v>
      </c>
      <c r="E424" s="13" t="s">
        <v>26</v>
      </c>
      <c r="F424" s="12" t="s">
        <v>21</v>
      </c>
      <c r="G424" s="14">
        <v>351</v>
      </c>
      <c r="H424" s="14"/>
      <c r="I424" s="20">
        <f t="shared" si="45"/>
        <v>351</v>
      </c>
      <c r="J424" s="16">
        <v>6130</v>
      </c>
      <c r="K424" s="16"/>
      <c r="L424" s="26">
        <f t="shared" si="46"/>
        <v>6130</v>
      </c>
    </row>
    <row r="425" spans="1:12" ht="12.75" outlineLevel="2">
      <c r="A425" s="102" t="s">
        <v>271</v>
      </c>
      <c r="B425" s="12" t="s">
        <v>76</v>
      </c>
      <c r="C425" s="12" t="s">
        <v>18</v>
      </c>
      <c r="D425" s="64" t="s">
        <v>102</v>
      </c>
      <c r="E425" s="13" t="s">
        <v>26</v>
      </c>
      <c r="F425" s="12" t="s">
        <v>21</v>
      </c>
      <c r="G425" s="14">
        <v>2378</v>
      </c>
      <c r="H425" s="14"/>
      <c r="I425" s="20">
        <f t="shared" si="45"/>
        <v>2378</v>
      </c>
      <c r="J425" s="16">
        <v>37121</v>
      </c>
      <c r="K425" s="16"/>
      <c r="L425" s="26">
        <f t="shared" si="46"/>
        <v>37121</v>
      </c>
    </row>
    <row r="426" spans="1:12" ht="12.75" outlineLevel="2">
      <c r="A426" s="11" t="s">
        <v>446</v>
      </c>
      <c r="B426" s="12" t="s">
        <v>76</v>
      </c>
      <c r="C426" s="12" t="s">
        <v>18</v>
      </c>
      <c r="D426" s="12" t="s">
        <v>102</v>
      </c>
      <c r="E426" s="13" t="s">
        <v>26</v>
      </c>
      <c r="F426" s="12" t="s">
        <v>21</v>
      </c>
      <c r="G426" s="14">
        <v>842</v>
      </c>
      <c r="H426" s="14"/>
      <c r="I426" s="20">
        <f t="shared" si="45"/>
        <v>842</v>
      </c>
      <c r="J426" s="16">
        <v>21146</v>
      </c>
      <c r="K426" s="16"/>
      <c r="L426" s="26">
        <f t="shared" si="46"/>
        <v>21146</v>
      </c>
    </row>
    <row r="427" spans="1:12" ht="12.75" outlineLevel="2">
      <c r="A427" s="110" t="s">
        <v>400</v>
      </c>
      <c r="B427" s="12" t="s">
        <v>49</v>
      </c>
      <c r="C427" s="12" t="s">
        <v>18</v>
      </c>
      <c r="D427" s="12" t="s">
        <v>102</v>
      </c>
      <c r="E427" s="13" t="s">
        <v>20</v>
      </c>
      <c r="F427" s="12" t="s">
        <v>21</v>
      </c>
      <c r="G427" s="14"/>
      <c r="H427" s="14">
        <v>19673</v>
      </c>
      <c r="I427" s="20">
        <f t="shared" si="45"/>
        <v>19673</v>
      </c>
      <c r="J427" s="16"/>
      <c r="K427" s="16">
        <v>842461</v>
      </c>
      <c r="L427" s="26">
        <f t="shared" si="46"/>
        <v>842461</v>
      </c>
    </row>
    <row r="428" spans="1:12" ht="12.75" outlineLevel="2">
      <c r="A428" s="11" t="s">
        <v>800</v>
      </c>
      <c r="B428" s="12" t="s">
        <v>49</v>
      </c>
      <c r="C428" s="12" t="s">
        <v>18</v>
      </c>
      <c r="D428" s="12" t="s">
        <v>102</v>
      </c>
      <c r="E428" s="13" t="s">
        <v>20</v>
      </c>
      <c r="F428" s="12" t="s">
        <v>21</v>
      </c>
      <c r="G428" s="14"/>
      <c r="H428" s="14">
        <v>76062</v>
      </c>
      <c r="I428" s="20">
        <f t="shared" si="45"/>
        <v>76062</v>
      </c>
      <c r="J428" s="16"/>
      <c r="K428" s="16">
        <v>2902847</v>
      </c>
      <c r="L428" s="26">
        <f t="shared" si="46"/>
        <v>2902847</v>
      </c>
    </row>
    <row r="429" spans="1:12" ht="12.75" outlineLevel="2">
      <c r="A429" s="47" t="s">
        <v>441</v>
      </c>
      <c r="B429" s="48" t="s">
        <v>49</v>
      </c>
      <c r="C429" s="48" t="s">
        <v>36</v>
      </c>
      <c r="D429" s="48" t="s">
        <v>102</v>
      </c>
      <c r="E429" s="111" t="s">
        <v>20</v>
      </c>
      <c r="F429" s="48" t="s">
        <v>38</v>
      </c>
      <c r="G429" s="30">
        <v>0</v>
      </c>
      <c r="H429" s="29">
        <v>8110</v>
      </c>
      <c r="I429" s="20">
        <f t="shared" si="45"/>
        <v>8110</v>
      </c>
      <c r="J429" s="29">
        <v>0</v>
      </c>
      <c r="K429" s="29">
        <v>217460</v>
      </c>
      <c r="L429" s="26">
        <f t="shared" si="46"/>
        <v>217460</v>
      </c>
    </row>
    <row r="430" spans="1:12" ht="12.75" outlineLevel="2">
      <c r="A430" s="51" t="s">
        <v>442</v>
      </c>
      <c r="B430" s="19" t="s">
        <v>49</v>
      </c>
      <c r="C430" s="19" t="s">
        <v>24</v>
      </c>
      <c r="D430" s="19" t="s">
        <v>102</v>
      </c>
      <c r="E430" s="19" t="s">
        <v>20</v>
      </c>
      <c r="F430" s="19" t="s">
        <v>27</v>
      </c>
      <c r="G430" s="112"/>
      <c r="H430" s="20">
        <v>758</v>
      </c>
      <c r="I430" s="20">
        <f t="shared" si="45"/>
        <v>758</v>
      </c>
      <c r="J430" s="112"/>
      <c r="K430" s="112">
        <v>27310</v>
      </c>
      <c r="L430" s="26">
        <f t="shared" si="46"/>
        <v>27310</v>
      </c>
    </row>
    <row r="431" spans="1:12" ht="12.75" outlineLevel="2">
      <c r="A431" s="51" t="s">
        <v>443</v>
      </c>
      <c r="B431" s="19" t="s">
        <v>64</v>
      </c>
      <c r="C431" s="19" t="s">
        <v>24</v>
      </c>
      <c r="D431" s="19" t="s">
        <v>102</v>
      </c>
      <c r="E431" s="19" t="s">
        <v>20</v>
      </c>
      <c r="F431" s="19" t="s">
        <v>27</v>
      </c>
      <c r="G431" s="52"/>
      <c r="H431" s="20">
        <v>229</v>
      </c>
      <c r="I431" s="20">
        <f t="shared" si="45"/>
        <v>229</v>
      </c>
      <c r="J431" s="21"/>
      <c r="K431" s="21">
        <v>9633</v>
      </c>
      <c r="L431" s="26">
        <f t="shared" si="46"/>
        <v>9633</v>
      </c>
    </row>
    <row r="432" spans="1:12" ht="12.75" outlineLevel="2">
      <c r="A432" s="70" t="s">
        <v>107</v>
      </c>
      <c r="B432" s="13" t="s">
        <v>98</v>
      </c>
      <c r="C432" s="13" t="s">
        <v>18</v>
      </c>
      <c r="D432" s="13" t="s">
        <v>102</v>
      </c>
      <c r="E432" s="13" t="s">
        <v>26</v>
      </c>
      <c r="F432" s="13" t="s">
        <v>21</v>
      </c>
      <c r="G432" s="16">
        <v>29106</v>
      </c>
      <c r="H432" s="71"/>
      <c r="I432" s="20">
        <f t="shared" si="45"/>
        <v>29106</v>
      </c>
      <c r="J432" s="16">
        <v>480540</v>
      </c>
      <c r="K432" s="71"/>
      <c r="L432" s="26">
        <f t="shared" si="46"/>
        <v>480540</v>
      </c>
    </row>
    <row r="433" spans="1:12" ht="12.75" outlineLevel="2">
      <c r="A433" s="70" t="s">
        <v>166</v>
      </c>
      <c r="B433" s="13" t="s">
        <v>98</v>
      </c>
      <c r="C433" s="13" t="s">
        <v>18</v>
      </c>
      <c r="D433" s="13" t="s">
        <v>102</v>
      </c>
      <c r="E433" s="13" t="s">
        <v>26</v>
      </c>
      <c r="F433" s="13" t="s">
        <v>21</v>
      </c>
      <c r="G433" s="16">
        <v>6210</v>
      </c>
      <c r="H433" s="71"/>
      <c r="I433" s="20">
        <f t="shared" si="45"/>
        <v>6210</v>
      </c>
      <c r="J433" s="16">
        <v>102527</v>
      </c>
      <c r="K433" s="71"/>
      <c r="L433" s="26">
        <f t="shared" si="46"/>
        <v>102527</v>
      </c>
    </row>
    <row r="434" spans="1:12" ht="12.75" outlineLevel="2">
      <c r="A434" s="70" t="s">
        <v>215</v>
      </c>
      <c r="B434" s="13" t="s">
        <v>98</v>
      </c>
      <c r="C434" s="13" t="s">
        <v>18</v>
      </c>
      <c r="D434" s="13" t="s">
        <v>102</v>
      </c>
      <c r="E434" s="13" t="s">
        <v>26</v>
      </c>
      <c r="F434" s="13" t="s">
        <v>21</v>
      </c>
      <c r="G434" s="16">
        <f>4063+14328</f>
        <v>18391</v>
      </c>
      <c r="H434" s="71"/>
      <c r="I434" s="20">
        <f t="shared" si="45"/>
        <v>18391</v>
      </c>
      <c r="J434" s="16">
        <f>67085+236564</f>
        <v>303649</v>
      </c>
      <c r="K434" s="71"/>
      <c r="L434" s="26">
        <f t="shared" si="46"/>
        <v>303649</v>
      </c>
    </row>
    <row r="435" spans="1:12" ht="12.75" outlineLevel="2">
      <c r="A435" s="70" t="s">
        <v>395</v>
      </c>
      <c r="B435" s="13" t="s">
        <v>98</v>
      </c>
      <c r="C435" s="13" t="s">
        <v>18</v>
      </c>
      <c r="D435" s="13" t="s">
        <v>102</v>
      </c>
      <c r="E435" s="13" t="s">
        <v>26</v>
      </c>
      <c r="F435" s="13" t="s">
        <v>21</v>
      </c>
      <c r="G435" s="16">
        <f>11014</f>
        <v>11014</v>
      </c>
      <c r="H435" s="71"/>
      <c r="I435" s="20">
        <f t="shared" si="45"/>
        <v>11014</v>
      </c>
      <c r="J435" s="16">
        <f>181841</f>
        <v>181841</v>
      </c>
      <c r="K435" s="71"/>
      <c r="L435" s="26">
        <f t="shared" si="46"/>
        <v>181841</v>
      </c>
    </row>
    <row r="436" spans="1:12" ht="12.75" outlineLevel="2">
      <c r="A436" s="165" t="s">
        <v>646</v>
      </c>
      <c r="B436" s="166" t="s">
        <v>641</v>
      </c>
      <c r="C436" s="166" t="s">
        <v>18</v>
      </c>
      <c r="D436" s="166" t="s">
        <v>102</v>
      </c>
      <c r="E436" s="143" t="s">
        <v>26</v>
      </c>
      <c r="F436" s="142" t="s">
        <v>21</v>
      </c>
      <c r="G436" s="131">
        <v>25048</v>
      </c>
      <c r="H436" s="131"/>
      <c r="I436" s="20">
        <f t="shared" si="45"/>
        <v>25048</v>
      </c>
      <c r="J436" s="131">
        <v>65073</v>
      </c>
      <c r="K436" s="131"/>
      <c r="L436" s="26">
        <f t="shared" si="46"/>
        <v>65073</v>
      </c>
    </row>
    <row r="437" spans="1:12" ht="12.75" outlineLevel="2">
      <c r="A437" s="11" t="s">
        <v>181</v>
      </c>
      <c r="B437" s="12" t="s">
        <v>70</v>
      </c>
      <c r="C437" s="12" t="s">
        <v>18</v>
      </c>
      <c r="D437" s="12" t="s">
        <v>102</v>
      </c>
      <c r="E437" s="13" t="s">
        <v>26</v>
      </c>
      <c r="F437" s="12" t="s">
        <v>21</v>
      </c>
      <c r="G437" s="14">
        <v>53</v>
      </c>
      <c r="H437" s="14">
        <v>45</v>
      </c>
      <c r="I437" s="20">
        <f t="shared" si="45"/>
        <v>98</v>
      </c>
      <c r="J437" s="16">
        <v>3194</v>
      </c>
      <c r="K437" s="16">
        <v>2025</v>
      </c>
      <c r="L437" s="26">
        <f t="shared" si="46"/>
        <v>5219</v>
      </c>
    </row>
    <row r="438" spans="1:12" s="233" customFormat="1" ht="12.75" outlineLevel="1">
      <c r="A438" s="247"/>
      <c r="B438" s="244"/>
      <c r="C438" s="244"/>
      <c r="D438" s="244" t="s">
        <v>663</v>
      </c>
      <c r="E438" s="239"/>
      <c r="F438" s="244"/>
      <c r="G438" s="240">
        <f aca="true" t="shared" si="47" ref="G438:L438">SUBTOTAL(9,G420:G437)</f>
        <v>804781</v>
      </c>
      <c r="H438" s="240">
        <f t="shared" si="47"/>
        <v>104877</v>
      </c>
      <c r="I438" s="230">
        <f t="shared" si="47"/>
        <v>909658</v>
      </c>
      <c r="J438" s="241">
        <f t="shared" si="47"/>
        <v>13409174</v>
      </c>
      <c r="K438" s="241">
        <f t="shared" si="47"/>
        <v>4001736</v>
      </c>
      <c r="L438" s="232">
        <f t="shared" si="47"/>
        <v>17410910</v>
      </c>
    </row>
    <row r="439" spans="1:12" ht="12.75" outlineLevel="2">
      <c r="A439" s="11" t="s">
        <v>89</v>
      </c>
      <c r="B439" s="12" t="s">
        <v>32</v>
      </c>
      <c r="C439" s="12" t="s">
        <v>18</v>
      </c>
      <c r="D439" s="12" t="s">
        <v>90</v>
      </c>
      <c r="E439" s="13" t="s">
        <v>20</v>
      </c>
      <c r="F439" s="12" t="s">
        <v>21</v>
      </c>
      <c r="G439" s="14"/>
      <c r="H439" s="14">
        <v>68494</v>
      </c>
      <c r="I439" s="20">
        <f aca="true" t="shared" si="48" ref="I439:I483">SUM(G439:H439)</f>
        <v>68494</v>
      </c>
      <c r="J439" s="16">
        <v>5999616</v>
      </c>
      <c r="K439" s="16">
        <v>4120167</v>
      </c>
      <c r="L439" s="26">
        <f aca="true" t="shared" si="49" ref="L439:L483">SUM(J439:K439)</f>
        <v>10119783</v>
      </c>
    </row>
    <row r="440" spans="1:12" ht="12.75" outlineLevel="2">
      <c r="A440" s="61" t="s">
        <v>89</v>
      </c>
      <c r="B440" s="28" t="s">
        <v>32</v>
      </c>
      <c r="C440" s="28" t="s">
        <v>36</v>
      </c>
      <c r="D440" s="28" t="s">
        <v>90</v>
      </c>
      <c r="E440" s="28" t="s">
        <v>20</v>
      </c>
      <c r="F440" s="28" t="s">
        <v>38</v>
      </c>
      <c r="G440" s="62">
        <v>82696</v>
      </c>
      <c r="H440" s="62">
        <v>34186</v>
      </c>
      <c r="I440" s="20">
        <f t="shared" si="48"/>
        <v>116882</v>
      </c>
      <c r="J440" s="62">
        <v>1901791</v>
      </c>
      <c r="K440" s="62">
        <v>1034692</v>
      </c>
      <c r="L440" s="26">
        <f t="shared" si="49"/>
        <v>2936483</v>
      </c>
    </row>
    <row r="441" spans="1:12" ht="12.75" outlineLevel="2">
      <c r="A441" s="17" t="s">
        <v>89</v>
      </c>
      <c r="B441" s="18" t="s">
        <v>32</v>
      </c>
      <c r="C441" s="18" t="s">
        <v>24</v>
      </c>
      <c r="D441" s="18" t="s">
        <v>90</v>
      </c>
      <c r="E441" s="18" t="s">
        <v>20</v>
      </c>
      <c r="F441" s="19" t="s">
        <v>27</v>
      </c>
      <c r="G441" s="20"/>
      <c r="H441" s="20">
        <v>14465</v>
      </c>
      <c r="I441" s="20">
        <f t="shared" si="48"/>
        <v>14465</v>
      </c>
      <c r="J441" s="21"/>
      <c r="K441" s="21">
        <v>778942</v>
      </c>
      <c r="L441" s="26">
        <f t="shared" si="49"/>
        <v>778942</v>
      </c>
    </row>
    <row r="442" spans="1:12" ht="12.75" outlineLevel="2">
      <c r="A442" s="11" t="s">
        <v>134</v>
      </c>
      <c r="B442" s="12" t="s">
        <v>32</v>
      </c>
      <c r="C442" s="12" t="s">
        <v>18</v>
      </c>
      <c r="D442" s="12" t="s">
        <v>90</v>
      </c>
      <c r="E442" s="13" t="s">
        <v>20</v>
      </c>
      <c r="F442" s="12" t="s">
        <v>21</v>
      </c>
      <c r="G442" s="14">
        <v>12195</v>
      </c>
      <c r="H442" s="14"/>
      <c r="I442" s="20">
        <f t="shared" si="48"/>
        <v>12195</v>
      </c>
      <c r="J442" s="16">
        <v>217942</v>
      </c>
      <c r="K442" s="16"/>
      <c r="L442" s="26">
        <f t="shared" si="49"/>
        <v>217942</v>
      </c>
    </row>
    <row r="443" spans="1:12" ht="12.75" outlineLevel="2">
      <c r="A443" s="11" t="s">
        <v>140</v>
      </c>
      <c r="B443" s="12" t="s">
        <v>32</v>
      </c>
      <c r="C443" s="12" t="s">
        <v>18</v>
      </c>
      <c r="D443" s="12" t="s">
        <v>90</v>
      </c>
      <c r="E443" s="13" t="s">
        <v>20</v>
      </c>
      <c r="F443" s="12" t="s">
        <v>21</v>
      </c>
      <c r="G443" s="14">
        <v>318609</v>
      </c>
      <c r="H443" s="14"/>
      <c r="I443" s="20">
        <f t="shared" si="48"/>
        <v>318609</v>
      </c>
      <c r="J443" s="16">
        <v>5111054</v>
      </c>
      <c r="K443" s="16"/>
      <c r="L443" s="26">
        <f t="shared" si="49"/>
        <v>5111054</v>
      </c>
    </row>
    <row r="444" spans="1:12" ht="12.75" outlineLevel="2">
      <c r="A444" s="11" t="s">
        <v>288</v>
      </c>
      <c r="B444" s="12" t="s">
        <v>32</v>
      </c>
      <c r="C444" s="12" t="s">
        <v>18</v>
      </c>
      <c r="D444" s="12" t="s">
        <v>90</v>
      </c>
      <c r="E444" s="13" t="s">
        <v>20</v>
      </c>
      <c r="F444" s="12" t="s">
        <v>21</v>
      </c>
      <c r="G444" s="14">
        <v>32631</v>
      </c>
      <c r="H444" s="14"/>
      <c r="I444" s="20">
        <f t="shared" si="48"/>
        <v>32631</v>
      </c>
      <c r="J444" s="16">
        <v>577863</v>
      </c>
      <c r="K444" s="16"/>
      <c r="L444" s="26">
        <f t="shared" si="49"/>
        <v>577863</v>
      </c>
    </row>
    <row r="445" spans="1:12" ht="12.75" outlineLevel="2">
      <c r="A445" s="11" t="s">
        <v>350</v>
      </c>
      <c r="B445" s="12" t="s">
        <v>32</v>
      </c>
      <c r="C445" s="12" t="s">
        <v>18</v>
      </c>
      <c r="D445" s="12" t="s">
        <v>90</v>
      </c>
      <c r="E445" s="13" t="s">
        <v>20</v>
      </c>
      <c r="F445" s="12" t="s">
        <v>21</v>
      </c>
      <c r="G445" s="14">
        <v>359011</v>
      </c>
      <c r="H445" s="14">
        <v>9912</v>
      </c>
      <c r="I445" s="20">
        <f t="shared" si="48"/>
        <v>368923</v>
      </c>
      <c r="J445" s="16">
        <v>5699066</v>
      </c>
      <c r="K445" s="16">
        <v>329447</v>
      </c>
      <c r="L445" s="26">
        <f t="shared" si="49"/>
        <v>6028513</v>
      </c>
    </row>
    <row r="446" spans="1:12" ht="12.75" outlineLevel="2">
      <c r="A446" s="11" t="s">
        <v>362</v>
      </c>
      <c r="B446" s="12" t="s">
        <v>32</v>
      </c>
      <c r="C446" s="12" t="s">
        <v>18</v>
      </c>
      <c r="D446" s="12" t="s">
        <v>90</v>
      </c>
      <c r="E446" s="13" t="s">
        <v>20</v>
      </c>
      <c r="F446" s="12" t="s">
        <v>21</v>
      </c>
      <c r="G446" s="14">
        <v>26630</v>
      </c>
      <c r="H446" s="14"/>
      <c r="I446" s="20">
        <f t="shared" si="48"/>
        <v>26630</v>
      </c>
      <c r="J446" s="16">
        <v>455724</v>
      </c>
      <c r="K446" s="16"/>
      <c r="L446" s="26">
        <f t="shared" si="49"/>
        <v>455724</v>
      </c>
    </row>
    <row r="447" spans="1:12" ht="12.75" outlineLevel="2">
      <c r="A447" s="11" t="s">
        <v>405</v>
      </c>
      <c r="B447" s="12" t="s">
        <v>32</v>
      </c>
      <c r="C447" s="12" t="s">
        <v>18</v>
      </c>
      <c r="D447" s="12" t="s">
        <v>90</v>
      </c>
      <c r="E447" s="13" t="s">
        <v>20</v>
      </c>
      <c r="F447" s="12" t="s">
        <v>21</v>
      </c>
      <c r="G447" s="14">
        <v>17726</v>
      </c>
      <c r="H447" s="14"/>
      <c r="I447" s="20">
        <f t="shared" si="48"/>
        <v>17726</v>
      </c>
      <c r="J447" s="16">
        <v>299948</v>
      </c>
      <c r="K447" s="16"/>
      <c r="L447" s="26">
        <f t="shared" si="49"/>
        <v>299948</v>
      </c>
    </row>
    <row r="448" spans="1:12" ht="12.75" outlineLevel="2">
      <c r="A448" s="11" t="s">
        <v>227</v>
      </c>
      <c r="B448" s="12" t="s">
        <v>76</v>
      </c>
      <c r="C448" s="12" t="s">
        <v>18</v>
      </c>
      <c r="D448" s="12" t="s">
        <v>90</v>
      </c>
      <c r="E448" s="13" t="s">
        <v>26</v>
      </c>
      <c r="F448" s="13" t="s">
        <v>21</v>
      </c>
      <c r="G448" s="14">
        <v>365</v>
      </c>
      <c r="H448" s="100"/>
      <c r="I448" s="20">
        <f t="shared" si="48"/>
        <v>365</v>
      </c>
      <c r="J448" s="14">
        <v>7767</v>
      </c>
      <c r="K448" s="100"/>
      <c r="L448" s="26">
        <f t="shared" si="49"/>
        <v>7767</v>
      </c>
    </row>
    <row r="449" spans="1:12" ht="12.75" outlineLevel="2">
      <c r="A449" s="11" t="s">
        <v>358</v>
      </c>
      <c r="B449" s="12" t="s">
        <v>49</v>
      </c>
      <c r="C449" s="12" t="s">
        <v>18</v>
      </c>
      <c r="D449" s="12" t="s">
        <v>90</v>
      </c>
      <c r="E449" s="13" t="s">
        <v>20</v>
      </c>
      <c r="F449" s="12" t="s">
        <v>21</v>
      </c>
      <c r="G449" s="39"/>
      <c r="H449" s="39">
        <v>1174</v>
      </c>
      <c r="I449" s="20">
        <f t="shared" si="48"/>
        <v>1174</v>
      </c>
      <c r="J449" s="39"/>
      <c r="K449" s="39">
        <v>42760</v>
      </c>
      <c r="L449" s="26">
        <f t="shared" si="49"/>
        <v>42760</v>
      </c>
    </row>
    <row r="450" spans="1:12" ht="12.75" outlineLevel="2">
      <c r="A450" s="51" t="s">
        <v>453</v>
      </c>
      <c r="B450" s="19" t="s">
        <v>64</v>
      </c>
      <c r="C450" s="19" t="s">
        <v>24</v>
      </c>
      <c r="D450" s="19" t="s">
        <v>90</v>
      </c>
      <c r="E450" s="19" t="s">
        <v>20</v>
      </c>
      <c r="F450" s="19" t="s">
        <v>27</v>
      </c>
      <c r="G450" s="52"/>
      <c r="H450" s="20">
        <v>2808</v>
      </c>
      <c r="I450" s="20">
        <f t="shared" si="48"/>
        <v>2808</v>
      </c>
      <c r="J450" s="21"/>
      <c r="K450" s="21">
        <v>167840</v>
      </c>
      <c r="L450" s="26">
        <f t="shared" si="49"/>
        <v>167840</v>
      </c>
    </row>
    <row r="451" spans="1:12" ht="12.75" outlineLevel="2">
      <c r="A451" s="47" t="s">
        <v>453</v>
      </c>
      <c r="B451" s="49" t="s">
        <v>64</v>
      </c>
      <c r="C451" s="49" t="s">
        <v>36</v>
      </c>
      <c r="D451" s="49" t="s">
        <v>90</v>
      </c>
      <c r="E451" s="50" t="s">
        <v>20</v>
      </c>
      <c r="F451" s="49" t="s">
        <v>38</v>
      </c>
      <c r="G451" s="29">
        <v>0</v>
      </c>
      <c r="H451" s="29">
        <v>36233</v>
      </c>
      <c r="I451" s="20">
        <f t="shared" si="48"/>
        <v>36233</v>
      </c>
      <c r="J451" s="29">
        <v>0</v>
      </c>
      <c r="K451" s="29">
        <v>1294073</v>
      </c>
      <c r="L451" s="26">
        <f t="shared" si="49"/>
        <v>1294073</v>
      </c>
    </row>
    <row r="452" spans="1:12" ht="12.75" outlineLevel="2">
      <c r="A452" s="11" t="s">
        <v>453</v>
      </c>
      <c r="B452" s="13" t="s">
        <v>64</v>
      </c>
      <c r="C452" s="13" t="s">
        <v>18</v>
      </c>
      <c r="D452" s="13" t="s">
        <v>90</v>
      </c>
      <c r="E452" s="13" t="s">
        <v>20</v>
      </c>
      <c r="F452" s="12" t="s">
        <v>21</v>
      </c>
      <c r="G452" s="39"/>
      <c r="H452" s="39">
        <v>265549</v>
      </c>
      <c r="I452" s="20">
        <f t="shared" si="48"/>
        <v>265549</v>
      </c>
      <c r="J452" s="39"/>
      <c r="K452" s="39">
        <v>11961799</v>
      </c>
      <c r="L452" s="26">
        <f t="shared" si="49"/>
        <v>11961799</v>
      </c>
    </row>
    <row r="453" spans="1:12" ht="12.75" outlineLevel="2">
      <c r="A453" s="11" t="s">
        <v>136</v>
      </c>
      <c r="B453" s="12" t="s">
        <v>17</v>
      </c>
      <c r="C453" s="12" t="s">
        <v>18</v>
      </c>
      <c r="D453" s="12" t="s">
        <v>90</v>
      </c>
      <c r="E453" s="13" t="s">
        <v>20</v>
      </c>
      <c r="F453" s="12" t="s">
        <v>21</v>
      </c>
      <c r="G453" s="15">
        <v>17552</v>
      </c>
      <c r="H453" s="15"/>
      <c r="I453" s="20">
        <f t="shared" si="48"/>
        <v>17552</v>
      </c>
      <c r="J453" s="22">
        <v>298059</v>
      </c>
      <c r="K453" s="22"/>
      <c r="L453" s="26">
        <f t="shared" si="49"/>
        <v>298059</v>
      </c>
    </row>
    <row r="454" spans="1:12" ht="12.75" outlineLevel="2">
      <c r="A454" s="11" t="s">
        <v>238</v>
      </c>
      <c r="B454" s="12" t="s">
        <v>17</v>
      </c>
      <c r="C454" s="12" t="s">
        <v>18</v>
      </c>
      <c r="D454" s="12" t="s">
        <v>90</v>
      </c>
      <c r="E454" s="13" t="s">
        <v>20</v>
      </c>
      <c r="F454" s="12" t="s">
        <v>21</v>
      </c>
      <c r="G454" s="15">
        <v>35961</v>
      </c>
      <c r="H454" s="15"/>
      <c r="I454" s="20">
        <f t="shared" si="48"/>
        <v>35961</v>
      </c>
      <c r="J454" s="22">
        <v>607785</v>
      </c>
      <c r="K454" s="22"/>
      <c r="L454" s="26">
        <f t="shared" si="49"/>
        <v>607785</v>
      </c>
    </row>
    <row r="455" spans="1:12" ht="12.75" outlineLevel="2">
      <c r="A455" s="11" t="s">
        <v>262</v>
      </c>
      <c r="B455" s="12" t="s">
        <v>17</v>
      </c>
      <c r="C455" s="12" t="s">
        <v>18</v>
      </c>
      <c r="D455" s="12" t="s">
        <v>90</v>
      </c>
      <c r="E455" s="13" t="s">
        <v>20</v>
      </c>
      <c r="F455" s="12" t="s">
        <v>21</v>
      </c>
      <c r="G455" s="15">
        <v>14700</v>
      </c>
      <c r="H455" s="15"/>
      <c r="I455" s="20">
        <f t="shared" si="48"/>
        <v>14700</v>
      </c>
      <c r="J455" s="22">
        <v>233733</v>
      </c>
      <c r="K455" s="22"/>
      <c r="L455" s="26">
        <f t="shared" si="49"/>
        <v>233733</v>
      </c>
    </row>
    <row r="456" spans="1:12" ht="12.75" outlineLevel="2">
      <c r="A456" s="11" t="s">
        <v>267</v>
      </c>
      <c r="B456" s="12" t="s">
        <v>17</v>
      </c>
      <c r="C456" s="12" t="s">
        <v>18</v>
      </c>
      <c r="D456" s="12" t="s">
        <v>90</v>
      </c>
      <c r="E456" s="13" t="s">
        <v>20</v>
      </c>
      <c r="F456" s="12" t="s">
        <v>21</v>
      </c>
      <c r="G456" s="15">
        <v>2566</v>
      </c>
      <c r="H456" s="15"/>
      <c r="I456" s="20">
        <f t="shared" si="48"/>
        <v>2566</v>
      </c>
      <c r="J456" s="22">
        <v>44433</v>
      </c>
      <c r="K456" s="22"/>
      <c r="L456" s="26">
        <f t="shared" si="49"/>
        <v>44433</v>
      </c>
    </row>
    <row r="457" spans="1:12" ht="12.75" outlineLevel="2">
      <c r="A457" s="11" t="s">
        <v>299</v>
      </c>
      <c r="B457" s="12" t="s">
        <v>17</v>
      </c>
      <c r="C457" s="12" t="s">
        <v>18</v>
      </c>
      <c r="D457" s="12" t="s">
        <v>90</v>
      </c>
      <c r="E457" s="13" t="s">
        <v>20</v>
      </c>
      <c r="F457" s="12" t="s">
        <v>21</v>
      </c>
      <c r="G457" s="15">
        <v>10564</v>
      </c>
      <c r="H457" s="15"/>
      <c r="I457" s="20">
        <f t="shared" si="48"/>
        <v>10564</v>
      </c>
      <c r="J457" s="22">
        <v>187061</v>
      </c>
      <c r="K457" s="22"/>
      <c r="L457" s="26">
        <f t="shared" si="49"/>
        <v>187061</v>
      </c>
    </row>
    <row r="458" spans="1:12" ht="12.75" outlineLevel="2">
      <c r="A458" s="11" t="s">
        <v>319</v>
      </c>
      <c r="B458" s="12" t="s">
        <v>17</v>
      </c>
      <c r="C458" s="12" t="s">
        <v>18</v>
      </c>
      <c r="D458" s="12" t="s">
        <v>90</v>
      </c>
      <c r="E458" s="13" t="s">
        <v>20</v>
      </c>
      <c r="F458" s="12" t="s">
        <v>21</v>
      </c>
      <c r="G458" s="15">
        <v>2483</v>
      </c>
      <c r="H458" s="15"/>
      <c r="I458" s="20">
        <f t="shared" si="48"/>
        <v>2483</v>
      </c>
      <c r="J458" s="22">
        <v>41537</v>
      </c>
      <c r="K458" s="22"/>
      <c r="L458" s="26">
        <f t="shared" si="49"/>
        <v>41537</v>
      </c>
    </row>
    <row r="459" spans="1:12" ht="12.75" outlineLevel="2">
      <c r="A459" s="11" t="s">
        <v>402</v>
      </c>
      <c r="B459" s="12" t="s">
        <v>17</v>
      </c>
      <c r="C459" s="12" t="s">
        <v>18</v>
      </c>
      <c r="D459" s="12" t="s">
        <v>90</v>
      </c>
      <c r="E459" s="13" t="s">
        <v>20</v>
      </c>
      <c r="F459" s="12" t="s">
        <v>21</v>
      </c>
      <c r="G459" s="15">
        <v>11164</v>
      </c>
      <c r="H459" s="15"/>
      <c r="I459" s="20">
        <f t="shared" si="48"/>
        <v>11164</v>
      </c>
      <c r="J459" s="22">
        <v>189078</v>
      </c>
      <c r="K459" s="22"/>
      <c r="L459" s="26">
        <f t="shared" si="49"/>
        <v>189078</v>
      </c>
    </row>
    <row r="460" spans="1:12" ht="12.75" outlineLevel="2">
      <c r="A460" s="11" t="s">
        <v>419</v>
      </c>
      <c r="B460" s="12" t="s">
        <v>17</v>
      </c>
      <c r="C460" s="12" t="s">
        <v>18</v>
      </c>
      <c r="D460" s="12" t="s">
        <v>90</v>
      </c>
      <c r="E460" s="13" t="s">
        <v>20</v>
      </c>
      <c r="F460" s="12" t="s">
        <v>21</v>
      </c>
      <c r="G460" s="15">
        <v>15095</v>
      </c>
      <c r="H460" s="15"/>
      <c r="I460" s="20">
        <f t="shared" si="48"/>
        <v>15095</v>
      </c>
      <c r="J460" s="22">
        <v>255148</v>
      </c>
      <c r="K460" s="22"/>
      <c r="L460" s="26">
        <f t="shared" si="49"/>
        <v>255148</v>
      </c>
    </row>
    <row r="461" spans="1:12" ht="12.75" outlineLevel="2">
      <c r="A461" s="11" t="s">
        <v>463</v>
      </c>
      <c r="B461" s="12" t="s">
        <v>17</v>
      </c>
      <c r="C461" s="12" t="s">
        <v>18</v>
      </c>
      <c r="D461" s="12" t="s">
        <v>90</v>
      </c>
      <c r="E461" s="13" t="s">
        <v>20</v>
      </c>
      <c r="F461" s="12" t="s">
        <v>21</v>
      </c>
      <c r="G461" s="15">
        <v>1911</v>
      </c>
      <c r="H461" s="15"/>
      <c r="I461" s="20">
        <f t="shared" si="48"/>
        <v>1911</v>
      </c>
      <c r="J461" s="22">
        <v>33965</v>
      </c>
      <c r="K461" s="22"/>
      <c r="L461" s="26">
        <f t="shared" si="49"/>
        <v>33965</v>
      </c>
    </row>
    <row r="462" spans="1:12" ht="12.75" outlineLevel="2">
      <c r="A462" s="11" t="s">
        <v>504</v>
      </c>
      <c r="B462" s="12" t="s">
        <v>17</v>
      </c>
      <c r="C462" s="12" t="s">
        <v>18</v>
      </c>
      <c r="D462" s="12" t="s">
        <v>90</v>
      </c>
      <c r="E462" s="13" t="s">
        <v>20</v>
      </c>
      <c r="F462" s="12" t="s">
        <v>21</v>
      </c>
      <c r="G462" s="15">
        <v>1223</v>
      </c>
      <c r="H462" s="15"/>
      <c r="I462" s="20">
        <f t="shared" si="48"/>
        <v>1223</v>
      </c>
      <c r="J462" s="22">
        <v>21284</v>
      </c>
      <c r="K462" s="22"/>
      <c r="L462" s="26">
        <f t="shared" si="49"/>
        <v>21284</v>
      </c>
    </row>
    <row r="463" spans="1:12" ht="12.75" outlineLevel="2">
      <c r="A463" s="11" t="s">
        <v>540</v>
      </c>
      <c r="B463" s="12" t="s">
        <v>17</v>
      </c>
      <c r="C463" s="12" t="s">
        <v>18</v>
      </c>
      <c r="D463" s="12" t="s">
        <v>90</v>
      </c>
      <c r="E463" s="13" t="s">
        <v>20</v>
      </c>
      <c r="F463" s="12" t="s">
        <v>21</v>
      </c>
      <c r="G463" s="15">
        <v>1141</v>
      </c>
      <c r="H463" s="15"/>
      <c r="I463" s="20">
        <f t="shared" si="48"/>
        <v>1141</v>
      </c>
      <c r="J463" s="22">
        <v>18264</v>
      </c>
      <c r="K463" s="22"/>
      <c r="L463" s="26">
        <f t="shared" si="49"/>
        <v>18264</v>
      </c>
    </row>
    <row r="464" spans="1:12" ht="12.75" outlineLevel="2">
      <c r="A464" s="11" t="s">
        <v>585</v>
      </c>
      <c r="B464" s="12" t="s">
        <v>17</v>
      </c>
      <c r="C464" s="12" t="s">
        <v>18</v>
      </c>
      <c r="D464" s="12" t="s">
        <v>90</v>
      </c>
      <c r="E464" s="13" t="s">
        <v>20</v>
      </c>
      <c r="F464" s="12" t="s">
        <v>21</v>
      </c>
      <c r="G464" s="15">
        <v>72132</v>
      </c>
      <c r="H464" s="15"/>
      <c r="I464" s="20">
        <f t="shared" si="48"/>
        <v>72132</v>
      </c>
      <c r="J464" s="22">
        <v>1280966</v>
      </c>
      <c r="K464" s="22"/>
      <c r="L464" s="26">
        <f t="shared" si="49"/>
        <v>1280966</v>
      </c>
    </row>
    <row r="465" spans="1:12" ht="12.75" outlineLevel="2">
      <c r="A465" s="63" t="s">
        <v>97</v>
      </c>
      <c r="B465" s="64" t="s">
        <v>98</v>
      </c>
      <c r="C465" s="64" t="s">
        <v>18</v>
      </c>
      <c r="D465" s="64" t="s">
        <v>90</v>
      </c>
      <c r="E465" s="65" t="s">
        <v>26</v>
      </c>
      <c r="F465" s="64" t="s">
        <v>21</v>
      </c>
      <c r="G465" s="66">
        <v>3063</v>
      </c>
      <c r="H465" s="66"/>
      <c r="I465" s="20">
        <f t="shared" si="48"/>
        <v>3063</v>
      </c>
      <c r="J465" s="67">
        <v>51541</v>
      </c>
      <c r="K465" s="67"/>
      <c r="L465" s="26">
        <f t="shared" si="49"/>
        <v>51541</v>
      </c>
    </row>
    <row r="466" spans="1:12" ht="12.75" outlineLevel="2">
      <c r="A466" s="70" t="s">
        <v>534</v>
      </c>
      <c r="B466" s="13" t="s">
        <v>98</v>
      </c>
      <c r="C466" s="13" t="s">
        <v>18</v>
      </c>
      <c r="D466" s="13" t="s">
        <v>90</v>
      </c>
      <c r="E466" s="13" t="s">
        <v>26</v>
      </c>
      <c r="F466" s="13" t="s">
        <v>21</v>
      </c>
      <c r="G466" s="14">
        <f>3548+3222+10138</f>
        <v>16908</v>
      </c>
      <c r="H466" s="14"/>
      <c r="I466" s="20">
        <f t="shared" si="48"/>
        <v>16908</v>
      </c>
      <c r="J466" s="16">
        <f>58584+53188+167382</f>
        <v>279154</v>
      </c>
      <c r="K466" s="16"/>
      <c r="L466" s="26">
        <f t="shared" si="49"/>
        <v>279154</v>
      </c>
    </row>
    <row r="467" spans="1:12" ht="12.75" outlineLevel="2">
      <c r="A467" s="70" t="s">
        <v>539</v>
      </c>
      <c r="B467" s="13" t="s">
        <v>98</v>
      </c>
      <c r="C467" s="13" t="s">
        <v>18</v>
      </c>
      <c r="D467" s="13" t="s">
        <v>90</v>
      </c>
      <c r="E467" s="13" t="s">
        <v>26</v>
      </c>
      <c r="F467" s="13" t="s">
        <v>21</v>
      </c>
      <c r="G467" s="14">
        <f>56+1+2+20063</f>
        <v>20122</v>
      </c>
      <c r="H467" s="14"/>
      <c r="I467" s="20">
        <f t="shared" si="48"/>
        <v>20122</v>
      </c>
      <c r="J467" s="16">
        <f>2092+7+33+331243</f>
        <v>333375</v>
      </c>
      <c r="K467" s="16"/>
      <c r="L467" s="26">
        <f t="shared" si="49"/>
        <v>333375</v>
      </c>
    </row>
    <row r="468" spans="1:12" ht="12.75" outlineLevel="2">
      <c r="A468" s="70" t="s">
        <v>556</v>
      </c>
      <c r="B468" s="13" t="s">
        <v>98</v>
      </c>
      <c r="C468" s="13" t="s">
        <v>18</v>
      </c>
      <c r="D468" s="13" t="s">
        <v>90</v>
      </c>
      <c r="E468" s="13" t="s">
        <v>26</v>
      </c>
      <c r="F468" s="13" t="s">
        <v>21</v>
      </c>
      <c r="G468" s="14">
        <f>12047+1338</f>
        <v>13385</v>
      </c>
      <c r="H468" s="14"/>
      <c r="I468" s="20">
        <f t="shared" si="48"/>
        <v>13385</v>
      </c>
      <c r="J468" s="16">
        <f>198894+22099</f>
        <v>220993</v>
      </c>
      <c r="K468" s="16"/>
      <c r="L468" s="26">
        <f t="shared" si="49"/>
        <v>220993</v>
      </c>
    </row>
    <row r="469" spans="1:12" ht="12.75" outlineLevel="2">
      <c r="A469" s="70" t="s">
        <v>569</v>
      </c>
      <c r="B469" s="13" t="s">
        <v>98</v>
      </c>
      <c r="C469" s="13" t="s">
        <v>18</v>
      </c>
      <c r="D469" s="13" t="s">
        <v>90</v>
      </c>
      <c r="E469" s="13" t="s">
        <v>26</v>
      </c>
      <c r="F469" s="13" t="s">
        <v>21</v>
      </c>
      <c r="G469" s="14">
        <f>25285+6321</f>
        <v>31606</v>
      </c>
      <c r="H469" s="14"/>
      <c r="I469" s="20">
        <f t="shared" si="48"/>
        <v>31606</v>
      </c>
      <c r="J469" s="16">
        <f>417454+104363</f>
        <v>521817</v>
      </c>
      <c r="K469" s="16"/>
      <c r="L469" s="26">
        <f t="shared" si="49"/>
        <v>521817</v>
      </c>
    </row>
    <row r="470" spans="1:12" ht="12.75" outlineLevel="2">
      <c r="A470" s="70" t="s">
        <v>606</v>
      </c>
      <c r="B470" s="13" t="s">
        <v>98</v>
      </c>
      <c r="C470" s="13" t="s">
        <v>18</v>
      </c>
      <c r="D470" s="13" t="s">
        <v>90</v>
      </c>
      <c r="E470" s="13" t="s">
        <v>26</v>
      </c>
      <c r="F470" s="13" t="s">
        <v>21</v>
      </c>
      <c r="G470" s="14">
        <f>9783</f>
        <v>9783</v>
      </c>
      <c r="H470" s="14"/>
      <c r="I470" s="20">
        <f t="shared" si="48"/>
        <v>9783</v>
      </c>
      <c r="J470" s="16">
        <f>161515</f>
        <v>161515</v>
      </c>
      <c r="K470" s="16"/>
      <c r="L470" s="26">
        <f t="shared" si="49"/>
        <v>161515</v>
      </c>
    </row>
    <row r="471" spans="1:12" ht="12.75" outlineLevel="2">
      <c r="A471" s="165" t="s">
        <v>648</v>
      </c>
      <c r="B471" s="166" t="s">
        <v>641</v>
      </c>
      <c r="C471" s="166" t="s">
        <v>18</v>
      </c>
      <c r="D471" s="166" t="s">
        <v>90</v>
      </c>
      <c r="E471" s="143" t="s">
        <v>26</v>
      </c>
      <c r="F471" s="142" t="s">
        <v>21</v>
      </c>
      <c r="G471" s="131">
        <v>6091</v>
      </c>
      <c r="H471" s="131"/>
      <c r="I471" s="20">
        <f t="shared" si="48"/>
        <v>6091</v>
      </c>
      <c r="J471" s="131">
        <v>22370</v>
      </c>
      <c r="K471" s="131"/>
      <c r="L471" s="26">
        <f t="shared" si="49"/>
        <v>22370</v>
      </c>
    </row>
    <row r="472" spans="1:12" ht="12.75" outlineLevel="2">
      <c r="A472" s="11" t="s">
        <v>178</v>
      </c>
      <c r="B472" s="12" t="s">
        <v>70</v>
      </c>
      <c r="C472" s="12" t="s">
        <v>18</v>
      </c>
      <c r="D472" s="12" t="s">
        <v>90</v>
      </c>
      <c r="E472" s="13" t="s">
        <v>26</v>
      </c>
      <c r="F472" s="13" t="s">
        <v>21</v>
      </c>
      <c r="G472" s="14">
        <v>1243</v>
      </c>
      <c r="H472" s="14"/>
      <c r="I472" s="20">
        <f t="shared" si="48"/>
        <v>1243</v>
      </c>
      <c r="J472" s="16">
        <v>19536</v>
      </c>
      <c r="K472" s="16"/>
      <c r="L472" s="26">
        <f t="shared" si="49"/>
        <v>19536</v>
      </c>
    </row>
    <row r="473" spans="1:12" ht="12.75" outlineLevel="2">
      <c r="A473" s="11" t="s">
        <v>239</v>
      </c>
      <c r="B473" s="12" t="s">
        <v>70</v>
      </c>
      <c r="C473" s="12" t="s">
        <v>18</v>
      </c>
      <c r="D473" s="12" t="s">
        <v>90</v>
      </c>
      <c r="E473" s="13" t="s">
        <v>26</v>
      </c>
      <c r="F473" s="12" t="s">
        <v>21</v>
      </c>
      <c r="G473" s="14">
        <v>4306</v>
      </c>
      <c r="H473" s="14"/>
      <c r="I473" s="20">
        <f t="shared" si="48"/>
        <v>4306</v>
      </c>
      <c r="J473" s="16">
        <v>67938</v>
      </c>
      <c r="K473" s="16"/>
      <c r="L473" s="26">
        <f t="shared" si="49"/>
        <v>67938</v>
      </c>
    </row>
    <row r="474" spans="1:12" ht="12.75" outlineLevel="2">
      <c r="A474" s="11" t="s">
        <v>330</v>
      </c>
      <c r="B474" s="12" t="s">
        <v>70</v>
      </c>
      <c r="C474" s="12" t="s">
        <v>18</v>
      </c>
      <c r="D474" s="12" t="s">
        <v>90</v>
      </c>
      <c r="E474" s="13" t="s">
        <v>26</v>
      </c>
      <c r="F474" s="12" t="s">
        <v>21</v>
      </c>
      <c r="G474" s="14">
        <v>704</v>
      </c>
      <c r="H474" s="14"/>
      <c r="I474" s="20">
        <f t="shared" si="48"/>
        <v>704</v>
      </c>
      <c r="J474" s="16">
        <v>12921</v>
      </c>
      <c r="K474" s="16"/>
      <c r="L474" s="26">
        <f t="shared" si="49"/>
        <v>12921</v>
      </c>
    </row>
    <row r="475" spans="1:12" ht="25.5" outlineLevel="2">
      <c r="A475" s="102" t="s">
        <v>351</v>
      </c>
      <c r="B475" s="12" t="s">
        <v>70</v>
      </c>
      <c r="C475" s="12" t="s">
        <v>18</v>
      </c>
      <c r="D475" s="12" t="s">
        <v>90</v>
      </c>
      <c r="E475" s="13" t="s">
        <v>26</v>
      </c>
      <c r="F475" s="12" t="s">
        <v>21</v>
      </c>
      <c r="G475" s="14">
        <v>997</v>
      </c>
      <c r="H475" s="14"/>
      <c r="I475" s="20">
        <f t="shared" si="48"/>
        <v>997</v>
      </c>
      <c r="J475" s="16">
        <v>16428</v>
      </c>
      <c r="K475" s="16"/>
      <c r="L475" s="26">
        <f t="shared" si="49"/>
        <v>16428</v>
      </c>
    </row>
    <row r="476" spans="1:12" ht="12.75" outlineLevel="2">
      <c r="A476" s="11" t="s">
        <v>355</v>
      </c>
      <c r="B476" s="12" t="s">
        <v>70</v>
      </c>
      <c r="C476" s="12" t="s">
        <v>18</v>
      </c>
      <c r="D476" s="12" t="s">
        <v>90</v>
      </c>
      <c r="E476" s="13" t="s">
        <v>26</v>
      </c>
      <c r="F476" s="12" t="s">
        <v>21</v>
      </c>
      <c r="G476" s="14">
        <v>399</v>
      </c>
      <c r="H476" s="14"/>
      <c r="I476" s="20">
        <f t="shared" si="48"/>
        <v>399</v>
      </c>
      <c r="J476" s="16">
        <v>9160</v>
      </c>
      <c r="K476" s="16"/>
      <c r="L476" s="26">
        <f t="shared" si="49"/>
        <v>9160</v>
      </c>
    </row>
    <row r="477" spans="1:12" ht="12.75" outlineLevel="2">
      <c r="A477" s="102" t="s">
        <v>390</v>
      </c>
      <c r="B477" s="12" t="s">
        <v>70</v>
      </c>
      <c r="C477" s="12" t="s">
        <v>18</v>
      </c>
      <c r="D477" s="12" t="s">
        <v>90</v>
      </c>
      <c r="E477" s="13" t="s">
        <v>26</v>
      </c>
      <c r="F477" s="12" t="s">
        <v>21</v>
      </c>
      <c r="G477" s="14">
        <v>24725</v>
      </c>
      <c r="H477" s="14"/>
      <c r="I477" s="20">
        <f t="shared" si="48"/>
        <v>24725</v>
      </c>
      <c r="J477" s="16">
        <v>414644</v>
      </c>
      <c r="K477" s="16"/>
      <c r="L477" s="26">
        <f t="shared" si="49"/>
        <v>414644</v>
      </c>
    </row>
    <row r="478" spans="1:12" ht="12.75" outlineLevel="2">
      <c r="A478" s="102" t="s">
        <v>391</v>
      </c>
      <c r="B478" s="12" t="s">
        <v>70</v>
      </c>
      <c r="C478" s="12" t="s">
        <v>18</v>
      </c>
      <c r="D478" s="12" t="s">
        <v>90</v>
      </c>
      <c r="E478" s="13" t="s">
        <v>26</v>
      </c>
      <c r="F478" s="12" t="s">
        <v>21</v>
      </c>
      <c r="G478" s="14">
        <v>5073</v>
      </c>
      <c r="H478" s="14"/>
      <c r="I478" s="20">
        <f t="shared" si="48"/>
        <v>5073</v>
      </c>
      <c r="J478" s="16">
        <v>89514</v>
      </c>
      <c r="K478" s="16"/>
      <c r="L478" s="26">
        <f t="shared" si="49"/>
        <v>89514</v>
      </c>
    </row>
    <row r="479" spans="1:12" ht="12.75" outlineLevel="2">
      <c r="A479" s="102" t="s">
        <v>392</v>
      </c>
      <c r="B479" s="12" t="s">
        <v>70</v>
      </c>
      <c r="C479" s="12" t="s">
        <v>18</v>
      </c>
      <c r="D479" s="12" t="s">
        <v>90</v>
      </c>
      <c r="E479" s="13" t="s">
        <v>26</v>
      </c>
      <c r="F479" s="12" t="s">
        <v>21</v>
      </c>
      <c r="G479" s="14">
        <v>573</v>
      </c>
      <c r="H479" s="14"/>
      <c r="I479" s="20">
        <f t="shared" si="48"/>
        <v>573</v>
      </c>
      <c r="J479" s="16">
        <v>9276</v>
      </c>
      <c r="K479" s="16"/>
      <c r="L479" s="26">
        <f t="shared" si="49"/>
        <v>9276</v>
      </c>
    </row>
    <row r="480" spans="1:12" ht="12.75" outlineLevel="2">
      <c r="A480" s="102" t="s">
        <v>393</v>
      </c>
      <c r="B480" s="12" t="s">
        <v>70</v>
      </c>
      <c r="C480" s="12" t="s">
        <v>18</v>
      </c>
      <c r="D480" s="12" t="s">
        <v>90</v>
      </c>
      <c r="E480" s="13" t="s">
        <v>26</v>
      </c>
      <c r="F480" s="12" t="s">
        <v>21</v>
      </c>
      <c r="G480" s="14">
        <v>8470</v>
      </c>
      <c r="H480" s="14"/>
      <c r="I480" s="20">
        <f t="shared" si="48"/>
        <v>8470</v>
      </c>
      <c r="J480" s="16">
        <v>144007</v>
      </c>
      <c r="K480" s="16"/>
      <c r="L480" s="26">
        <f t="shared" si="49"/>
        <v>144007</v>
      </c>
    </row>
    <row r="481" spans="1:12" ht="12.75" outlineLevel="2">
      <c r="A481" s="11" t="s">
        <v>520</v>
      </c>
      <c r="B481" s="12" t="s">
        <v>70</v>
      </c>
      <c r="C481" s="12" t="s">
        <v>18</v>
      </c>
      <c r="D481" s="12" t="s">
        <v>90</v>
      </c>
      <c r="E481" s="13" t="s">
        <v>26</v>
      </c>
      <c r="F481" s="13" t="s">
        <v>21</v>
      </c>
      <c r="G481" s="14">
        <v>229</v>
      </c>
      <c r="H481" s="14"/>
      <c r="I481" s="20">
        <f t="shared" si="48"/>
        <v>229</v>
      </c>
      <c r="J481" s="16">
        <v>3743</v>
      </c>
      <c r="K481" s="16"/>
      <c r="L481" s="26">
        <f t="shared" si="49"/>
        <v>3743</v>
      </c>
    </row>
    <row r="482" spans="1:12" ht="12.75" outlineLevel="2">
      <c r="A482" s="102" t="s">
        <v>528</v>
      </c>
      <c r="B482" s="12" t="s">
        <v>70</v>
      </c>
      <c r="C482" s="12" t="s">
        <v>18</v>
      </c>
      <c r="D482" s="12" t="s">
        <v>90</v>
      </c>
      <c r="E482" s="13" t="s">
        <v>26</v>
      </c>
      <c r="F482" s="12" t="s">
        <v>21</v>
      </c>
      <c r="G482" s="14">
        <v>7819</v>
      </c>
      <c r="H482" s="14"/>
      <c r="I482" s="20">
        <f t="shared" si="48"/>
        <v>7819</v>
      </c>
      <c r="J482" s="16">
        <v>164032</v>
      </c>
      <c r="K482" s="16"/>
      <c r="L482" s="26">
        <f t="shared" si="49"/>
        <v>164032</v>
      </c>
    </row>
    <row r="483" spans="1:12" ht="12.75" outlineLevel="2">
      <c r="A483" s="102" t="s">
        <v>574</v>
      </c>
      <c r="B483" s="12" t="s">
        <v>70</v>
      </c>
      <c r="C483" s="12" t="s">
        <v>18</v>
      </c>
      <c r="D483" s="12" t="s">
        <v>90</v>
      </c>
      <c r="E483" s="13" t="s">
        <v>26</v>
      </c>
      <c r="F483" s="12" t="s">
        <v>21</v>
      </c>
      <c r="G483" s="14">
        <v>44145</v>
      </c>
      <c r="H483" s="14"/>
      <c r="I483" s="20">
        <f t="shared" si="48"/>
        <v>44145</v>
      </c>
      <c r="J483" s="16">
        <v>735371</v>
      </c>
      <c r="K483" s="16"/>
      <c r="L483" s="26">
        <f t="shared" si="49"/>
        <v>735371</v>
      </c>
    </row>
    <row r="484" spans="1:12" s="233" customFormat="1" ht="12.75" outlineLevel="1">
      <c r="A484" s="257"/>
      <c r="B484" s="244"/>
      <c r="C484" s="244"/>
      <c r="D484" s="244" t="s">
        <v>664</v>
      </c>
      <c r="E484" s="239"/>
      <c r="F484" s="244"/>
      <c r="G484" s="240">
        <f aca="true" t="shared" si="50" ref="G484:L484">SUBTOTAL(9,G439:G483)</f>
        <v>1235996</v>
      </c>
      <c r="H484" s="240">
        <f t="shared" si="50"/>
        <v>432821</v>
      </c>
      <c r="I484" s="230">
        <f t="shared" si="50"/>
        <v>1668817</v>
      </c>
      <c r="J484" s="241">
        <f t="shared" si="50"/>
        <v>26759419</v>
      </c>
      <c r="K484" s="241">
        <f t="shared" si="50"/>
        <v>19729720</v>
      </c>
      <c r="L484" s="232">
        <f t="shared" si="50"/>
        <v>46489139</v>
      </c>
    </row>
    <row r="485" spans="1:12" ht="12.75" outlineLevel="2">
      <c r="A485" s="11" t="s">
        <v>313</v>
      </c>
      <c r="B485" s="12" t="s">
        <v>76</v>
      </c>
      <c r="C485" s="12" t="s">
        <v>18</v>
      </c>
      <c r="D485" s="12" t="s">
        <v>58</v>
      </c>
      <c r="E485" s="13" t="s">
        <v>26</v>
      </c>
      <c r="F485" s="13" t="s">
        <v>21</v>
      </c>
      <c r="G485" s="14">
        <v>671</v>
      </c>
      <c r="H485" s="100"/>
      <c r="I485" s="20">
        <f aca="true" t="shared" si="51" ref="I485:I516">SUM(G485:H485)</f>
        <v>671</v>
      </c>
      <c r="J485" s="14">
        <v>11962</v>
      </c>
      <c r="K485" s="100"/>
      <c r="L485" s="26">
        <f aca="true" t="shared" si="52" ref="L485:L516">SUM(J485:K485)</f>
        <v>11962</v>
      </c>
    </row>
    <row r="486" spans="1:12" ht="12.75" outlineLevel="2">
      <c r="A486" s="11" t="s">
        <v>551</v>
      </c>
      <c r="B486" s="13" t="s">
        <v>64</v>
      </c>
      <c r="C486" s="13" t="s">
        <v>18</v>
      </c>
      <c r="D486" s="13" t="s">
        <v>58</v>
      </c>
      <c r="E486" s="13" t="s">
        <v>20</v>
      </c>
      <c r="F486" s="12" t="s">
        <v>21</v>
      </c>
      <c r="G486" s="39"/>
      <c r="H486" s="39">
        <v>7135</v>
      </c>
      <c r="I486" s="20">
        <f t="shared" si="51"/>
        <v>7135</v>
      </c>
      <c r="J486" s="39"/>
      <c r="K486" s="39">
        <v>303505</v>
      </c>
      <c r="L486" s="26">
        <f t="shared" si="52"/>
        <v>303505</v>
      </c>
    </row>
    <row r="487" spans="1:12" ht="12.75" outlineLevel="2">
      <c r="A487" s="11" t="s">
        <v>57</v>
      </c>
      <c r="B487" s="12" t="s">
        <v>17</v>
      </c>
      <c r="C487" s="12" t="s">
        <v>18</v>
      </c>
      <c r="D487" s="12" t="s">
        <v>58</v>
      </c>
      <c r="E487" s="13" t="s">
        <v>20</v>
      </c>
      <c r="F487" s="12" t="s">
        <v>21</v>
      </c>
      <c r="G487" s="14">
        <v>362</v>
      </c>
      <c r="H487" s="14"/>
      <c r="I487" s="20">
        <f t="shared" si="51"/>
        <v>362</v>
      </c>
      <c r="J487" s="16">
        <v>5824</v>
      </c>
      <c r="K487" s="16"/>
      <c r="L487" s="26">
        <f t="shared" si="52"/>
        <v>5824</v>
      </c>
    </row>
    <row r="488" spans="1:12" ht="12.75" outlineLevel="2">
      <c r="A488" s="11" t="s">
        <v>75</v>
      </c>
      <c r="B488" s="12" t="s">
        <v>17</v>
      </c>
      <c r="C488" s="12" t="s">
        <v>18</v>
      </c>
      <c r="D488" s="12" t="s">
        <v>58</v>
      </c>
      <c r="E488" s="13" t="s">
        <v>20</v>
      </c>
      <c r="F488" s="12" t="s">
        <v>21</v>
      </c>
      <c r="G488" s="14">
        <v>5850</v>
      </c>
      <c r="H488" s="14"/>
      <c r="I488" s="20">
        <f t="shared" si="51"/>
        <v>5850</v>
      </c>
      <c r="J488" s="16">
        <v>94662</v>
      </c>
      <c r="K488" s="16"/>
      <c r="L488" s="26">
        <f t="shared" si="52"/>
        <v>94662</v>
      </c>
    </row>
    <row r="489" spans="1:12" ht="12.75" outlineLevel="2">
      <c r="A489" s="11" t="s">
        <v>80</v>
      </c>
      <c r="B489" s="12" t="s">
        <v>17</v>
      </c>
      <c r="C489" s="12" t="s">
        <v>18</v>
      </c>
      <c r="D489" s="12" t="s">
        <v>58</v>
      </c>
      <c r="E489" s="13" t="s">
        <v>20</v>
      </c>
      <c r="F489" s="12" t="s">
        <v>21</v>
      </c>
      <c r="G489" s="14">
        <v>12866</v>
      </c>
      <c r="H489" s="14"/>
      <c r="I489" s="20">
        <f t="shared" si="51"/>
        <v>12866</v>
      </c>
      <c r="J489" s="16">
        <v>222212</v>
      </c>
      <c r="K489" s="16"/>
      <c r="L489" s="26">
        <f t="shared" si="52"/>
        <v>222212</v>
      </c>
    </row>
    <row r="490" spans="1:12" ht="12.75" outlineLevel="2">
      <c r="A490" s="11" t="s">
        <v>94</v>
      </c>
      <c r="B490" s="12" t="s">
        <v>17</v>
      </c>
      <c r="C490" s="12" t="s">
        <v>18</v>
      </c>
      <c r="D490" s="12" t="s">
        <v>58</v>
      </c>
      <c r="E490" s="13" t="s">
        <v>20</v>
      </c>
      <c r="F490" s="12" t="s">
        <v>21</v>
      </c>
      <c r="G490" s="14">
        <v>11202</v>
      </c>
      <c r="H490" s="14"/>
      <c r="I490" s="20">
        <f t="shared" si="51"/>
        <v>11202</v>
      </c>
      <c r="J490" s="16">
        <v>190585</v>
      </c>
      <c r="K490" s="16"/>
      <c r="L490" s="26">
        <f t="shared" si="52"/>
        <v>190585</v>
      </c>
    </row>
    <row r="491" spans="1:12" ht="12.75" outlineLevel="2">
      <c r="A491" s="11" t="s">
        <v>96</v>
      </c>
      <c r="B491" s="12" t="s">
        <v>17</v>
      </c>
      <c r="C491" s="12" t="s">
        <v>18</v>
      </c>
      <c r="D491" s="12" t="s">
        <v>58</v>
      </c>
      <c r="E491" s="13" t="s">
        <v>20</v>
      </c>
      <c r="F491" s="12" t="s">
        <v>21</v>
      </c>
      <c r="G491" s="14">
        <v>1275</v>
      </c>
      <c r="H491" s="14"/>
      <c r="I491" s="20">
        <f t="shared" si="51"/>
        <v>1275</v>
      </c>
      <c r="J491" s="16">
        <v>20920</v>
      </c>
      <c r="K491" s="16"/>
      <c r="L491" s="26">
        <f t="shared" si="52"/>
        <v>20920</v>
      </c>
    </row>
    <row r="492" spans="1:12" ht="12.75" outlineLevel="2">
      <c r="A492" s="11" t="s">
        <v>108</v>
      </c>
      <c r="B492" s="12" t="s">
        <v>17</v>
      </c>
      <c r="C492" s="12" t="s">
        <v>18</v>
      </c>
      <c r="D492" s="12" t="s">
        <v>58</v>
      </c>
      <c r="E492" s="13" t="s">
        <v>20</v>
      </c>
      <c r="F492" s="12" t="s">
        <v>21</v>
      </c>
      <c r="G492" s="14">
        <v>4856</v>
      </c>
      <c r="H492" s="14"/>
      <c r="I492" s="20">
        <f t="shared" si="51"/>
        <v>4856</v>
      </c>
      <c r="J492" s="16">
        <v>79289</v>
      </c>
      <c r="K492" s="16"/>
      <c r="L492" s="26">
        <f t="shared" si="52"/>
        <v>79289</v>
      </c>
    </row>
    <row r="493" spans="1:12" ht="12.75" outlineLevel="2">
      <c r="A493" s="11" t="s">
        <v>115</v>
      </c>
      <c r="B493" s="12" t="s">
        <v>17</v>
      </c>
      <c r="C493" s="12" t="s">
        <v>18</v>
      </c>
      <c r="D493" s="12" t="s">
        <v>58</v>
      </c>
      <c r="E493" s="13" t="s">
        <v>20</v>
      </c>
      <c r="F493" s="12" t="s">
        <v>21</v>
      </c>
      <c r="G493" s="14">
        <v>11113</v>
      </c>
      <c r="H493" s="14"/>
      <c r="I493" s="20">
        <f t="shared" si="51"/>
        <v>11113</v>
      </c>
      <c r="J493" s="16">
        <v>177416</v>
      </c>
      <c r="K493" s="16"/>
      <c r="L493" s="26">
        <f t="shared" si="52"/>
        <v>177416</v>
      </c>
    </row>
    <row r="494" spans="1:12" ht="12.75" outlineLevel="2">
      <c r="A494" s="11" t="s">
        <v>122</v>
      </c>
      <c r="B494" s="12" t="s">
        <v>17</v>
      </c>
      <c r="C494" s="12" t="s">
        <v>18</v>
      </c>
      <c r="D494" s="12" t="s">
        <v>58</v>
      </c>
      <c r="E494" s="13" t="s">
        <v>20</v>
      </c>
      <c r="F494" s="12" t="s">
        <v>21</v>
      </c>
      <c r="G494" s="14">
        <v>2536</v>
      </c>
      <c r="H494" s="14"/>
      <c r="I494" s="20">
        <f t="shared" si="51"/>
        <v>2536</v>
      </c>
      <c r="J494" s="16">
        <v>41015</v>
      </c>
      <c r="K494" s="16"/>
      <c r="L494" s="26">
        <f t="shared" si="52"/>
        <v>41015</v>
      </c>
    </row>
    <row r="495" spans="1:12" ht="12.75" outlineLevel="2">
      <c r="A495" s="11" t="s">
        <v>128</v>
      </c>
      <c r="B495" s="12" t="s">
        <v>17</v>
      </c>
      <c r="C495" s="12" t="s">
        <v>18</v>
      </c>
      <c r="D495" s="12" t="s">
        <v>58</v>
      </c>
      <c r="E495" s="13" t="s">
        <v>20</v>
      </c>
      <c r="F495" s="12" t="s">
        <v>21</v>
      </c>
      <c r="G495" s="14">
        <v>3843</v>
      </c>
      <c r="H495" s="14"/>
      <c r="I495" s="20">
        <f t="shared" si="51"/>
        <v>3843</v>
      </c>
      <c r="J495" s="16">
        <v>61639</v>
      </c>
      <c r="K495" s="16"/>
      <c r="L495" s="26">
        <f t="shared" si="52"/>
        <v>61639</v>
      </c>
    </row>
    <row r="496" spans="1:12" ht="12.75" outlineLevel="2">
      <c r="A496" s="11" t="s">
        <v>131</v>
      </c>
      <c r="B496" s="12" t="s">
        <v>17</v>
      </c>
      <c r="C496" s="12" t="s">
        <v>18</v>
      </c>
      <c r="D496" s="12" t="s">
        <v>58</v>
      </c>
      <c r="E496" s="13" t="s">
        <v>20</v>
      </c>
      <c r="F496" s="12" t="s">
        <v>21</v>
      </c>
      <c r="G496" s="14">
        <v>2411</v>
      </c>
      <c r="H496" s="14"/>
      <c r="I496" s="20">
        <f t="shared" si="51"/>
        <v>2411</v>
      </c>
      <c r="J496" s="16">
        <v>41684</v>
      </c>
      <c r="K496" s="16"/>
      <c r="L496" s="26">
        <f t="shared" si="52"/>
        <v>41684</v>
      </c>
    </row>
    <row r="497" spans="1:12" ht="12.75" outlineLevel="2">
      <c r="A497" s="11" t="s">
        <v>164</v>
      </c>
      <c r="B497" s="12" t="s">
        <v>17</v>
      </c>
      <c r="C497" s="12" t="s">
        <v>18</v>
      </c>
      <c r="D497" s="12" t="s">
        <v>58</v>
      </c>
      <c r="E497" s="13" t="s">
        <v>20</v>
      </c>
      <c r="F497" s="12" t="s">
        <v>21</v>
      </c>
      <c r="G497" s="14">
        <v>12876</v>
      </c>
      <c r="H497" s="14"/>
      <c r="I497" s="20">
        <f t="shared" si="51"/>
        <v>12876</v>
      </c>
      <c r="J497" s="16">
        <v>204945</v>
      </c>
      <c r="K497" s="16"/>
      <c r="L497" s="26">
        <f t="shared" si="52"/>
        <v>204945</v>
      </c>
    </row>
    <row r="498" spans="1:12" ht="12.75" outlineLevel="2">
      <c r="A498" s="11" t="s">
        <v>167</v>
      </c>
      <c r="B498" s="12" t="s">
        <v>17</v>
      </c>
      <c r="C498" s="12" t="s">
        <v>18</v>
      </c>
      <c r="D498" s="12" t="s">
        <v>58</v>
      </c>
      <c r="E498" s="13" t="s">
        <v>20</v>
      </c>
      <c r="F498" s="12" t="s">
        <v>21</v>
      </c>
      <c r="G498" s="14">
        <v>1664</v>
      </c>
      <c r="H498" s="14"/>
      <c r="I498" s="20">
        <f t="shared" si="51"/>
        <v>1664</v>
      </c>
      <c r="J498" s="16">
        <v>27035</v>
      </c>
      <c r="K498" s="16"/>
      <c r="L498" s="26">
        <f t="shared" si="52"/>
        <v>27035</v>
      </c>
    </row>
    <row r="499" spans="1:12" ht="12.75" outlineLevel="2">
      <c r="A499" s="11" t="s">
        <v>168</v>
      </c>
      <c r="B499" s="12" t="s">
        <v>17</v>
      </c>
      <c r="C499" s="12" t="s">
        <v>18</v>
      </c>
      <c r="D499" s="12" t="s">
        <v>58</v>
      </c>
      <c r="E499" s="13" t="s">
        <v>20</v>
      </c>
      <c r="F499" s="12" t="s">
        <v>21</v>
      </c>
      <c r="G499" s="14">
        <v>6166</v>
      </c>
      <c r="H499" s="14"/>
      <c r="I499" s="20">
        <f t="shared" si="51"/>
        <v>6166</v>
      </c>
      <c r="J499" s="16">
        <v>104694</v>
      </c>
      <c r="K499" s="16"/>
      <c r="L499" s="26">
        <f t="shared" si="52"/>
        <v>104694</v>
      </c>
    </row>
    <row r="500" spans="1:12" ht="12.75" outlineLevel="2">
      <c r="A500" s="11" t="s">
        <v>170</v>
      </c>
      <c r="B500" s="12" t="s">
        <v>17</v>
      </c>
      <c r="C500" s="12" t="s">
        <v>18</v>
      </c>
      <c r="D500" s="12" t="s">
        <v>58</v>
      </c>
      <c r="E500" s="13" t="s">
        <v>20</v>
      </c>
      <c r="F500" s="12" t="s">
        <v>21</v>
      </c>
      <c r="G500" s="14">
        <v>2759</v>
      </c>
      <c r="H500" s="14"/>
      <c r="I500" s="20">
        <f t="shared" si="51"/>
        <v>2759</v>
      </c>
      <c r="J500" s="16">
        <v>47410</v>
      </c>
      <c r="K500" s="16"/>
      <c r="L500" s="26">
        <f t="shared" si="52"/>
        <v>47410</v>
      </c>
    </row>
    <row r="501" spans="1:12" ht="12.75" outlineLevel="2">
      <c r="A501" s="11" t="s">
        <v>175</v>
      </c>
      <c r="B501" s="12" t="s">
        <v>17</v>
      </c>
      <c r="C501" s="12" t="s">
        <v>18</v>
      </c>
      <c r="D501" s="12" t="s">
        <v>58</v>
      </c>
      <c r="E501" s="13" t="s">
        <v>20</v>
      </c>
      <c r="F501" s="12" t="s">
        <v>21</v>
      </c>
      <c r="G501" s="14">
        <v>2138</v>
      </c>
      <c r="H501" s="14"/>
      <c r="I501" s="20">
        <f t="shared" si="51"/>
        <v>2138</v>
      </c>
      <c r="J501" s="16">
        <v>35143</v>
      </c>
      <c r="K501" s="16"/>
      <c r="L501" s="26">
        <f t="shared" si="52"/>
        <v>35143</v>
      </c>
    </row>
    <row r="502" spans="1:12" ht="12.75" outlineLevel="2">
      <c r="A502" s="11" t="s">
        <v>196</v>
      </c>
      <c r="B502" s="12" t="s">
        <v>17</v>
      </c>
      <c r="C502" s="12" t="s">
        <v>18</v>
      </c>
      <c r="D502" s="12" t="s">
        <v>58</v>
      </c>
      <c r="E502" s="13" t="s">
        <v>20</v>
      </c>
      <c r="F502" s="12" t="s">
        <v>21</v>
      </c>
      <c r="G502" s="14">
        <v>1726</v>
      </c>
      <c r="H502" s="14"/>
      <c r="I502" s="20">
        <f t="shared" si="51"/>
        <v>1726</v>
      </c>
      <c r="J502" s="16">
        <v>28001</v>
      </c>
      <c r="K502" s="16"/>
      <c r="L502" s="26">
        <f t="shared" si="52"/>
        <v>28001</v>
      </c>
    </row>
    <row r="503" spans="1:12" ht="12.75" outlineLevel="2">
      <c r="A503" s="11" t="s">
        <v>200</v>
      </c>
      <c r="B503" s="12" t="s">
        <v>17</v>
      </c>
      <c r="C503" s="12" t="s">
        <v>18</v>
      </c>
      <c r="D503" s="12" t="s">
        <v>58</v>
      </c>
      <c r="E503" s="13" t="s">
        <v>20</v>
      </c>
      <c r="F503" s="12" t="s">
        <v>21</v>
      </c>
      <c r="G503" s="14">
        <v>12840</v>
      </c>
      <c r="H503" s="14"/>
      <c r="I503" s="20">
        <f t="shared" si="51"/>
        <v>12840</v>
      </c>
      <c r="J503" s="16">
        <v>206035</v>
      </c>
      <c r="K503" s="16"/>
      <c r="L503" s="26">
        <f t="shared" si="52"/>
        <v>206035</v>
      </c>
    </row>
    <row r="504" spans="1:12" ht="12.75" outlineLevel="2">
      <c r="A504" s="11" t="s">
        <v>220</v>
      </c>
      <c r="B504" s="12" t="s">
        <v>17</v>
      </c>
      <c r="C504" s="12" t="s">
        <v>18</v>
      </c>
      <c r="D504" s="12" t="s">
        <v>58</v>
      </c>
      <c r="E504" s="13" t="s">
        <v>20</v>
      </c>
      <c r="F504" s="12" t="s">
        <v>21</v>
      </c>
      <c r="G504" s="14">
        <v>2369</v>
      </c>
      <c r="H504" s="14"/>
      <c r="I504" s="20">
        <f t="shared" si="51"/>
        <v>2369</v>
      </c>
      <c r="J504" s="16">
        <v>41134</v>
      </c>
      <c r="K504" s="16"/>
      <c r="L504" s="26">
        <f t="shared" si="52"/>
        <v>41134</v>
      </c>
    </row>
    <row r="505" spans="1:12" ht="12.75" outlineLevel="2">
      <c r="A505" s="11" t="s">
        <v>223</v>
      </c>
      <c r="B505" s="12" t="s">
        <v>17</v>
      </c>
      <c r="C505" s="12" t="s">
        <v>18</v>
      </c>
      <c r="D505" s="12" t="s">
        <v>58</v>
      </c>
      <c r="E505" s="13" t="s">
        <v>20</v>
      </c>
      <c r="F505" s="12" t="s">
        <v>21</v>
      </c>
      <c r="G505" s="14">
        <v>26301</v>
      </c>
      <c r="H505" s="14"/>
      <c r="I505" s="20">
        <f t="shared" si="51"/>
        <v>26301</v>
      </c>
      <c r="J505" s="16">
        <v>439990</v>
      </c>
      <c r="K505" s="16"/>
      <c r="L505" s="26">
        <f t="shared" si="52"/>
        <v>439990</v>
      </c>
    </row>
    <row r="506" spans="1:12" ht="12.75" outlineLevel="2">
      <c r="A506" s="11" t="s">
        <v>241</v>
      </c>
      <c r="B506" s="12" t="s">
        <v>17</v>
      </c>
      <c r="C506" s="12" t="s">
        <v>18</v>
      </c>
      <c r="D506" s="12" t="s">
        <v>58</v>
      </c>
      <c r="E506" s="13" t="s">
        <v>20</v>
      </c>
      <c r="F506" s="12" t="s">
        <v>21</v>
      </c>
      <c r="G506" s="14">
        <v>33428</v>
      </c>
      <c r="H506" s="14"/>
      <c r="I506" s="20">
        <f t="shared" si="51"/>
        <v>33428</v>
      </c>
      <c r="J506" s="16">
        <v>549017</v>
      </c>
      <c r="K506" s="16"/>
      <c r="L506" s="26">
        <f t="shared" si="52"/>
        <v>549017</v>
      </c>
    </row>
    <row r="507" spans="1:12" ht="12.75" outlineLevel="2">
      <c r="A507" s="11" t="s">
        <v>251</v>
      </c>
      <c r="B507" s="12" t="s">
        <v>17</v>
      </c>
      <c r="C507" s="12" t="s">
        <v>18</v>
      </c>
      <c r="D507" s="12" t="s">
        <v>58</v>
      </c>
      <c r="E507" s="13" t="s">
        <v>20</v>
      </c>
      <c r="F507" s="12" t="s">
        <v>21</v>
      </c>
      <c r="G507" s="14">
        <v>47237</v>
      </c>
      <c r="H507" s="14">
        <v>5</v>
      </c>
      <c r="I507" s="20">
        <f t="shared" si="51"/>
        <v>47242</v>
      </c>
      <c r="J507" s="16">
        <v>753048</v>
      </c>
      <c r="K507" s="16">
        <v>210</v>
      </c>
      <c r="L507" s="26">
        <f t="shared" si="52"/>
        <v>753258</v>
      </c>
    </row>
    <row r="508" spans="1:12" ht="12.75" outlineLevel="2">
      <c r="A508" s="11" t="s">
        <v>273</v>
      </c>
      <c r="B508" s="12" t="s">
        <v>17</v>
      </c>
      <c r="C508" s="12" t="s">
        <v>18</v>
      </c>
      <c r="D508" s="12" t="s">
        <v>58</v>
      </c>
      <c r="E508" s="13" t="s">
        <v>20</v>
      </c>
      <c r="F508" s="12" t="s">
        <v>21</v>
      </c>
      <c r="G508" s="14">
        <v>415</v>
      </c>
      <c r="H508" s="14"/>
      <c r="I508" s="20">
        <f t="shared" si="51"/>
        <v>415</v>
      </c>
      <c r="J508" s="16">
        <v>7305</v>
      </c>
      <c r="K508" s="16"/>
      <c r="L508" s="26">
        <f t="shared" si="52"/>
        <v>7305</v>
      </c>
    </row>
    <row r="509" spans="1:12" ht="12.75" outlineLevel="2">
      <c r="A509" s="11" t="s">
        <v>303</v>
      </c>
      <c r="B509" s="12" t="s">
        <v>17</v>
      </c>
      <c r="C509" s="12" t="s">
        <v>18</v>
      </c>
      <c r="D509" s="12" t="s">
        <v>58</v>
      </c>
      <c r="E509" s="13" t="s">
        <v>20</v>
      </c>
      <c r="F509" s="12" t="s">
        <v>21</v>
      </c>
      <c r="G509" s="14">
        <v>2425</v>
      </c>
      <c r="H509" s="14"/>
      <c r="I509" s="20">
        <f t="shared" si="51"/>
        <v>2425</v>
      </c>
      <c r="J509" s="16">
        <v>39348</v>
      </c>
      <c r="K509" s="16"/>
      <c r="L509" s="26">
        <f t="shared" si="52"/>
        <v>39348</v>
      </c>
    </row>
    <row r="510" spans="1:12" ht="12.75" outlineLevel="2">
      <c r="A510" s="11" t="s">
        <v>308</v>
      </c>
      <c r="B510" s="12" t="s">
        <v>17</v>
      </c>
      <c r="C510" s="12" t="s">
        <v>18</v>
      </c>
      <c r="D510" s="12" t="s">
        <v>58</v>
      </c>
      <c r="E510" s="13" t="s">
        <v>20</v>
      </c>
      <c r="F510" s="12" t="s">
        <v>21</v>
      </c>
      <c r="G510" s="14">
        <f>131183+282</f>
        <v>131465</v>
      </c>
      <c r="H510" s="14">
        <v>28263</v>
      </c>
      <c r="I510" s="20">
        <f t="shared" si="51"/>
        <v>159728</v>
      </c>
      <c r="J510" s="16">
        <f>2142030+2081151</f>
        <v>4223181</v>
      </c>
      <c r="K510" s="16">
        <v>1758516</v>
      </c>
      <c r="L510" s="26">
        <f t="shared" si="52"/>
        <v>5981697</v>
      </c>
    </row>
    <row r="511" spans="1:12" ht="12.75" outlineLevel="2">
      <c r="A511" s="61" t="s">
        <v>310</v>
      </c>
      <c r="B511" s="28" t="s">
        <v>17</v>
      </c>
      <c r="C511" s="28" t="s">
        <v>36</v>
      </c>
      <c r="D511" s="28" t="s">
        <v>58</v>
      </c>
      <c r="E511" s="28" t="s">
        <v>20</v>
      </c>
      <c r="F511" s="28" t="s">
        <v>38</v>
      </c>
      <c r="G511" s="29">
        <v>251</v>
      </c>
      <c r="H511" s="29">
        <v>0</v>
      </c>
      <c r="I511" s="20">
        <f t="shared" si="51"/>
        <v>251</v>
      </c>
      <c r="J511" s="29">
        <v>6009</v>
      </c>
      <c r="K511" s="29">
        <v>0</v>
      </c>
      <c r="L511" s="26">
        <f t="shared" si="52"/>
        <v>6009</v>
      </c>
    </row>
    <row r="512" spans="1:12" ht="12.75" outlineLevel="2">
      <c r="A512" s="11" t="s">
        <v>318</v>
      </c>
      <c r="B512" s="12" t="s">
        <v>17</v>
      </c>
      <c r="C512" s="12" t="s">
        <v>18</v>
      </c>
      <c r="D512" s="12" t="s">
        <v>58</v>
      </c>
      <c r="E512" s="13" t="s">
        <v>20</v>
      </c>
      <c r="F512" s="12" t="s">
        <v>21</v>
      </c>
      <c r="G512" s="14">
        <v>2442</v>
      </c>
      <c r="H512" s="14"/>
      <c r="I512" s="20">
        <f t="shared" si="51"/>
        <v>2442</v>
      </c>
      <c r="J512" s="16">
        <v>41729</v>
      </c>
      <c r="K512" s="16"/>
      <c r="L512" s="26">
        <f t="shared" si="52"/>
        <v>41729</v>
      </c>
    </row>
    <row r="513" spans="1:12" ht="12.75" outlineLevel="2">
      <c r="A513" s="11" t="s">
        <v>320</v>
      </c>
      <c r="B513" s="12" t="s">
        <v>17</v>
      </c>
      <c r="C513" s="12" t="s">
        <v>18</v>
      </c>
      <c r="D513" s="12" t="s">
        <v>58</v>
      </c>
      <c r="E513" s="13" t="s">
        <v>20</v>
      </c>
      <c r="F513" s="12" t="s">
        <v>21</v>
      </c>
      <c r="G513" s="14">
        <v>16151</v>
      </c>
      <c r="H513" s="14"/>
      <c r="I513" s="20">
        <f t="shared" si="51"/>
        <v>16151</v>
      </c>
      <c r="J513" s="16">
        <v>253694</v>
      </c>
      <c r="K513" s="16"/>
      <c r="L513" s="26">
        <f t="shared" si="52"/>
        <v>253694</v>
      </c>
    </row>
    <row r="514" spans="1:12" ht="12.75" outlineLevel="2">
      <c r="A514" s="61" t="s">
        <v>364</v>
      </c>
      <c r="B514" s="28" t="s">
        <v>17</v>
      </c>
      <c r="C514" s="28" t="s">
        <v>36</v>
      </c>
      <c r="D514" s="28" t="s">
        <v>58</v>
      </c>
      <c r="E514" s="28" t="s">
        <v>20</v>
      </c>
      <c r="F514" s="28" t="s">
        <v>38</v>
      </c>
      <c r="G514" s="29">
        <v>618</v>
      </c>
      <c r="H514" s="29">
        <v>0</v>
      </c>
      <c r="I514" s="20">
        <f t="shared" si="51"/>
        <v>618</v>
      </c>
      <c r="J514" s="29">
        <v>11791</v>
      </c>
      <c r="K514" s="29">
        <v>0</v>
      </c>
      <c r="L514" s="26">
        <f t="shared" si="52"/>
        <v>11791</v>
      </c>
    </row>
    <row r="515" spans="1:12" ht="12.75" outlineLevel="2">
      <c r="A515" s="61" t="s">
        <v>365</v>
      </c>
      <c r="B515" s="28" t="s">
        <v>17</v>
      </c>
      <c r="C515" s="28" t="s">
        <v>36</v>
      </c>
      <c r="D515" s="28" t="s">
        <v>58</v>
      </c>
      <c r="E515" s="28" t="s">
        <v>20</v>
      </c>
      <c r="F515" s="28" t="s">
        <v>38</v>
      </c>
      <c r="G515" s="29">
        <v>139767</v>
      </c>
      <c r="H515" s="29">
        <v>3540</v>
      </c>
      <c r="I515" s="20">
        <f t="shared" si="51"/>
        <v>143307</v>
      </c>
      <c r="J515" s="29">
        <v>3392683</v>
      </c>
      <c r="K515" s="29">
        <v>161953</v>
      </c>
      <c r="L515" s="26">
        <f t="shared" si="52"/>
        <v>3554636</v>
      </c>
    </row>
    <row r="516" spans="1:12" ht="12.75" outlineLevel="2">
      <c r="A516" s="11" t="s">
        <v>365</v>
      </c>
      <c r="B516" s="12" t="s">
        <v>17</v>
      </c>
      <c r="C516" s="12" t="s">
        <v>18</v>
      </c>
      <c r="D516" s="12" t="s">
        <v>58</v>
      </c>
      <c r="E516" s="13" t="s">
        <v>20</v>
      </c>
      <c r="F516" s="12" t="s">
        <v>21</v>
      </c>
      <c r="G516" s="14">
        <f>14780</f>
        <v>14780</v>
      </c>
      <c r="H516" s="14">
        <f>9100+2792</f>
        <v>11892</v>
      </c>
      <c r="I516" s="20">
        <f t="shared" si="51"/>
        <v>26672</v>
      </c>
      <c r="J516" s="16">
        <f>255281</f>
        <v>255281</v>
      </c>
      <c r="K516" s="16">
        <f>609930+89955</f>
        <v>699885</v>
      </c>
      <c r="L516" s="26">
        <f t="shared" si="52"/>
        <v>955166</v>
      </c>
    </row>
    <row r="517" spans="1:12" ht="12.75" outlineLevel="2">
      <c r="A517" s="17" t="s">
        <v>365</v>
      </c>
      <c r="B517" s="18" t="s">
        <v>17</v>
      </c>
      <c r="C517" s="18" t="s">
        <v>24</v>
      </c>
      <c r="D517" s="18" t="s">
        <v>58</v>
      </c>
      <c r="E517" s="18" t="s">
        <v>20</v>
      </c>
      <c r="F517" s="19" t="s">
        <v>27</v>
      </c>
      <c r="G517" s="20"/>
      <c r="H517" s="24">
        <v>3415</v>
      </c>
      <c r="I517" s="20">
        <f aca="true" t="shared" si="53" ref="I517:I548">SUM(G517:H517)</f>
        <v>3415</v>
      </c>
      <c r="J517" s="21"/>
      <c r="K517" s="25">
        <v>228360</v>
      </c>
      <c r="L517" s="26">
        <f aca="true" t="shared" si="54" ref="L517:L548">SUM(J517:K517)</f>
        <v>228360</v>
      </c>
    </row>
    <row r="518" spans="1:12" ht="12.75" outlineLevel="2">
      <c r="A518" s="11" t="s">
        <v>375</v>
      </c>
      <c r="B518" s="12" t="s">
        <v>17</v>
      </c>
      <c r="C518" s="12" t="s">
        <v>18</v>
      </c>
      <c r="D518" s="12" t="s">
        <v>58</v>
      </c>
      <c r="E518" s="13" t="s">
        <v>20</v>
      </c>
      <c r="F518" s="12" t="s">
        <v>21</v>
      </c>
      <c r="G518" s="14">
        <v>38280</v>
      </c>
      <c r="H518" s="14"/>
      <c r="I518" s="20">
        <f t="shared" si="53"/>
        <v>38280</v>
      </c>
      <c r="J518" s="16">
        <v>645992</v>
      </c>
      <c r="K518" s="16"/>
      <c r="L518" s="26">
        <f t="shared" si="54"/>
        <v>645992</v>
      </c>
    </row>
    <row r="519" spans="1:12" ht="12.75" outlineLevel="2">
      <c r="A519" s="11" t="s">
        <v>381</v>
      </c>
      <c r="B519" s="12" t="s">
        <v>17</v>
      </c>
      <c r="C519" s="12" t="s">
        <v>18</v>
      </c>
      <c r="D519" s="12" t="s">
        <v>58</v>
      </c>
      <c r="E519" s="13" t="s">
        <v>20</v>
      </c>
      <c r="F519" s="12" t="s">
        <v>21</v>
      </c>
      <c r="G519" s="14">
        <v>1308</v>
      </c>
      <c r="H519" s="14"/>
      <c r="I519" s="20">
        <f t="shared" si="53"/>
        <v>1308</v>
      </c>
      <c r="J519" s="16">
        <v>21177</v>
      </c>
      <c r="K519" s="16"/>
      <c r="L519" s="26">
        <f t="shared" si="54"/>
        <v>21177</v>
      </c>
    </row>
    <row r="520" spans="1:12" ht="12.75" outlineLevel="2">
      <c r="A520" s="11" t="s">
        <v>412</v>
      </c>
      <c r="B520" s="12" t="s">
        <v>17</v>
      </c>
      <c r="C520" s="12" t="s">
        <v>18</v>
      </c>
      <c r="D520" s="12" t="s">
        <v>58</v>
      </c>
      <c r="E520" s="13" t="s">
        <v>20</v>
      </c>
      <c r="F520" s="12" t="s">
        <v>21</v>
      </c>
      <c r="G520" s="14">
        <v>5863</v>
      </c>
      <c r="H520" s="14"/>
      <c r="I520" s="20">
        <f t="shared" si="53"/>
        <v>5863</v>
      </c>
      <c r="J520" s="16">
        <v>100720</v>
      </c>
      <c r="K520" s="16"/>
      <c r="L520" s="26">
        <f t="shared" si="54"/>
        <v>100720</v>
      </c>
    </row>
    <row r="521" spans="1:12" ht="12.75" outlineLevel="2">
      <c r="A521" s="11" t="s">
        <v>415</v>
      </c>
      <c r="B521" s="12" t="s">
        <v>17</v>
      </c>
      <c r="C521" s="12" t="s">
        <v>18</v>
      </c>
      <c r="D521" s="12" t="s">
        <v>58</v>
      </c>
      <c r="E521" s="13" t="s">
        <v>20</v>
      </c>
      <c r="F521" s="12" t="s">
        <v>21</v>
      </c>
      <c r="G521" s="14">
        <v>2408</v>
      </c>
      <c r="H521" s="14"/>
      <c r="I521" s="20">
        <f t="shared" si="53"/>
        <v>2408</v>
      </c>
      <c r="J521" s="16">
        <v>38228</v>
      </c>
      <c r="K521" s="16"/>
      <c r="L521" s="26">
        <f t="shared" si="54"/>
        <v>38228</v>
      </c>
    </row>
    <row r="522" spans="1:12" ht="12.75" outlineLevel="2">
      <c r="A522" s="11" t="s">
        <v>424</v>
      </c>
      <c r="B522" s="12" t="s">
        <v>17</v>
      </c>
      <c r="C522" s="12" t="s">
        <v>18</v>
      </c>
      <c r="D522" s="12" t="s">
        <v>58</v>
      </c>
      <c r="E522" s="13" t="s">
        <v>20</v>
      </c>
      <c r="F522" s="12" t="s">
        <v>21</v>
      </c>
      <c r="G522" s="14">
        <v>2698</v>
      </c>
      <c r="H522" s="14"/>
      <c r="I522" s="20">
        <f t="shared" si="53"/>
        <v>2698</v>
      </c>
      <c r="J522" s="16">
        <v>44956</v>
      </c>
      <c r="K522" s="16"/>
      <c r="L522" s="26">
        <f t="shared" si="54"/>
        <v>44956</v>
      </c>
    </row>
    <row r="523" spans="1:12" ht="12.75" outlineLevel="2">
      <c r="A523" s="11" t="s">
        <v>430</v>
      </c>
      <c r="B523" s="12" t="s">
        <v>17</v>
      </c>
      <c r="C523" s="12" t="s">
        <v>18</v>
      </c>
      <c r="D523" s="12" t="s">
        <v>58</v>
      </c>
      <c r="E523" s="13" t="s">
        <v>20</v>
      </c>
      <c r="F523" s="12" t="s">
        <v>21</v>
      </c>
      <c r="G523" s="14">
        <v>1134</v>
      </c>
      <c r="H523" s="14"/>
      <c r="I523" s="20">
        <f t="shared" si="53"/>
        <v>1134</v>
      </c>
      <c r="J523" s="16">
        <v>18745</v>
      </c>
      <c r="K523" s="16"/>
      <c r="L523" s="26">
        <f t="shared" si="54"/>
        <v>18745</v>
      </c>
    </row>
    <row r="524" spans="1:12" ht="12.75" outlineLevel="2">
      <c r="A524" s="11" t="s">
        <v>433</v>
      </c>
      <c r="B524" s="12" t="s">
        <v>17</v>
      </c>
      <c r="C524" s="12" t="s">
        <v>18</v>
      </c>
      <c r="D524" s="12" t="s">
        <v>58</v>
      </c>
      <c r="E524" s="13" t="s">
        <v>20</v>
      </c>
      <c r="F524" s="12" t="s">
        <v>21</v>
      </c>
      <c r="G524" s="14">
        <v>2681</v>
      </c>
      <c r="H524" s="14"/>
      <c r="I524" s="20">
        <f t="shared" si="53"/>
        <v>2681</v>
      </c>
      <c r="J524" s="16">
        <v>44495</v>
      </c>
      <c r="K524" s="16"/>
      <c r="L524" s="26">
        <f t="shared" si="54"/>
        <v>44495</v>
      </c>
    </row>
    <row r="525" spans="1:12" ht="12.75" outlineLevel="2">
      <c r="A525" s="11" t="s">
        <v>455</v>
      </c>
      <c r="B525" s="12" t="s">
        <v>17</v>
      </c>
      <c r="C525" s="12" t="s">
        <v>18</v>
      </c>
      <c r="D525" s="12" t="s">
        <v>58</v>
      </c>
      <c r="E525" s="13" t="s">
        <v>20</v>
      </c>
      <c r="F525" s="12" t="s">
        <v>21</v>
      </c>
      <c r="G525" s="14">
        <v>2263</v>
      </c>
      <c r="H525" s="14"/>
      <c r="I525" s="20">
        <f t="shared" si="53"/>
        <v>2263</v>
      </c>
      <c r="J525" s="16">
        <v>36456</v>
      </c>
      <c r="K525" s="16"/>
      <c r="L525" s="26">
        <f t="shared" si="54"/>
        <v>36456</v>
      </c>
    </row>
    <row r="526" spans="1:12" ht="12.75" outlineLevel="2">
      <c r="A526" s="11" t="s">
        <v>457</v>
      </c>
      <c r="B526" s="12" t="s">
        <v>17</v>
      </c>
      <c r="C526" s="12" t="s">
        <v>18</v>
      </c>
      <c r="D526" s="12" t="s">
        <v>58</v>
      </c>
      <c r="E526" s="13" t="s">
        <v>20</v>
      </c>
      <c r="F526" s="12" t="s">
        <v>21</v>
      </c>
      <c r="G526" s="14">
        <v>2688</v>
      </c>
      <c r="H526" s="14"/>
      <c r="I526" s="20">
        <f t="shared" si="53"/>
        <v>2688</v>
      </c>
      <c r="J526" s="16">
        <v>43414</v>
      </c>
      <c r="K526" s="16"/>
      <c r="L526" s="26">
        <f t="shared" si="54"/>
        <v>43414</v>
      </c>
    </row>
    <row r="527" spans="1:12" ht="12.75" outlineLevel="2">
      <c r="A527" s="11" t="s">
        <v>492</v>
      </c>
      <c r="B527" s="12" t="s">
        <v>17</v>
      </c>
      <c r="C527" s="12" t="s">
        <v>18</v>
      </c>
      <c r="D527" s="12" t="s">
        <v>58</v>
      </c>
      <c r="E527" s="13" t="s">
        <v>20</v>
      </c>
      <c r="F527" s="12" t="s">
        <v>21</v>
      </c>
      <c r="G527" s="14">
        <v>1867</v>
      </c>
      <c r="H527" s="14"/>
      <c r="I527" s="20">
        <f t="shared" si="53"/>
        <v>1867</v>
      </c>
      <c r="J527" s="16">
        <v>31465</v>
      </c>
      <c r="K527" s="16"/>
      <c r="L527" s="26">
        <f t="shared" si="54"/>
        <v>31465</v>
      </c>
    </row>
    <row r="528" spans="1:12" ht="12.75" outlineLevel="2">
      <c r="A528" s="11" t="s">
        <v>494</v>
      </c>
      <c r="B528" s="12" t="s">
        <v>17</v>
      </c>
      <c r="C528" s="12" t="s">
        <v>18</v>
      </c>
      <c r="D528" s="12" t="s">
        <v>58</v>
      </c>
      <c r="E528" s="13" t="s">
        <v>20</v>
      </c>
      <c r="F528" s="12" t="s">
        <v>21</v>
      </c>
      <c r="G528" s="14">
        <v>22913</v>
      </c>
      <c r="H528" s="14"/>
      <c r="I528" s="20">
        <f t="shared" si="53"/>
        <v>22913</v>
      </c>
      <c r="J528" s="16">
        <v>359421</v>
      </c>
      <c r="K528" s="16"/>
      <c r="L528" s="26">
        <f t="shared" si="54"/>
        <v>359421</v>
      </c>
    </row>
    <row r="529" spans="1:12" ht="12.75" outlineLevel="2">
      <c r="A529" s="11" t="s">
        <v>507</v>
      </c>
      <c r="B529" s="12" t="s">
        <v>17</v>
      </c>
      <c r="C529" s="12" t="s">
        <v>18</v>
      </c>
      <c r="D529" s="12" t="s">
        <v>58</v>
      </c>
      <c r="E529" s="13" t="s">
        <v>20</v>
      </c>
      <c r="F529" s="12" t="s">
        <v>21</v>
      </c>
      <c r="G529" s="14">
        <v>254</v>
      </c>
      <c r="H529" s="14"/>
      <c r="I529" s="20">
        <f t="shared" si="53"/>
        <v>254</v>
      </c>
      <c r="J529" s="16">
        <v>4241</v>
      </c>
      <c r="K529" s="16"/>
      <c r="L529" s="26">
        <f t="shared" si="54"/>
        <v>4241</v>
      </c>
    </row>
    <row r="530" spans="1:12" ht="12.75" outlineLevel="2">
      <c r="A530" s="61" t="s">
        <v>509</v>
      </c>
      <c r="B530" s="28" t="s">
        <v>17</v>
      </c>
      <c r="C530" s="28" t="s">
        <v>36</v>
      </c>
      <c r="D530" s="28" t="s">
        <v>58</v>
      </c>
      <c r="E530" s="28" t="s">
        <v>20</v>
      </c>
      <c r="F530" s="28" t="s">
        <v>38</v>
      </c>
      <c r="G530" s="29">
        <v>5090</v>
      </c>
      <c r="H530" s="29">
        <v>0</v>
      </c>
      <c r="I530" s="20">
        <f t="shared" si="53"/>
        <v>5090</v>
      </c>
      <c r="J530" s="29">
        <v>156811</v>
      </c>
      <c r="K530" s="29">
        <v>0</v>
      </c>
      <c r="L530" s="26">
        <f t="shared" si="54"/>
        <v>156811</v>
      </c>
    </row>
    <row r="531" spans="1:12" ht="12.75" outlineLevel="2">
      <c r="A531" s="11" t="s">
        <v>522</v>
      </c>
      <c r="B531" s="12" t="s">
        <v>17</v>
      </c>
      <c r="C531" s="12" t="s">
        <v>18</v>
      </c>
      <c r="D531" s="12" t="s">
        <v>58</v>
      </c>
      <c r="E531" s="13" t="s">
        <v>20</v>
      </c>
      <c r="F531" s="12" t="s">
        <v>21</v>
      </c>
      <c r="G531" s="14">
        <v>27820</v>
      </c>
      <c r="H531" s="14"/>
      <c r="I531" s="20">
        <f t="shared" si="53"/>
        <v>27820</v>
      </c>
      <c r="J531" s="16">
        <v>438291</v>
      </c>
      <c r="K531" s="16"/>
      <c r="L531" s="26">
        <f t="shared" si="54"/>
        <v>438291</v>
      </c>
    </row>
    <row r="532" spans="1:12" ht="12.75" outlineLevel="2">
      <c r="A532" s="11" t="s">
        <v>531</v>
      </c>
      <c r="B532" s="12" t="s">
        <v>17</v>
      </c>
      <c r="C532" s="12" t="s">
        <v>18</v>
      </c>
      <c r="D532" s="12" t="s">
        <v>58</v>
      </c>
      <c r="E532" s="13" t="s">
        <v>20</v>
      </c>
      <c r="F532" s="12" t="s">
        <v>21</v>
      </c>
      <c r="G532" s="14">
        <v>3965</v>
      </c>
      <c r="H532" s="14"/>
      <c r="I532" s="20">
        <f t="shared" si="53"/>
        <v>3965</v>
      </c>
      <c r="J532" s="16">
        <v>69894</v>
      </c>
      <c r="K532" s="16"/>
      <c r="L532" s="26">
        <f t="shared" si="54"/>
        <v>69894</v>
      </c>
    </row>
    <row r="533" spans="1:12" ht="12.75" outlineLevel="2">
      <c r="A533" s="11" t="s">
        <v>532</v>
      </c>
      <c r="B533" s="12" t="s">
        <v>17</v>
      </c>
      <c r="C533" s="12" t="s">
        <v>18</v>
      </c>
      <c r="D533" s="12" t="s">
        <v>58</v>
      </c>
      <c r="E533" s="13" t="s">
        <v>20</v>
      </c>
      <c r="F533" s="12" t="s">
        <v>21</v>
      </c>
      <c r="G533" s="14">
        <v>368</v>
      </c>
      <c r="H533" s="14"/>
      <c r="I533" s="20">
        <f t="shared" si="53"/>
        <v>368</v>
      </c>
      <c r="J533" s="16">
        <v>6204</v>
      </c>
      <c r="K533" s="16"/>
      <c r="L533" s="26">
        <f t="shared" si="54"/>
        <v>6204</v>
      </c>
    </row>
    <row r="534" spans="1:12" ht="12.75" outlineLevel="2">
      <c r="A534" s="11" t="s">
        <v>544</v>
      </c>
      <c r="B534" s="12" t="s">
        <v>17</v>
      </c>
      <c r="C534" s="12" t="s">
        <v>18</v>
      </c>
      <c r="D534" s="12" t="s">
        <v>58</v>
      </c>
      <c r="E534" s="13" t="s">
        <v>20</v>
      </c>
      <c r="F534" s="12" t="s">
        <v>21</v>
      </c>
      <c r="G534" s="14">
        <v>1245</v>
      </c>
      <c r="H534" s="14"/>
      <c r="I534" s="20">
        <f t="shared" si="53"/>
        <v>1245</v>
      </c>
      <c r="J534" s="16">
        <v>20132</v>
      </c>
      <c r="K534" s="16"/>
      <c r="L534" s="26">
        <f t="shared" si="54"/>
        <v>20132</v>
      </c>
    </row>
    <row r="535" spans="1:12" ht="12.75" outlineLevel="2">
      <c r="A535" s="11" t="s">
        <v>547</v>
      </c>
      <c r="B535" s="12" t="s">
        <v>17</v>
      </c>
      <c r="C535" s="12" t="s">
        <v>18</v>
      </c>
      <c r="D535" s="12" t="s">
        <v>58</v>
      </c>
      <c r="E535" s="13" t="s">
        <v>20</v>
      </c>
      <c r="F535" s="12" t="s">
        <v>21</v>
      </c>
      <c r="G535" s="14">
        <v>1214</v>
      </c>
      <c r="H535" s="14"/>
      <c r="I535" s="20">
        <f t="shared" si="53"/>
        <v>1214</v>
      </c>
      <c r="J535" s="16">
        <v>21015</v>
      </c>
      <c r="K535" s="16"/>
      <c r="L535" s="26">
        <f t="shared" si="54"/>
        <v>21015</v>
      </c>
    </row>
    <row r="536" spans="1:12" ht="12.75" outlineLevel="2">
      <c r="A536" s="11" t="s">
        <v>550</v>
      </c>
      <c r="B536" s="12" t="s">
        <v>17</v>
      </c>
      <c r="C536" s="12" t="s">
        <v>18</v>
      </c>
      <c r="D536" s="12" t="s">
        <v>58</v>
      </c>
      <c r="E536" s="13" t="s">
        <v>20</v>
      </c>
      <c r="F536" s="12" t="s">
        <v>21</v>
      </c>
      <c r="G536" s="14">
        <v>4003</v>
      </c>
      <c r="H536" s="14"/>
      <c r="I536" s="20">
        <f t="shared" si="53"/>
        <v>4003</v>
      </c>
      <c r="J536" s="16">
        <v>68273</v>
      </c>
      <c r="K536" s="16"/>
      <c r="L536" s="26">
        <f t="shared" si="54"/>
        <v>68273</v>
      </c>
    </row>
    <row r="537" spans="1:12" ht="12.75" outlineLevel="2">
      <c r="A537" s="11" t="s">
        <v>591</v>
      </c>
      <c r="B537" s="12" t="s">
        <v>17</v>
      </c>
      <c r="C537" s="12" t="s">
        <v>18</v>
      </c>
      <c r="D537" s="12" t="s">
        <v>58</v>
      </c>
      <c r="E537" s="13" t="s">
        <v>20</v>
      </c>
      <c r="F537" s="12" t="s">
        <v>21</v>
      </c>
      <c r="G537" s="14">
        <v>9989</v>
      </c>
      <c r="H537" s="14"/>
      <c r="I537" s="20">
        <f t="shared" si="53"/>
        <v>9989</v>
      </c>
      <c r="J537" s="16">
        <v>158957</v>
      </c>
      <c r="K537" s="16"/>
      <c r="L537" s="26">
        <f t="shared" si="54"/>
        <v>158957</v>
      </c>
    </row>
    <row r="538" spans="1:12" ht="12.75" outlineLevel="2">
      <c r="A538" s="11" t="s">
        <v>592</v>
      </c>
      <c r="B538" s="12" t="s">
        <v>17</v>
      </c>
      <c r="C538" s="12" t="s">
        <v>18</v>
      </c>
      <c r="D538" s="12" t="s">
        <v>58</v>
      </c>
      <c r="E538" s="13" t="s">
        <v>20</v>
      </c>
      <c r="F538" s="12" t="s">
        <v>21</v>
      </c>
      <c r="G538" s="14">
        <v>8306</v>
      </c>
      <c r="H538" s="14"/>
      <c r="I538" s="20">
        <f t="shared" si="53"/>
        <v>8306</v>
      </c>
      <c r="J538" s="16">
        <v>128423</v>
      </c>
      <c r="K538" s="16"/>
      <c r="L538" s="26">
        <f t="shared" si="54"/>
        <v>128423</v>
      </c>
    </row>
    <row r="539" spans="1:12" ht="12.75" outlineLevel="2">
      <c r="A539" s="61" t="s">
        <v>596</v>
      </c>
      <c r="B539" s="28" t="s">
        <v>17</v>
      </c>
      <c r="C539" s="28" t="s">
        <v>36</v>
      </c>
      <c r="D539" s="28" t="s">
        <v>58</v>
      </c>
      <c r="E539" s="28" t="s">
        <v>20</v>
      </c>
      <c r="F539" s="28" t="s">
        <v>38</v>
      </c>
      <c r="G539" s="29">
        <v>3063</v>
      </c>
      <c r="H539" s="29">
        <v>0</v>
      </c>
      <c r="I539" s="20">
        <f t="shared" si="53"/>
        <v>3063</v>
      </c>
      <c r="J539" s="29">
        <v>73339</v>
      </c>
      <c r="K539" s="29">
        <v>0</v>
      </c>
      <c r="L539" s="26">
        <f t="shared" si="54"/>
        <v>73339</v>
      </c>
    </row>
    <row r="540" spans="1:12" ht="12.75" outlineLevel="2">
      <c r="A540" s="11" t="s">
        <v>597</v>
      </c>
      <c r="B540" s="12" t="s">
        <v>17</v>
      </c>
      <c r="C540" s="12" t="s">
        <v>18</v>
      </c>
      <c r="D540" s="12" t="s">
        <v>58</v>
      </c>
      <c r="E540" s="13" t="s">
        <v>20</v>
      </c>
      <c r="F540" s="12" t="s">
        <v>21</v>
      </c>
      <c r="G540" s="14">
        <v>9741</v>
      </c>
      <c r="H540" s="14"/>
      <c r="I540" s="20">
        <f t="shared" si="53"/>
        <v>9741</v>
      </c>
      <c r="J540" s="16">
        <v>164212</v>
      </c>
      <c r="K540" s="16"/>
      <c r="L540" s="26">
        <f t="shared" si="54"/>
        <v>164212</v>
      </c>
    </row>
    <row r="541" spans="1:12" ht="12.75" outlineLevel="2">
      <c r="A541" s="11" t="s">
        <v>600</v>
      </c>
      <c r="B541" s="12" t="s">
        <v>17</v>
      </c>
      <c r="C541" s="12" t="s">
        <v>18</v>
      </c>
      <c r="D541" s="12" t="s">
        <v>58</v>
      </c>
      <c r="E541" s="13" t="s">
        <v>20</v>
      </c>
      <c r="F541" s="12" t="s">
        <v>21</v>
      </c>
      <c r="G541" s="14">
        <v>4885</v>
      </c>
      <c r="H541" s="14"/>
      <c r="I541" s="20">
        <f t="shared" si="53"/>
        <v>4885</v>
      </c>
      <c r="J541" s="16">
        <v>78651</v>
      </c>
      <c r="K541" s="16"/>
      <c r="L541" s="26">
        <f t="shared" si="54"/>
        <v>78651</v>
      </c>
    </row>
    <row r="542" spans="1:12" ht="12.75" outlineLevel="2">
      <c r="A542" s="11" t="s">
        <v>608</v>
      </c>
      <c r="B542" s="12" t="s">
        <v>17</v>
      </c>
      <c r="C542" s="12" t="s">
        <v>18</v>
      </c>
      <c r="D542" s="12" t="s">
        <v>58</v>
      </c>
      <c r="E542" s="13" t="s">
        <v>20</v>
      </c>
      <c r="F542" s="12" t="s">
        <v>21</v>
      </c>
      <c r="G542" s="14">
        <v>8626</v>
      </c>
      <c r="H542" s="14"/>
      <c r="I542" s="20">
        <f t="shared" si="53"/>
        <v>8626</v>
      </c>
      <c r="J542" s="16">
        <v>140058</v>
      </c>
      <c r="K542" s="16"/>
      <c r="L542" s="26">
        <f t="shared" si="54"/>
        <v>140058</v>
      </c>
    </row>
    <row r="543" spans="1:12" ht="12.75" outlineLevel="2">
      <c r="A543" s="11" t="s">
        <v>616</v>
      </c>
      <c r="B543" s="12" t="s">
        <v>17</v>
      </c>
      <c r="C543" s="12" t="s">
        <v>18</v>
      </c>
      <c r="D543" s="12" t="s">
        <v>58</v>
      </c>
      <c r="E543" s="13" t="s">
        <v>20</v>
      </c>
      <c r="F543" s="12" t="s">
        <v>21</v>
      </c>
      <c r="G543" s="14">
        <v>2425</v>
      </c>
      <c r="H543" s="14"/>
      <c r="I543" s="20">
        <f t="shared" si="53"/>
        <v>2425</v>
      </c>
      <c r="J543" s="16">
        <v>41925</v>
      </c>
      <c r="K543" s="16"/>
      <c r="L543" s="26">
        <f t="shared" si="54"/>
        <v>41925</v>
      </c>
    </row>
    <row r="544" spans="1:12" ht="12.75" outlineLevel="2">
      <c r="A544" s="11" t="s">
        <v>618</v>
      </c>
      <c r="B544" s="12" t="s">
        <v>17</v>
      </c>
      <c r="C544" s="12" t="s">
        <v>18</v>
      </c>
      <c r="D544" s="12" t="s">
        <v>58</v>
      </c>
      <c r="E544" s="13" t="s">
        <v>20</v>
      </c>
      <c r="F544" s="12" t="s">
        <v>21</v>
      </c>
      <c r="G544" s="14">
        <v>11155</v>
      </c>
      <c r="H544" s="14"/>
      <c r="I544" s="20">
        <f t="shared" si="53"/>
        <v>11155</v>
      </c>
      <c r="J544" s="16">
        <v>182217</v>
      </c>
      <c r="K544" s="16"/>
      <c r="L544" s="26">
        <f t="shared" si="54"/>
        <v>182217</v>
      </c>
    </row>
    <row r="545" spans="1:12" ht="12.75" outlineLevel="2">
      <c r="A545" s="11" t="s">
        <v>619</v>
      </c>
      <c r="B545" s="12" t="s">
        <v>17</v>
      </c>
      <c r="C545" s="12" t="s">
        <v>18</v>
      </c>
      <c r="D545" s="12" t="s">
        <v>58</v>
      </c>
      <c r="E545" s="13" t="s">
        <v>20</v>
      </c>
      <c r="F545" s="12" t="s">
        <v>21</v>
      </c>
      <c r="G545" s="14">
        <v>711</v>
      </c>
      <c r="H545" s="14"/>
      <c r="I545" s="20">
        <f t="shared" si="53"/>
        <v>711</v>
      </c>
      <c r="J545" s="16">
        <v>11893</v>
      </c>
      <c r="K545" s="16"/>
      <c r="L545" s="26">
        <f t="shared" si="54"/>
        <v>11893</v>
      </c>
    </row>
    <row r="546" spans="1:12" ht="12.75" outlineLevel="2">
      <c r="A546" s="70" t="s">
        <v>408</v>
      </c>
      <c r="B546" s="13" t="s">
        <v>98</v>
      </c>
      <c r="C546" s="13" t="s">
        <v>18</v>
      </c>
      <c r="D546" s="13" t="s">
        <v>58</v>
      </c>
      <c r="E546" s="13" t="s">
        <v>26</v>
      </c>
      <c r="F546" s="13" t="s">
        <v>21</v>
      </c>
      <c r="G546" s="14">
        <f>2133+5484</f>
        <v>7617</v>
      </c>
      <c r="H546" s="14"/>
      <c r="I546" s="20">
        <f t="shared" si="53"/>
        <v>7617</v>
      </c>
      <c r="J546" s="16">
        <f>35208+90536</f>
        <v>125744</v>
      </c>
      <c r="K546" s="16"/>
      <c r="L546" s="26">
        <f t="shared" si="54"/>
        <v>125744</v>
      </c>
    </row>
    <row r="547" spans="1:12" ht="12.75" outlineLevel="2">
      <c r="A547" s="70" t="s">
        <v>438</v>
      </c>
      <c r="B547" s="13" t="s">
        <v>98</v>
      </c>
      <c r="C547" s="13" t="s">
        <v>18</v>
      </c>
      <c r="D547" s="13" t="s">
        <v>58</v>
      </c>
      <c r="E547" s="13" t="s">
        <v>26</v>
      </c>
      <c r="F547" s="13" t="s">
        <v>21</v>
      </c>
      <c r="G547" s="14">
        <v>5827</v>
      </c>
      <c r="H547" s="14"/>
      <c r="I547" s="20">
        <f t="shared" si="53"/>
        <v>5827</v>
      </c>
      <c r="J547" s="16">
        <v>96204</v>
      </c>
      <c r="K547" s="16"/>
      <c r="L547" s="26">
        <f t="shared" si="54"/>
        <v>96204</v>
      </c>
    </row>
    <row r="548" spans="1:12" ht="12.75" outlineLevel="2">
      <c r="A548" s="70" t="s">
        <v>490</v>
      </c>
      <c r="B548" s="13" t="s">
        <v>98</v>
      </c>
      <c r="C548" s="13" t="s">
        <v>18</v>
      </c>
      <c r="D548" s="13" t="s">
        <v>58</v>
      </c>
      <c r="E548" s="13" t="s">
        <v>26</v>
      </c>
      <c r="F548" s="13" t="s">
        <v>21</v>
      </c>
      <c r="G548" s="14">
        <f>2935</f>
        <v>2935</v>
      </c>
      <c r="H548" s="14"/>
      <c r="I548" s="20">
        <f t="shared" si="53"/>
        <v>2935</v>
      </c>
      <c r="J548" s="16">
        <f>48463</f>
        <v>48463</v>
      </c>
      <c r="K548" s="16"/>
      <c r="L548" s="26">
        <f t="shared" si="54"/>
        <v>48463</v>
      </c>
    </row>
    <row r="549" spans="1:12" ht="12.75" outlineLevel="2">
      <c r="A549" s="70" t="s">
        <v>614</v>
      </c>
      <c r="B549" s="13" t="s">
        <v>98</v>
      </c>
      <c r="C549" s="13" t="s">
        <v>18</v>
      </c>
      <c r="D549" s="13" t="s">
        <v>58</v>
      </c>
      <c r="E549" s="13" t="s">
        <v>26</v>
      </c>
      <c r="F549" s="13" t="s">
        <v>21</v>
      </c>
      <c r="G549" s="14">
        <f>5375+2894</f>
        <v>8269</v>
      </c>
      <c r="H549" s="14"/>
      <c r="I549" s="20">
        <f aca="true" t="shared" si="55" ref="I549:I561">SUM(G549:H549)</f>
        <v>8269</v>
      </c>
      <c r="J549" s="16">
        <f>88747+47787</f>
        <v>136534</v>
      </c>
      <c r="K549" s="16"/>
      <c r="L549" s="26">
        <f aca="true" t="shared" si="56" ref="L549:L561">SUM(J549:K549)</f>
        <v>136534</v>
      </c>
    </row>
    <row r="550" spans="1:12" ht="12.75" outlineLevel="2">
      <c r="A550" s="165" t="s">
        <v>647</v>
      </c>
      <c r="B550" s="166" t="s">
        <v>641</v>
      </c>
      <c r="C550" s="166" t="s">
        <v>18</v>
      </c>
      <c r="D550" s="166" t="s">
        <v>58</v>
      </c>
      <c r="E550" s="143" t="s">
        <v>26</v>
      </c>
      <c r="F550" s="142" t="s">
        <v>21</v>
      </c>
      <c r="G550" s="131">
        <v>2364</v>
      </c>
      <c r="H550" s="131"/>
      <c r="I550" s="20">
        <f t="shared" si="55"/>
        <v>2364</v>
      </c>
      <c r="J550" s="131">
        <v>6482</v>
      </c>
      <c r="K550" s="131"/>
      <c r="L550" s="26">
        <f t="shared" si="56"/>
        <v>6482</v>
      </c>
    </row>
    <row r="551" spans="1:12" ht="12.75" outlineLevel="2">
      <c r="A551" s="27" t="s">
        <v>376</v>
      </c>
      <c r="B551" s="28" t="s">
        <v>92</v>
      </c>
      <c r="C551" s="28" t="s">
        <v>36</v>
      </c>
      <c r="D551" s="28" t="s">
        <v>58</v>
      </c>
      <c r="E551" s="28" t="s">
        <v>20</v>
      </c>
      <c r="F551" s="28" t="s">
        <v>38</v>
      </c>
      <c r="G551" s="29">
        <v>13738</v>
      </c>
      <c r="H551" s="29">
        <v>0</v>
      </c>
      <c r="I551" s="20">
        <f t="shared" si="55"/>
        <v>13738</v>
      </c>
      <c r="J551" s="29">
        <v>278466</v>
      </c>
      <c r="K551" s="29">
        <v>0</v>
      </c>
      <c r="L551" s="26">
        <f t="shared" si="56"/>
        <v>278466</v>
      </c>
    </row>
    <row r="552" spans="1:12" ht="12.75" outlineLevel="2">
      <c r="A552" s="11" t="s">
        <v>377</v>
      </c>
      <c r="B552" s="12" t="s">
        <v>92</v>
      </c>
      <c r="C552" s="12" t="s">
        <v>18</v>
      </c>
      <c r="D552" s="12" t="s">
        <v>58</v>
      </c>
      <c r="E552" s="13" t="s">
        <v>20</v>
      </c>
      <c r="F552" s="12" t="s">
        <v>21</v>
      </c>
      <c r="G552" s="14">
        <f>304658+16816+609+242126+42483+111159</f>
        <v>717851</v>
      </c>
      <c r="H552" s="14">
        <f>253+747</f>
        <v>1000</v>
      </c>
      <c r="I552" s="20">
        <f t="shared" si="55"/>
        <v>718851</v>
      </c>
      <c r="J552" s="16">
        <f>4704266+255235+2379071+3782350+6026184+1736460</f>
        <v>18883566</v>
      </c>
      <c r="K552" s="16">
        <f>12327+44325</f>
        <v>56652</v>
      </c>
      <c r="L552" s="26">
        <f t="shared" si="56"/>
        <v>18940218</v>
      </c>
    </row>
    <row r="553" spans="1:12" ht="12.75" outlineLevel="2">
      <c r="A553" s="11" t="s">
        <v>407</v>
      </c>
      <c r="B553" s="12" t="s">
        <v>92</v>
      </c>
      <c r="C553" s="12" t="s">
        <v>18</v>
      </c>
      <c r="D553" s="12" t="s">
        <v>58</v>
      </c>
      <c r="E553" s="13" t="s">
        <v>20</v>
      </c>
      <c r="F553" s="12" t="s">
        <v>21</v>
      </c>
      <c r="G553" s="14">
        <f>62624+92733+112223+112313</f>
        <v>379893</v>
      </c>
      <c r="H553" s="14">
        <f>9156+18935</f>
        <v>28091</v>
      </c>
      <c r="I553" s="20">
        <f t="shared" si="55"/>
        <v>407984</v>
      </c>
      <c r="J553" s="16">
        <f>969081+1421026+1801821+1727401</f>
        <v>5919329</v>
      </c>
      <c r="K553" s="16">
        <f>442188+1392803</f>
        <v>1834991</v>
      </c>
      <c r="L553" s="26">
        <f t="shared" si="56"/>
        <v>7754320</v>
      </c>
    </row>
    <row r="554" spans="1:12" ht="12.75" outlineLevel="2">
      <c r="A554" s="11" t="s">
        <v>95</v>
      </c>
      <c r="B554" s="12" t="s">
        <v>70</v>
      </c>
      <c r="C554" s="12" t="s">
        <v>18</v>
      </c>
      <c r="D554" s="12" t="s">
        <v>58</v>
      </c>
      <c r="E554" s="13" t="s">
        <v>26</v>
      </c>
      <c r="F554" s="12" t="s">
        <v>21</v>
      </c>
      <c r="G554" s="14">
        <v>8255</v>
      </c>
      <c r="H554" s="14"/>
      <c r="I554" s="20">
        <f t="shared" si="55"/>
        <v>8255</v>
      </c>
      <c r="J554" s="16">
        <v>138621</v>
      </c>
      <c r="K554" s="16"/>
      <c r="L554" s="26">
        <f t="shared" si="56"/>
        <v>138621</v>
      </c>
    </row>
    <row r="555" spans="1:12" ht="12.75" outlineLevel="2">
      <c r="A555" s="11" t="s">
        <v>252</v>
      </c>
      <c r="B555" s="12" t="s">
        <v>70</v>
      </c>
      <c r="C555" s="12" t="s">
        <v>18</v>
      </c>
      <c r="D555" s="12" t="s">
        <v>58</v>
      </c>
      <c r="E555" s="13" t="s">
        <v>26</v>
      </c>
      <c r="F555" s="12" t="s">
        <v>21</v>
      </c>
      <c r="G555" s="14">
        <v>5657</v>
      </c>
      <c r="H555" s="14"/>
      <c r="I555" s="20">
        <f t="shared" si="55"/>
        <v>5657</v>
      </c>
      <c r="J555" s="16">
        <v>90873</v>
      </c>
      <c r="K555" s="16"/>
      <c r="L555" s="26">
        <f t="shared" si="56"/>
        <v>90873</v>
      </c>
    </row>
    <row r="556" spans="1:12" ht="12.75" outlineLevel="2">
      <c r="A556" s="11" t="s">
        <v>378</v>
      </c>
      <c r="B556" s="12" t="s">
        <v>70</v>
      </c>
      <c r="C556" s="12" t="s">
        <v>18</v>
      </c>
      <c r="D556" s="12" t="s">
        <v>58</v>
      </c>
      <c r="E556" s="13" t="s">
        <v>26</v>
      </c>
      <c r="F556" s="12" t="s">
        <v>21</v>
      </c>
      <c r="G556" s="14">
        <v>8373</v>
      </c>
      <c r="H556" s="14"/>
      <c r="I556" s="20">
        <f t="shared" si="55"/>
        <v>8373</v>
      </c>
      <c r="J556" s="16">
        <v>134864</v>
      </c>
      <c r="K556" s="16"/>
      <c r="L556" s="26">
        <f t="shared" si="56"/>
        <v>134864</v>
      </c>
    </row>
    <row r="557" spans="1:12" ht="12.75" outlineLevel="2">
      <c r="A557" s="11" t="s">
        <v>389</v>
      </c>
      <c r="B557" s="12" t="s">
        <v>70</v>
      </c>
      <c r="C557" s="12" t="s">
        <v>18</v>
      </c>
      <c r="D557" s="12" t="s">
        <v>58</v>
      </c>
      <c r="E557" s="13" t="s">
        <v>26</v>
      </c>
      <c r="F557" s="12" t="s">
        <v>21</v>
      </c>
      <c r="G557" s="14">
        <v>2446</v>
      </c>
      <c r="H557" s="14"/>
      <c r="I557" s="20">
        <f t="shared" si="55"/>
        <v>2446</v>
      </c>
      <c r="J557" s="16">
        <v>42642</v>
      </c>
      <c r="K557" s="16"/>
      <c r="L557" s="26">
        <f t="shared" si="56"/>
        <v>42642</v>
      </c>
    </row>
    <row r="558" spans="1:12" ht="12.75" outlineLevel="2">
      <c r="A558" s="11" t="s">
        <v>425</v>
      </c>
      <c r="B558" s="12" t="s">
        <v>70</v>
      </c>
      <c r="C558" s="12" t="s">
        <v>18</v>
      </c>
      <c r="D558" s="12" t="s">
        <v>58</v>
      </c>
      <c r="E558" s="13" t="s">
        <v>26</v>
      </c>
      <c r="F558" s="12" t="s">
        <v>21</v>
      </c>
      <c r="G558" s="14">
        <v>1795</v>
      </c>
      <c r="H558" s="14"/>
      <c r="I558" s="20">
        <f t="shared" si="55"/>
        <v>1795</v>
      </c>
      <c r="J558" s="16">
        <v>30723</v>
      </c>
      <c r="K558" s="16"/>
      <c r="L558" s="26">
        <f t="shared" si="56"/>
        <v>30723</v>
      </c>
    </row>
    <row r="559" spans="1:12" ht="12.75" outlineLevel="2">
      <c r="A559" s="11" t="s">
        <v>572</v>
      </c>
      <c r="B559" s="12" t="s">
        <v>70</v>
      </c>
      <c r="C559" s="12" t="s">
        <v>18</v>
      </c>
      <c r="D559" s="12" t="s">
        <v>58</v>
      </c>
      <c r="E559" s="13" t="s">
        <v>26</v>
      </c>
      <c r="F559" s="12" t="s">
        <v>21</v>
      </c>
      <c r="G559" s="14">
        <v>102282</v>
      </c>
      <c r="H559" s="14"/>
      <c r="I559" s="20">
        <f t="shared" si="55"/>
        <v>102282</v>
      </c>
      <c r="J559" s="16">
        <v>1605676</v>
      </c>
      <c r="K559" s="16"/>
      <c r="L559" s="26">
        <f t="shared" si="56"/>
        <v>1605676</v>
      </c>
    </row>
    <row r="560" spans="1:12" ht="12.75" outlineLevel="2">
      <c r="A560" s="11" t="s">
        <v>573</v>
      </c>
      <c r="B560" s="12" t="s">
        <v>70</v>
      </c>
      <c r="C560" s="12" t="s">
        <v>18</v>
      </c>
      <c r="D560" s="12" t="s">
        <v>58</v>
      </c>
      <c r="E560" s="13" t="s">
        <v>26</v>
      </c>
      <c r="F560" s="12" t="s">
        <v>21</v>
      </c>
      <c r="G560" s="14">
        <v>6312</v>
      </c>
      <c r="H560" s="14"/>
      <c r="I560" s="20">
        <f t="shared" si="55"/>
        <v>6312</v>
      </c>
      <c r="J560" s="16">
        <v>105489</v>
      </c>
      <c r="K560" s="16"/>
      <c r="L560" s="26">
        <f t="shared" si="56"/>
        <v>105489</v>
      </c>
    </row>
    <row r="561" spans="1:12" ht="12.75" outlineLevel="2">
      <c r="A561" s="11" t="s">
        <v>598</v>
      </c>
      <c r="B561" s="12" t="s">
        <v>70</v>
      </c>
      <c r="C561" s="12" t="s">
        <v>18</v>
      </c>
      <c r="D561" s="12" t="s">
        <v>58</v>
      </c>
      <c r="E561" s="13" t="s">
        <v>26</v>
      </c>
      <c r="F561" s="12" t="s">
        <v>21</v>
      </c>
      <c r="G561" s="14">
        <v>1996</v>
      </c>
      <c r="H561" s="14"/>
      <c r="I561" s="20">
        <f t="shared" si="55"/>
        <v>1996</v>
      </c>
      <c r="J561" s="16">
        <v>33653</v>
      </c>
      <c r="K561" s="16"/>
      <c r="L561" s="26">
        <f t="shared" si="56"/>
        <v>33653</v>
      </c>
    </row>
    <row r="562" spans="1:12" s="233" customFormat="1" ht="12.75" outlineLevel="1">
      <c r="A562" s="247"/>
      <c r="B562" s="244"/>
      <c r="C562" s="244"/>
      <c r="D562" s="244" t="s">
        <v>665</v>
      </c>
      <c r="E562" s="239"/>
      <c r="F562" s="244"/>
      <c r="G562" s="240">
        <f aca="true" t="shared" si="57" ref="G562:L562">SUBTOTAL(9,G485:G561)</f>
        <v>1977376</v>
      </c>
      <c r="H562" s="240">
        <f t="shared" si="57"/>
        <v>83341</v>
      </c>
      <c r="I562" s="230">
        <f t="shared" si="57"/>
        <v>2060717</v>
      </c>
      <c r="J562" s="241">
        <f t="shared" si="57"/>
        <v>42441615</v>
      </c>
      <c r="K562" s="241">
        <f t="shared" si="57"/>
        <v>5044072</v>
      </c>
      <c r="L562" s="232">
        <f t="shared" si="57"/>
        <v>47485687</v>
      </c>
    </row>
    <row r="563" spans="1:12" ht="12.75" outlineLevel="2">
      <c r="A563" s="17" t="s">
        <v>141</v>
      </c>
      <c r="B563" s="18" t="s">
        <v>32</v>
      </c>
      <c r="C563" s="18" t="s">
        <v>24</v>
      </c>
      <c r="D563" s="18" t="s">
        <v>25</v>
      </c>
      <c r="E563" s="18" t="s">
        <v>20</v>
      </c>
      <c r="F563" s="19" t="s">
        <v>27</v>
      </c>
      <c r="G563" s="20">
        <v>12801</v>
      </c>
      <c r="H563" s="21"/>
      <c r="I563" s="20">
        <f aca="true" t="shared" si="58" ref="I563:I601">SUM(G563:H563)</f>
        <v>12801</v>
      </c>
      <c r="J563" s="21">
        <v>249938</v>
      </c>
      <c r="K563" s="21"/>
      <c r="L563" s="26">
        <f aca="true" t="shared" si="59" ref="L563:L601">SUM(J563:K563)</f>
        <v>249938</v>
      </c>
    </row>
    <row r="564" spans="1:12" ht="12.75" outlineLevel="2">
      <c r="A564" s="17" t="s">
        <v>204</v>
      </c>
      <c r="B564" s="18" t="s">
        <v>32</v>
      </c>
      <c r="C564" s="18" t="s">
        <v>24</v>
      </c>
      <c r="D564" s="18" t="s">
        <v>25</v>
      </c>
      <c r="E564" s="18" t="s">
        <v>20</v>
      </c>
      <c r="F564" s="19" t="s">
        <v>27</v>
      </c>
      <c r="G564" s="20">
        <v>10494</v>
      </c>
      <c r="H564" s="73"/>
      <c r="I564" s="20">
        <f t="shared" si="58"/>
        <v>10494</v>
      </c>
      <c r="J564" s="21">
        <v>210805</v>
      </c>
      <c r="K564" s="21"/>
      <c r="L564" s="26">
        <f t="shared" si="59"/>
        <v>210805</v>
      </c>
    </row>
    <row r="565" spans="1:12" ht="12.75" outlineLevel="2">
      <c r="A565" s="17" t="s">
        <v>305</v>
      </c>
      <c r="B565" s="18" t="s">
        <v>32</v>
      </c>
      <c r="C565" s="18" t="s">
        <v>24</v>
      </c>
      <c r="D565" s="18" t="s">
        <v>25</v>
      </c>
      <c r="E565" s="18" t="s">
        <v>20</v>
      </c>
      <c r="F565" s="19" t="s">
        <v>27</v>
      </c>
      <c r="G565" s="20">
        <v>12801</v>
      </c>
      <c r="H565" s="73"/>
      <c r="I565" s="20">
        <f t="shared" si="58"/>
        <v>12801</v>
      </c>
      <c r="J565" s="21">
        <v>232194</v>
      </c>
      <c r="K565" s="21"/>
      <c r="L565" s="26">
        <f t="shared" si="59"/>
        <v>232194</v>
      </c>
    </row>
    <row r="566" spans="1:12" ht="12.75" outlineLevel="2">
      <c r="A566" s="17" t="s">
        <v>467</v>
      </c>
      <c r="B566" s="18" t="s">
        <v>32</v>
      </c>
      <c r="C566" s="18" t="s">
        <v>24</v>
      </c>
      <c r="D566" s="18" t="s">
        <v>25</v>
      </c>
      <c r="E566" s="18" t="s">
        <v>20</v>
      </c>
      <c r="F566" s="19" t="s">
        <v>27</v>
      </c>
      <c r="G566" s="20">
        <v>11684</v>
      </c>
      <c r="H566" s="20"/>
      <c r="I566" s="20">
        <f t="shared" si="58"/>
        <v>11684</v>
      </c>
      <c r="J566" s="21">
        <v>232414</v>
      </c>
      <c r="K566" s="21"/>
      <c r="L566" s="26">
        <f t="shared" si="59"/>
        <v>232414</v>
      </c>
    </row>
    <row r="567" spans="1:12" ht="12.75" outlineLevel="2">
      <c r="A567" s="17" t="s">
        <v>46</v>
      </c>
      <c r="B567" s="18" t="s">
        <v>35</v>
      </c>
      <c r="C567" s="18" t="s">
        <v>24</v>
      </c>
      <c r="D567" s="18" t="s">
        <v>25</v>
      </c>
      <c r="E567" s="18" t="s">
        <v>26</v>
      </c>
      <c r="F567" s="19" t="s">
        <v>27</v>
      </c>
      <c r="G567" s="20">
        <v>64452</v>
      </c>
      <c r="H567" s="20"/>
      <c r="I567" s="20">
        <f t="shared" si="58"/>
        <v>64452</v>
      </c>
      <c r="J567" s="21">
        <v>1485882</v>
      </c>
      <c r="K567" s="21"/>
      <c r="L567" s="26">
        <f t="shared" si="59"/>
        <v>1485882</v>
      </c>
    </row>
    <row r="568" spans="1:12" ht="12.75" outlineLevel="2">
      <c r="A568" s="17" t="s">
        <v>132</v>
      </c>
      <c r="B568" s="18" t="s">
        <v>35</v>
      </c>
      <c r="C568" s="18" t="s">
        <v>24</v>
      </c>
      <c r="D568" s="18" t="s">
        <v>25</v>
      </c>
      <c r="E568" s="18" t="s">
        <v>26</v>
      </c>
      <c r="F568" s="19" t="s">
        <v>27</v>
      </c>
      <c r="G568" s="20">
        <v>5024</v>
      </c>
      <c r="H568" s="20"/>
      <c r="I568" s="20">
        <f t="shared" si="58"/>
        <v>5024</v>
      </c>
      <c r="J568" s="21">
        <v>110992</v>
      </c>
      <c r="K568" s="21"/>
      <c r="L568" s="26">
        <f t="shared" si="59"/>
        <v>110992</v>
      </c>
    </row>
    <row r="569" spans="1:12" ht="12.75" outlineLevel="2">
      <c r="A569" s="17" t="s">
        <v>264</v>
      </c>
      <c r="B569" s="18" t="s">
        <v>35</v>
      </c>
      <c r="C569" s="18" t="s">
        <v>24</v>
      </c>
      <c r="D569" s="18" t="s">
        <v>25</v>
      </c>
      <c r="E569" s="18" t="s">
        <v>26</v>
      </c>
      <c r="F569" s="19" t="s">
        <v>27</v>
      </c>
      <c r="G569" s="20">
        <v>7282</v>
      </c>
      <c r="H569" s="20"/>
      <c r="I569" s="20">
        <f t="shared" si="58"/>
        <v>7282</v>
      </c>
      <c r="J569" s="21">
        <v>159111</v>
      </c>
      <c r="K569" s="21"/>
      <c r="L569" s="26">
        <f t="shared" si="59"/>
        <v>159111</v>
      </c>
    </row>
    <row r="570" spans="1:12" ht="12.75" outlineLevel="2">
      <c r="A570" s="17" t="s">
        <v>291</v>
      </c>
      <c r="B570" s="18" t="s">
        <v>35</v>
      </c>
      <c r="C570" s="18" t="s">
        <v>24</v>
      </c>
      <c r="D570" s="18" t="s">
        <v>25</v>
      </c>
      <c r="E570" s="18" t="s">
        <v>26</v>
      </c>
      <c r="F570" s="19" t="s">
        <v>27</v>
      </c>
      <c r="G570" s="20">
        <v>12801</v>
      </c>
      <c r="H570" s="20"/>
      <c r="I570" s="20">
        <f t="shared" si="58"/>
        <v>12801</v>
      </c>
      <c r="J570" s="21">
        <v>282735</v>
      </c>
      <c r="K570" s="21"/>
      <c r="L570" s="26">
        <f t="shared" si="59"/>
        <v>282735</v>
      </c>
    </row>
    <row r="571" spans="1:12" ht="12.75" outlineLevel="2">
      <c r="A571" s="17" t="s">
        <v>451</v>
      </c>
      <c r="B571" s="18" t="s">
        <v>49</v>
      </c>
      <c r="C571" s="18" t="s">
        <v>24</v>
      </c>
      <c r="D571" s="18" t="s">
        <v>25</v>
      </c>
      <c r="E571" s="18" t="s">
        <v>20</v>
      </c>
      <c r="F571" s="19" t="s">
        <v>27</v>
      </c>
      <c r="G571" s="20"/>
      <c r="H571" s="20">
        <v>47748</v>
      </c>
      <c r="I571" s="20">
        <f t="shared" si="58"/>
        <v>47748</v>
      </c>
      <c r="J571" s="21"/>
      <c r="K571" s="21">
        <v>2361907</v>
      </c>
      <c r="L571" s="26">
        <f t="shared" si="59"/>
        <v>2361907</v>
      </c>
    </row>
    <row r="572" spans="1:12" ht="12.75" outlineLevel="2">
      <c r="A572" s="17" t="s">
        <v>84</v>
      </c>
      <c r="B572" s="18" t="s">
        <v>17</v>
      </c>
      <c r="C572" s="18" t="s">
        <v>24</v>
      </c>
      <c r="D572" s="18" t="s">
        <v>25</v>
      </c>
      <c r="E572" s="18" t="s">
        <v>20</v>
      </c>
      <c r="F572" s="19" t="s">
        <v>27</v>
      </c>
      <c r="G572" s="20">
        <v>7463</v>
      </c>
      <c r="H572" s="20"/>
      <c r="I572" s="20">
        <f t="shared" si="58"/>
        <v>7463</v>
      </c>
      <c r="J572" s="21">
        <v>179498</v>
      </c>
      <c r="K572" s="21"/>
      <c r="L572" s="26">
        <f t="shared" si="59"/>
        <v>179498</v>
      </c>
    </row>
    <row r="573" spans="1:12" ht="12.75" outlineLevel="2">
      <c r="A573" s="17" t="s">
        <v>205</v>
      </c>
      <c r="B573" s="18" t="s">
        <v>17</v>
      </c>
      <c r="C573" s="18" t="s">
        <v>24</v>
      </c>
      <c r="D573" s="18" t="s">
        <v>25</v>
      </c>
      <c r="E573" s="18" t="s">
        <v>20</v>
      </c>
      <c r="F573" s="19" t="s">
        <v>27</v>
      </c>
      <c r="G573" s="20">
        <v>63660</v>
      </c>
      <c r="H573" s="20">
        <v>83030</v>
      </c>
      <c r="I573" s="20">
        <f t="shared" si="58"/>
        <v>146690</v>
      </c>
      <c r="J573" s="21">
        <v>1470158</v>
      </c>
      <c r="K573" s="21">
        <v>5191777</v>
      </c>
      <c r="L573" s="26">
        <f t="shared" si="59"/>
        <v>6661935</v>
      </c>
    </row>
    <row r="574" spans="1:12" ht="12.75" outlineLevel="2">
      <c r="A574" s="17" t="s">
        <v>226</v>
      </c>
      <c r="B574" s="18" t="s">
        <v>17</v>
      </c>
      <c r="C574" s="18" t="s">
        <v>24</v>
      </c>
      <c r="D574" s="18" t="s">
        <v>25</v>
      </c>
      <c r="E574" s="18" t="s">
        <v>20</v>
      </c>
      <c r="F574" s="19" t="s">
        <v>27</v>
      </c>
      <c r="G574" s="20">
        <v>12543</v>
      </c>
      <c r="H574" s="20"/>
      <c r="I574" s="20">
        <f t="shared" si="58"/>
        <v>12543</v>
      </c>
      <c r="J574" s="21">
        <v>277660</v>
      </c>
      <c r="K574" s="21"/>
      <c r="L574" s="26">
        <f t="shared" si="59"/>
        <v>277660</v>
      </c>
    </row>
    <row r="575" spans="1:12" ht="12.75" outlineLevel="2">
      <c r="A575" s="17" t="s">
        <v>311</v>
      </c>
      <c r="B575" s="18" t="s">
        <v>17</v>
      </c>
      <c r="C575" s="18" t="s">
        <v>24</v>
      </c>
      <c r="D575" s="18" t="s">
        <v>25</v>
      </c>
      <c r="E575" s="18" t="s">
        <v>20</v>
      </c>
      <c r="F575" s="19" t="s">
        <v>27</v>
      </c>
      <c r="G575" s="20">
        <v>4695</v>
      </c>
      <c r="H575" s="20">
        <v>36816</v>
      </c>
      <c r="I575" s="20">
        <f t="shared" si="58"/>
        <v>41511</v>
      </c>
      <c r="J575" s="21">
        <v>103771</v>
      </c>
      <c r="K575" s="21">
        <v>2079504</v>
      </c>
      <c r="L575" s="26">
        <f t="shared" si="59"/>
        <v>2183275</v>
      </c>
    </row>
    <row r="576" spans="1:12" ht="12.75" outlineLevel="2">
      <c r="A576" s="17" t="s">
        <v>565</v>
      </c>
      <c r="B576" s="18" t="s">
        <v>17</v>
      </c>
      <c r="C576" s="18" t="s">
        <v>24</v>
      </c>
      <c r="D576" s="18" t="s">
        <v>25</v>
      </c>
      <c r="E576" s="18" t="s">
        <v>20</v>
      </c>
      <c r="F576" s="19" t="s">
        <v>27</v>
      </c>
      <c r="G576" s="20">
        <v>19419</v>
      </c>
      <c r="H576" s="20"/>
      <c r="I576" s="20">
        <f t="shared" si="58"/>
        <v>19419</v>
      </c>
      <c r="J576" s="21">
        <v>466975</v>
      </c>
      <c r="K576" s="21"/>
      <c r="L576" s="26">
        <f t="shared" si="59"/>
        <v>466975</v>
      </c>
    </row>
    <row r="577" spans="1:12" ht="12.75" outlineLevel="2">
      <c r="A577" s="17" t="s">
        <v>22</v>
      </c>
      <c r="B577" s="18" t="s">
        <v>23</v>
      </c>
      <c r="C577" s="18" t="s">
        <v>24</v>
      </c>
      <c r="D577" s="18" t="s">
        <v>25</v>
      </c>
      <c r="E577" s="18" t="s">
        <v>26</v>
      </c>
      <c r="F577" s="19" t="s">
        <v>27</v>
      </c>
      <c r="G577" s="20">
        <v>1413</v>
      </c>
      <c r="H577" s="20"/>
      <c r="I577" s="20">
        <f t="shared" si="58"/>
        <v>1413</v>
      </c>
      <c r="J577" s="20">
        <v>33540</v>
      </c>
      <c r="K577" s="21"/>
      <c r="L577" s="26">
        <f t="shared" si="59"/>
        <v>33540</v>
      </c>
    </row>
    <row r="578" spans="1:12" ht="12.75" outlineLevel="2">
      <c r="A578" s="17" t="s">
        <v>45</v>
      </c>
      <c r="B578" s="18" t="s">
        <v>23</v>
      </c>
      <c r="C578" s="18" t="s">
        <v>24</v>
      </c>
      <c r="D578" s="18" t="s">
        <v>25</v>
      </c>
      <c r="E578" s="18" t="s">
        <v>26</v>
      </c>
      <c r="F578" s="19" t="s">
        <v>27</v>
      </c>
      <c r="G578" s="20">
        <v>647</v>
      </c>
      <c r="H578" s="20"/>
      <c r="I578" s="20">
        <f t="shared" si="58"/>
        <v>647</v>
      </c>
      <c r="J578" s="21">
        <v>15362</v>
      </c>
      <c r="K578" s="21"/>
      <c r="L578" s="26">
        <f t="shared" si="59"/>
        <v>15362</v>
      </c>
    </row>
    <row r="579" spans="1:12" ht="12.75" outlineLevel="2">
      <c r="A579" s="17" t="s">
        <v>133</v>
      </c>
      <c r="B579" s="18" t="s">
        <v>23</v>
      </c>
      <c r="C579" s="18" t="s">
        <v>24</v>
      </c>
      <c r="D579" s="18" t="s">
        <v>25</v>
      </c>
      <c r="E579" s="18" t="s">
        <v>26</v>
      </c>
      <c r="F579" s="19" t="s">
        <v>27</v>
      </c>
      <c r="G579" s="20">
        <v>477</v>
      </c>
      <c r="H579" s="20"/>
      <c r="I579" s="20">
        <f t="shared" si="58"/>
        <v>477</v>
      </c>
      <c r="J579" s="21">
        <v>11315</v>
      </c>
      <c r="K579" s="21"/>
      <c r="L579" s="26">
        <f t="shared" si="59"/>
        <v>11315</v>
      </c>
    </row>
    <row r="580" spans="1:12" ht="12.75" outlineLevel="2">
      <c r="A580" s="17" t="s">
        <v>169</v>
      </c>
      <c r="B580" s="18" t="s">
        <v>23</v>
      </c>
      <c r="C580" s="18" t="s">
        <v>24</v>
      </c>
      <c r="D580" s="18" t="s">
        <v>25</v>
      </c>
      <c r="E580" s="18" t="s">
        <v>26</v>
      </c>
      <c r="F580" s="19" t="s">
        <v>27</v>
      </c>
      <c r="G580" s="20">
        <v>700</v>
      </c>
      <c r="H580" s="20"/>
      <c r="I580" s="20">
        <f t="shared" si="58"/>
        <v>700</v>
      </c>
      <c r="J580" s="21">
        <v>16560</v>
      </c>
      <c r="K580" s="21"/>
      <c r="L580" s="26">
        <f t="shared" si="59"/>
        <v>16560</v>
      </c>
    </row>
    <row r="581" spans="1:12" ht="12.75" outlineLevel="2">
      <c r="A581" s="17" t="s">
        <v>276</v>
      </c>
      <c r="B581" s="18" t="s">
        <v>23</v>
      </c>
      <c r="C581" s="18" t="s">
        <v>24</v>
      </c>
      <c r="D581" s="18" t="s">
        <v>25</v>
      </c>
      <c r="E581" s="18" t="s">
        <v>26</v>
      </c>
      <c r="F581" s="19" t="s">
        <v>27</v>
      </c>
      <c r="G581" s="20">
        <v>3759</v>
      </c>
      <c r="H581" s="20"/>
      <c r="I581" s="20">
        <f t="shared" si="58"/>
        <v>3759</v>
      </c>
      <c r="J581" s="21">
        <v>89209</v>
      </c>
      <c r="K581" s="21"/>
      <c r="L581" s="26">
        <f t="shared" si="59"/>
        <v>89209</v>
      </c>
    </row>
    <row r="582" spans="1:12" ht="12.75" outlineLevel="2">
      <c r="A582" s="17" t="s">
        <v>279</v>
      </c>
      <c r="B582" s="18" t="s">
        <v>23</v>
      </c>
      <c r="C582" s="18" t="s">
        <v>24</v>
      </c>
      <c r="D582" s="18" t="s">
        <v>25</v>
      </c>
      <c r="E582" s="18" t="s">
        <v>26</v>
      </c>
      <c r="F582" s="19" t="s">
        <v>27</v>
      </c>
      <c r="G582" s="20">
        <v>818</v>
      </c>
      <c r="H582" s="20"/>
      <c r="I582" s="20">
        <f t="shared" si="58"/>
        <v>818</v>
      </c>
      <c r="J582" s="21">
        <v>19379</v>
      </c>
      <c r="K582" s="21"/>
      <c r="L582" s="26">
        <f t="shared" si="59"/>
        <v>19379</v>
      </c>
    </row>
    <row r="583" spans="1:12" ht="12.75" outlineLevel="2">
      <c r="A583" s="17" t="s">
        <v>280</v>
      </c>
      <c r="B583" s="18" t="s">
        <v>23</v>
      </c>
      <c r="C583" s="18" t="s">
        <v>24</v>
      </c>
      <c r="D583" s="18" t="s">
        <v>25</v>
      </c>
      <c r="E583" s="18" t="s">
        <v>26</v>
      </c>
      <c r="F583" s="19" t="s">
        <v>27</v>
      </c>
      <c r="G583" s="20">
        <v>2247</v>
      </c>
      <c r="H583" s="20"/>
      <c r="I583" s="20">
        <f t="shared" si="58"/>
        <v>2247</v>
      </c>
      <c r="J583" s="21">
        <v>53223</v>
      </c>
      <c r="K583" s="21"/>
      <c r="L583" s="26">
        <f t="shared" si="59"/>
        <v>53223</v>
      </c>
    </row>
    <row r="584" spans="1:12" ht="12.75" outlineLevel="2">
      <c r="A584" s="17" t="s">
        <v>293</v>
      </c>
      <c r="B584" s="18" t="s">
        <v>23</v>
      </c>
      <c r="C584" s="18" t="s">
        <v>24</v>
      </c>
      <c r="D584" s="18" t="s">
        <v>25</v>
      </c>
      <c r="E584" s="18" t="s">
        <v>26</v>
      </c>
      <c r="F584" s="19" t="s">
        <v>27</v>
      </c>
      <c r="G584" s="20">
        <v>2546</v>
      </c>
      <c r="H584" s="20"/>
      <c r="I584" s="20">
        <f t="shared" si="58"/>
        <v>2546</v>
      </c>
      <c r="J584" s="21">
        <v>60429</v>
      </c>
      <c r="K584" s="21"/>
      <c r="L584" s="26">
        <f t="shared" si="59"/>
        <v>60429</v>
      </c>
    </row>
    <row r="585" spans="1:12" ht="12.75" outlineLevel="2">
      <c r="A585" s="17" t="s">
        <v>339</v>
      </c>
      <c r="B585" s="18" t="s">
        <v>23</v>
      </c>
      <c r="C585" s="18" t="s">
        <v>24</v>
      </c>
      <c r="D585" s="18" t="s">
        <v>25</v>
      </c>
      <c r="E585" s="18" t="s">
        <v>26</v>
      </c>
      <c r="F585" s="19" t="s">
        <v>27</v>
      </c>
      <c r="G585" s="20">
        <v>3347</v>
      </c>
      <c r="H585" s="20"/>
      <c r="I585" s="20">
        <f t="shared" si="58"/>
        <v>3347</v>
      </c>
      <c r="J585" s="21">
        <v>79456</v>
      </c>
      <c r="K585" s="21"/>
      <c r="L585" s="26">
        <f t="shared" si="59"/>
        <v>79456</v>
      </c>
    </row>
    <row r="586" spans="1:12" ht="12.75" outlineLevel="2">
      <c r="A586" s="17" t="s">
        <v>367</v>
      </c>
      <c r="B586" s="18" t="s">
        <v>23</v>
      </c>
      <c r="C586" s="18" t="s">
        <v>24</v>
      </c>
      <c r="D586" s="18" t="s">
        <v>25</v>
      </c>
      <c r="E586" s="18" t="s">
        <v>26</v>
      </c>
      <c r="F586" s="19" t="s">
        <v>27</v>
      </c>
      <c r="G586" s="20">
        <v>211</v>
      </c>
      <c r="H586" s="20"/>
      <c r="I586" s="20">
        <f t="shared" si="58"/>
        <v>211</v>
      </c>
      <c r="J586" s="21">
        <v>5013</v>
      </c>
      <c r="K586" s="21"/>
      <c r="L586" s="26">
        <f t="shared" si="59"/>
        <v>5013</v>
      </c>
    </row>
    <row r="587" spans="1:12" ht="12.75" outlineLevel="2">
      <c r="A587" s="17" t="s">
        <v>429</v>
      </c>
      <c r="B587" s="18" t="s">
        <v>23</v>
      </c>
      <c r="C587" s="18" t="s">
        <v>24</v>
      </c>
      <c r="D587" s="18" t="s">
        <v>25</v>
      </c>
      <c r="E587" s="18" t="s">
        <v>26</v>
      </c>
      <c r="F587" s="19" t="s">
        <v>27</v>
      </c>
      <c r="G587" s="20">
        <v>164</v>
      </c>
      <c r="H587" s="20"/>
      <c r="I587" s="20">
        <f t="shared" si="58"/>
        <v>164</v>
      </c>
      <c r="J587" s="21">
        <v>3929</v>
      </c>
      <c r="K587" s="21"/>
      <c r="L587" s="26">
        <f t="shared" si="59"/>
        <v>3929</v>
      </c>
    </row>
    <row r="588" spans="1:12" ht="12.75" outlineLevel="2">
      <c r="A588" s="17" t="s">
        <v>437</v>
      </c>
      <c r="B588" s="18" t="s">
        <v>23</v>
      </c>
      <c r="C588" s="18" t="s">
        <v>24</v>
      </c>
      <c r="D588" s="18" t="s">
        <v>25</v>
      </c>
      <c r="E588" s="18" t="s">
        <v>26</v>
      </c>
      <c r="F588" s="19" t="s">
        <v>27</v>
      </c>
      <c r="G588" s="20">
        <v>819</v>
      </c>
      <c r="H588" s="20"/>
      <c r="I588" s="20">
        <f t="shared" si="58"/>
        <v>819</v>
      </c>
      <c r="J588" s="21">
        <v>19396</v>
      </c>
      <c r="K588" s="21"/>
      <c r="L588" s="26">
        <f t="shared" si="59"/>
        <v>19396</v>
      </c>
    </row>
    <row r="589" spans="1:12" ht="12.75" outlineLevel="2">
      <c r="A589" s="17" t="s">
        <v>454</v>
      </c>
      <c r="B589" s="18" t="s">
        <v>23</v>
      </c>
      <c r="C589" s="18" t="s">
        <v>24</v>
      </c>
      <c r="D589" s="18" t="s">
        <v>25</v>
      </c>
      <c r="E589" s="18" t="s">
        <v>26</v>
      </c>
      <c r="F589" s="19" t="s">
        <v>27</v>
      </c>
      <c r="G589" s="20">
        <v>1218</v>
      </c>
      <c r="H589" s="20"/>
      <c r="I589" s="20">
        <f t="shared" si="58"/>
        <v>1218</v>
      </c>
      <c r="J589" s="21">
        <v>28831</v>
      </c>
      <c r="K589" s="21"/>
      <c r="L589" s="26">
        <f t="shared" si="59"/>
        <v>28831</v>
      </c>
    </row>
    <row r="590" spans="1:12" ht="12.75" outlineLevel="2">
      <c r="A590" s="17" t="s">
        <v>481</v>
      </c>
      <c r="B590" s="18" t="s">
        <v>23</v>
      </c>
      <c r="C590" s="18" t="s">
        <v>24</v>
      </c>
      <c r="D590" s="18" t="s">
        <v>25</v>
      </c>
      <c r="E590" s="18" t="s">
        <v>26</v>
      </c>
      <c r="F590" s="19" t="s">
        <v>27</v>
      </c>
      <c r="G590" s="20">
        <v>1282</v>
      </c>
      <c r="H590" s="20"/>
      <c r="I590" s="20">
        <f t="shared" si="58"/>
        <v>1282</v>
      </c>
      <c r="J590" s="21">
        <v>30356</v>
      </c>
      <c r="K590" s="21"/>
      <c r="L590" s="26">
        <f t="shared" si="59"/>
        <v>30356</v>
      </c>
    </row>
    <row r="591" spans="1:12" ht="12.75" outlineLevel="2">
      <c r="A591" s="17" t="s">
        <v>483</v>
      </c>
      <c r="B591" s="18" t="s">
        <v>23</v>
      </c>
      <c r="C591" s="18" t="s">
        <v>24</v>
      </c>
      <c r="D591" s="18" t="s">
        <v>25</v>
      </c>
      <c r="E591" s="18" t="s">
        <v>26</v>
      </c>
      <c r="F591" s="19" t="s">
        <v>27</v>
      </c>
      <c r="G591" s="20">
        <v>216</v>
      </c>
      <c r="H591" s="20"/>
      <c r="I591" s="20">
        <f t="shared" si="58"/>
        <v>216</v>
      </c>
      <c r="J591" s="21">
        <v>5134</v>
      </c>
      <c r="K591" s="21"/>
      <c r="L591" s="26">
        <f t="shared" si="59"/>
        <v>5134</v>
      </c>
    </row>
    <row r="592" spans="1:12" ht="12.75" outlineLevel="2">
      <c r="A592" s="17" t="s">
        <v>484</v>
      </c>
      <c r="B592" s="18" t="s">
        <v>23</v>
      </c>
      <c r="C592" s="18" t="s">
        <v>24</v>
      </c>
      <c r="D592" s="18" t="s">
        <v>25</v>
      </c>
      <c r="E592" s="18" t="s">
        <v>26</v>
      </c>
      <c r="F592" s="19" t="s">
        <v>27</v>
      </c>
      <c r="G592" s="20">
        <v>1025</v>
      </c>
      <c r="H592" s="20"/>
      <c r="I592" s="20">
        <f t="shared" si="58"/>
        <v>1025</v>
      </c>
      <c r="J592" s="21">
        <v>24302</v>
      </c>
      <c r="K592" s="21"/>
      <c r="L592" s="26">
        <f t="shared" si="59"/>
        <v>24302</v>
      </c>
    </row>
    <row r="593" spans="1:12" ht="12.75" outlineLevel="2">
      <c r="A593" s="17" t="s">
        <v>487</v>
      </c>
      <c r="B593" s="18" t="s">
        <v>23</v>
      </c>
      <c r="C593" s="18" t="s">
        <v>24</v>
      </c>
      <c r="D593" s="18" t="s">
        <v>25</v>
      </c>
      <c r="E593" s="18" t="s">
        <v>26</v>
      </c>
      <c r="F593" s="19" t="s">
        <v>27</v>
      </c>
      <c r="G593" s="20">
        <v>2989</v>
      </c>
      <c r="H593" s="20"/>
      <c r="I593" s="20">
        <f t="shared" si="58"/>
        <v>2989</v>
      </c>
      <c r="J593" s="21">
        <v>71061</v>
      </c>
      <c r="K593" s="21"/>
      <c r="L593" s="26">
        <f t="shared" si="59"/>
        <v>71061</v>
      </c>
    </row>
    <row r="594" spans="1:12" ht="12.75" outlineLevel="2">
      <c r="A594" s="17" t="s">
        <v>488</v>
      </c>
      <c r="B594" s="18" t="s">
        <v>23</v>
      </c>
      <c r="C594" s="18" t="s">
        <v>24</v>
      </c>
      <c r="D594" s="18" t="s">
        <v>25</v>
      </c>
      <c r="E594" s="18" t="s">
        <v>26</v>
      </c>
      <c r="F594" s="19" t="s">
        <v>27</v>
      </c>
      <c r="G594" s="20">
        <v>1479</v>
      </c>
      <c r="H594" s="20"/>
      <c r="I594" s="20">
        <f t="shared" si="58"/>
        <v>1479</v>
      </c>
      <c r="J594" s="21">
        <v>35136</v>
      </c>
      <c r="K594" s="21"/>
      <c r="L594" s="26">
        <f t="shared" si="59"/>
        <v>35136</v>
      </c>
    </row>
    <row r="595" spans="1:12" ht="12.75" outlineLevel="2">
      <c r="A595" s="17" t="s">
        <v>489</v>
      </c>
      <c r="B595" s="18" t="s">
        <v>23</v>
      </c>
      <c r="C595" s="18" t="s">
        <v>24</v>
      </c>
      <c r="D595" s="18" t="s">
        <v>25</v>
      </c>
      <c r="E595" s="18" t="s">
        <v>26</v>
      </c>
      <c r="F595" s="19" t="s">
        <v>27</v>
      </c>
      <c r="G595" s="20">
        <v>817</v>
      </c>
      <c r="H595" s="20"/>
      <c r="I595" s="20">
        <f t="shared" si="58"/>
        <v>817</v>
      </c>
      <c r="J595" s="21">
        <v>19352</v>
      </c>
      <c r="K595" s="21"/>
      <c r="L595" s="26">
        <f t="shared" si="59"/>
        <v>19352</v>
      </c>
    </row>
    <row r="596" spans="1:12" ht="12.75" outlineLevel="2">
      <c r="A596" s="17" t="s">
        <v>491</v>
      </c>
      <c r="B596" s="18" t="s">
        <v>23</v>
      </c>
      <c r="C596" s="18" t="s">
        <v>24</v>
      </c>
      <c r="D596" s="18" t="s">
        <v>25</v>
      </c>
      <c r="E596" s="18" t="s">
        <v>26</v>
      </c>
      <c r="F596" s="19" t="s">
        <v>27</v>
      </c>
      <c r="G596" s="20">
        <v>1515</v>
      </c>
      <c r="H596" s="20"/>
      <c r="I596" s="20">
        <f t="shared" si="58"/>
        <v>1515</v>
      </c>
      <c r="J596" s="21">
        <v>35966</v>
      </c>
      <c r="K596" s="21"/>
      <c r="L596" s="26">
        <f t="shared" si="59"/>
        <v>35966</v>
      </c>
    </row>
    <row r="597" spans="1:12" ht="12.75" outlineLevel="2">
      <c r="A597" s="17" t="s">
        <v>548</v>
      </c>
      <c r="B597" s="18" t="s">
        <v>23</v>
      </c>
      <c r="C597" s="18" t="s">
        <v>24</v>
      </c>
      <c r="D597" s="18" t="s">
        <v>25</v>
      </c>
      <c r="E597" s="18" t="s">
        <v>26</v>
      </c>
      <c r="F597" s="19" t="s">
        <v>27</v>
      </c>
      <c r="G597" s="20">
        <v>667</v>
      </c>
      <c r="H597" s="20"/>
      <c r="I597" s="20">
        <f t="shared" si="58"/>
        <v>667</v>
      </c>
      <c r="J597" s="21">
        <v>15816</v>
      </c>
      <c r="K597" s="21"/>
      <c r="L597" s="26">
        <f t="shared" si="59"/>
        <v>15816</v>
      </c>
    </row>
    <row r="598" spans="1:12" ht="12.75" outlineLevel="2">
      <c r="A598" s="17" t="s">
        <v>552</v>
      </c>
      <c r="B598" s="18" t="s">
        <v>23</v>
      </c>
      <c r="C598" s="18" t="s">
        <v>24</v>
      </c>
      <c r="D598" s="18" t="s">
        <v>25</v>
      </c>
      <c r="E598" s="18" t="s">
        <v>26</v>
      </c>
      <c r="F598" s="19" t="s">
        <v>27</v>
      </c>
      <c r="G598" s="20">
        <v>2086</v>
      </c>
      <c r="H598" s="20"/>
      <c r="I598" s="20">
        <f t="shared" si="58"/>
        <v>2086</v>
      </c>
      <c r="J598" s="21">
        <v>49536</v>
      </c>
      <c r="K598" s="21"/>
      <c r="L598" s="26">
        <f t="shared" si="59"/>
        <v>49536</v>
      </c>
    </row>
    <row r="599" spans="1:12" ht="12.75" outlineLevel="2">
      <c r="A599" s="17" t="s">
        <v>635</v>
      </c>
      <c r="B599" s="18" t="s">
        <v>23</v>
      </c>
      <c r="C599" s="18" t="s">
        <v>24</v>
      </c>
      <c r="D599" s="18" t="s">
        <v>25</v>
      </c>
      <c r="E599" s="18" t="s">
        <v>26</v>
      </c>
      <c r="F599" s="19" t="s">
        <v>27</v>
      </c>
      <c r="G599" s="20">
        <v>262</v>
      </c>
      <c r="H599" s="20"/>
      <c r="I599" s="20">
        <f t="shared" si="58"/>
        <v>262</v>
      </c>
      <c r="J599" s="21">
        <v>6194</v>
      </c>
      <c r="K599" s="21"/>
      <c r="L599" s="26">
        <f t="shared" si="59"/>
        <v>6194</v>
      </c>
    </row>
    <row r="600" spans="1:12" ht="12.75" outlineLevel="2">
      <c r="A600" s="17" t="s">
        <v>636</v>
      </c>
      <c r="B600" s="18" t="s">
        <v>23</v>
      </c>
      <c r="C600" s="18" t="s">
        <v>24</v>
      </c>
      <c r="D600" s="18" t="s">
        <v>25</v>
      </c>
      <c r="E600" s="18" t="s">
        <v>26</v>
      </c>
      <c r="F600" s="19" t="s">
        <v>27</v>
      </c>
      <c r="G600" s="20">
        <v>3764</v>
      </c>
      <c r="H600" s="20"/>
      <c r="I600" s="20">
        <f t="shared" si="58"/>
        <v>3764</v>
      </c>
      <c r="J600" s="21">
        <v>89208</v>
      </c>
      <c r="K600" s="21"/>
      <c r="L600" s="26">
        <f t="shared" si="59"/>
        <v>89208</v>
      </c>
    </row>
    <row r="601" spans="1:12" ht="12.75" outlineLevel="2">
      <c r="A601" s="165" t="s">
        <v>647</v>
      </c>
      <c r="B601" s="166" t="s">
        <v>641</v>
      </c>
      <c r="C601" s="166" t="s">
        <v>24</v>
      </c>
      <c r="D601" s="166" t="s">
        <v>25</v>
      </c>
      <c r="E601" s="143" t="s">
        <v>26</v>
      </c>
      <c r="F601" s="142" t="s">
        <v>27</v>
      </c>
      <c r="G601" s="168">
        <v>61310</v>
      </c>
      <c r="I601" s="20">
        <f t="shared" si="58"/>
        <v>61310</v>
      </c>
      <c r="J601" s="168">
        <v>1423326</v>
      </c>
      <c r="L601" s="26">
        <f t="shared" si="59"/>
        <v>1423326</v>
      </c>
    </row>
    <row r="602" spans="1:12" s="233" customFormat="1" ht="12.75" outlineLevel="1">
      <c r="A602" s="257"/>
      <c r="B602" s="243"/>
      <c r="C602" s="243"/>
      <c r="D602" s="243" t="s">
        <v>666</v>
      </c>
      <c r="E602" s="239"/>
      <c r="F602" s="244"/>
      <c r="G602" s="245">
        <f aca="true" t="shared" si="60" ref="G602:L602">SUBTOTAL(9,G563:G601)</f>
        <v>340897</v>
      </c>
      <c r="H602" s="258">
        <f t="shared" si="60"/>
        <v>167594</v>
      </c>
      <c r="I602" s="230">
        <f t="shared" si="60"/>
        <v>508491</v>
      </c>
      <c r="J602" s="245">
        <f t="shared" si="60"/>
        <v>7703162</v>
      </c>
      <c r="K602" s="258">
        <f t="shared" si="60"/>
        <v>9633188</v>
      </c>
      <c r="L602" s="232">
        <f t="shared" si="60"/>
        <v>17336350</v>
      </c>
    </row>
    <row r="603" spans="1:12" ht="12.75" outlineLevel="2">
      <c r="A603" s="80" t="s">
        <v>382</v>
      </c>
      <c r="B603" s="81" t="s">
        <v>35</v>
      </c>
      <c r="C603" s="81" t="s">
        <v>67</v>
      </c>
      <c r="D603" s="81" t="s">
        <v>110</v>
      </c>
      <c r="E603" s="56" t="s">
        <v>26</v>
      </c>
      <c r="F603" s="55" t="s">
        <v>55</v>
      </c>
      <c r="G603" s="57">
        <v>14413</v>
      </c>
      <c r="H603" s="57"/>
      <c r="I603" s="20">
        <f aca="true" t="shared" si="61" ref="I603:I614">SUM(G603:H603)</f>
        <v>14413</v>
      </c>
      <c r="J603" s="57">
        <v>80766</v>
      </c>
      <c r="K603" s="57"/>
      <c r="L603" s="26">
        <f aca="true" t="shared" si="62" ref="L603:L614">SUM(J603:K603)</f>
        <v>80766</v>
      </c>
    </row>
    <row r="604" spans="1:12" ht="12.75" outlineLevel="2">
      <c r="A604" s="80" t="s">
        <v>384</v>
      </c>
      <c r="B604" s="81" t="s">
        <v>35</v>
      </c>
      <c r="C604" s="81" t="s">
        <v>67</v>
      </c>
      <c r="D604" s="81" t="s">
        <v>110</v>
      </c>
      <c r="E604" s="56" t="s">
        <v>26</v>
      </c>
      <c r="F604" s="55" t="s">
        <v>55</v>
      </c>
      <c r="G604" s="57">
        <v>11431</v>
      </c>
      <c r="H604" s="57"/>
      <c r="I604" s="20">
        <f t="shared" si="61"/>
        <v>11431</v>
      </c>
      <c r="J604" s="57">
        <v>66720</v>
      </c>
      <c r="K604" s="57"/>
      <c r="L604" s="26">
        <f t="shared" si="62"/>
        <v>66720</v>
      </c>
    </row>
    <row r="605" spans="1:12" ht="12.75" outlineLevel="2">
      <c r="A605" s="17" t="s">
        <v>385</v>
      </c>
      <c r="B605" s="18" t="s">
        <v>49</v>
      </c>
      <c r="C605" s="18" t="s">
        <v>24</v>
      </c>
      <c r="D605" s="18" t="s">
        <v>110</v>
      </c>
      <c r="E605" s="19" t="s">
        <v>20</v>
      </c>
      <c r="F605" s="19" t="s">
        <v>27</v>
      </c>
      <c r="G605" s="20"/>
      <c r="H605" s="20">
        <v>2301</v>
      </c>
      <c r="I605" s="20">
        <f t="shared" si="61"/>
        <v>2301</v>
      </c>
      <c r="J605" s="21"/>
      <c r="K605" s="21">
        <v>77808</v>
      </c>
      <c r="L605" s="26">
        <f t="shared" si="62"/>
        <v>77808</v>
      </c>
    </row>
    <row r="606" spans="1:12" ht="12.75" outlineLevel="2">
      <c r="A606" s="127" t="s">
        <v>511</v>
      </c>
      <c r="B606" s="107" t="s">
        <v>49</v>
      </c>
      <c r="C606" s="107" t="s">
        <v>512</v>
      </c>
      <c r="D606" s="107" t="s">
        <v>110</v>
      </c>
      <c r="E606" s="107" t="s">
        <v>20</v>
      </c>
      <c r="F606" s="107" t="s">
        <v>44</v>
      </c>
      <c r="G606" s="128"/>
      <c r="H606" s="129">
        <v>7522</v>
      </c>
      <c r="I606" s="20">
        <f t="shared" si="61"/>
        <v>7522</v>
      </c>
      <c r="J606" s="130"/>
      <c r="K606" s="92">
        <v>134576</v>
      </c>
      <c r="L606" s="26">
        <f t="shared" si="62"/>
        <v>134576</v>
      </c>
    </row>
    <row r="607" spans="1:12" ht="12.75" outlineLevel="2">
      <c r="A607" s="40" t="s">
        <v>109</v>
      </c>
      <c r="B607" s="41" t="s">
        <v>17</v>
      </c>
      <c r="C607" s="42" t="s">
        <v>54</v>
      </c>
      <c r="D607" s="42" t="s">
        <v>110</v>
      </c>
      <c r="E607" s="43" t="s">
        <v>20</v>
      </c>
      <c r="F607" s="41" t="s">
        <v>55</v>
      </c>
      <c r="G607" s="44">
        <v>60227</v>
      </c>
      <c r="H607" s="46"/>
      <c r="I607" s="20">
        <f t="shared" si="61"/>
        <v>60227</v>
      </c>
      <c r="J607" s="46">
        <v>804946</v>
      </c>
      <c r="K607" s="46"/>
      <c r="L607" s="26">
        <f t="shared" si="62"/>
        <v>804946</v>
      </c>
    </row>
    <row r="608" spans="1:12" ht="12.75" outlineLevel="2">
      <c r="A608" s="17" t="s">
        <v>182</v>
      </c>
      <c r="B608" s="18" t="s">
        <v>23</v>
      </c>
      <c r="C608" s="18" t="s">
        <v>24</v>
      </c>
      <c r="D608" s="18" t="s">
        <v>110</v>
      </c>
      <c r="E608" s="18" t="s">
        <v>26</v>
      </c>
      <c r="F608" s="19" t="s">
        <v>27</v>
      </c>
      <c r="G608" s="20">
        <v>194</v>
      </c>
      <c r="H608" s="20"/>
      <c r="I608" s="20">
        <f t="shared" si="61"/>
        <v>194</v>
      </c>
      <c r="J608" s="20">
        <v>4601</v>
      </c>
      <c r="K608" s="21"/>
      <c r="L608" s="26">
        <f t="shared" si="62"/>
        <v>4601</v>
      </c>
    </row>
    <row r="609" spans="1:12" ht="12.75" outlineLevel="2">
      <c r="A609" s="17" t="s">
        <v>195</v>
      </c>
      <c r="B609" s="18" t="s">
        <v>23</v>
      </c>
      <c r="C609" s="18" t="s">
        <v>24</v>
      </c>
      <c r="D609" s="18" t="s">
        <v>110</v>
      </c>
      <c r="E609" s="18" t="s">
        <v>26</v>
      </c>
      <c r="F609" s="19" t="s">
        <v>27</v>
      </c>
      <c r="G609" s="20">
        <v>355</v>
      </c>
      <c r="H609" s="20"/>
      <c r="I609" s="20">
        <f t="shared" si="61"/>
        <v>355</v>
      </c>
      <c r="J609" s="21">
        <v>8389</v>
      </c>
      <c r="K609" s="21"/>
      <c r="L609" s="26">
        <f t="shared" si="62"/>
        <v>8389</v>
      </c>
    </row>
    <row r="610" spans="1:12" ht="12.75" outlineLevel="2">
      <c r="A610" s="17" t="s">
        <v>301</v>
      </c>
      <c r="B610" s="18" t="s">
        <v>23</v>
      </c>
      <c r="C610" s="18" t="s">
        <v>24</v>
      </c>
      <c r="D610" s="18" t="s">
        <v>110</v>
      </c>
      <c r="E610" s="18" t="s">
        <v>26</v>
      </c>
      <c r="F610" s="19" t="s">
        <v>27</v>
      </c>
      <c r="G610" s="20">
        <v>1816</v>
      </c>
      <c r="H610" s="20"/>
      <c r="I610" s="20">
        <f t="shared" si="61"/>
        <v>1816</v>
      </c>
      <c r="J610" s="21">
        <v>43182</v>
      </c>
      <c r="K610" s="21"/>
      <c r="L610" s="26">
        <f t="shared" si="62"/>
        <v>43182</v>
      </c>
    </row>
    <row r="611" spans="1:12" ht="12.75" outlineLevel="2">
      <c r="A611" s="17" t="s">
        <v>630</v>
      </c>
      <c r="B611" s="18" t="s">
        <v>23</v>
      </c>
      <c r="C611" s="18" t="s">
        <v>24</v>
      </c>
      <c r="D611" s="18" t="s">
        <v>110</v>
      </c>
      <c r="E611" s="18" t="s">
        <v>26</v>
      </c>
      <c r="F611" s="19" t="s">
        <v>27</v>
      </c>
      <c r="G611" s="20">
        <v>44</v>
      </c>
      <c r="H611" s="20"/>
      <c r="I611" s="20">
        <f t="shared" si="61"/>
        <v>44</v>
      </c>
      <c r="J611" s="21">
        <v>1042</v>
      </c>
      <c r="K611" s="21"/>
      <c r="L611" s="26">
        <f t="shared" si="62"/>
        <v>1042</v>
      </c>
    </row>
    <row r="612" spans="1:12" ht="12.75" outlineLevel="2">
      <c r="A612" s="80" t="s">
        <v>151</v>
      </c>
      <c r="B612" s="81" t="s">
        <v>70</v>
      </c>
      <c r="C612" s="81" t="s">
        <v>67</v>
      </c>
      <c r="D612" s="81" t="s">
        <v>110</v>
      </c>
      <c r="E612" s="56" t="s">
        <v>20</v>
      </c>
      <c r="F612" s="55" t="s">
        <v>55</v>
      </c>
      <c r="G612" s="57">
        <v>265805</v>
      </c>
      <c r="H612" s="57"/>
      <c r="I612" s="20">
        <f t="shared" si="61"/>
        <v>265805</v>
      </c>
      <c r="J612" s="58">
        <v>1475452</v>
      </c>
      <c r="K612" s="57"/>
      <c r="L612" s="26">
        <f t="shared" si="62"/>
        <v>1475452</v>
      </c>
    </row>
    <row r="613" spans="1:12" ht="12.75" outlineLevel="2">
      <c r="A613" s="17" t="s">
        <v>151</v>
      </c>
      <c r="B613" s="18" t="s">
        <v>70</v>
      </c>
      <c r="C613" s="18" t="s">
        <v>24</v>
      </c>
      <c r="D613" s="18" t="s">
        <v>110</v>
      </c>
      <c r="E613" s="18" t="s">
        <v>20</v>
      </c>
      <c r="F613" s="19" t="s">
        <v>27</v>
      </c>
      <c r="G613" s="20">
        <v>81237</v>
      </c>
      <c r="H613" s="20"/>
      <c r="I613" s="20">
        <f t="shared" si="61"/>
        <v>81237</v>
      </c>
      <c r="J613" s="21">
        <v>1941695</v>
      </c>
      <c r="K613" s="21"/>
      <c r="L613" s="26">
        <f t="shared" si="62"/>
        <v>1941695</v>
      </c>
    </row>
    <row r="614" spans="1:12" ht="12.75" outlineLevel="2">
      <c r="A614" s="60" t="s">
        <v>151</v>
      </c>
      <c r="B614" s="42" t="s">
        <v>70</v>
      </c>
      <c r="C614" s="42" t="s">
        <v>54</v>
      </c>
      <c r="D614" s="42" t="s">
        <v>110</v>
      </c>
      <c r="E614" s="43" t="s">
        <v>20</v>
      </c>
      <c r="F614" s="41" t="s">
        <v>55</v>
      </c>
      <c r="G614" s="46">
        <v>690723</v>
      </c>
      <c r="H614" s="46"/>
      <c r="I614" s="20">
        <f t="shared" si="61"/>
        <v>690723</v>
      </c>
      <c r="J614" s="46">
        <v>12307545</v>
      </c>
      <c r="K614" s="46"/>
      <c r="L614" s="26">
        <f t="shared" si="62"/>
        <v>12307545</v>
      </c>
    </row>
    <row r="615" spans="1:12" s="233" customFormat="1" ht="12.75" outlineLevel="1">
      <c r="A615" s="259"/>
      <c r="B615" s="260"/>
      <c r="C615" s="260"/>
      <c r="D615" s="260" t="s">
        <v>667</v>
      </c>
      <c r="E615" s="261"/>
      <c r="F615" s="260"/>
      <c r="G615" s="262">
        <f aca="true" t="shared" si="63" ref="G615:L615">SUBTOTAL(9,G603:G614)</f>
        <v>1126245</v>
      </c>
      <c r="H615" s="262">
        <f t="shared" si="63"/>
        <v>9823</v>
      </c>
      <c r="I615" s="230">
        <f t="shared" si="63"/>
        <v>1136068</v>
      </c>
      <c r="J615" s="262">
        <f t="shared" si="63"/>
        <v>16734338</v>
      </c>
      <c r="K615" s="262">
        <f t="shared" si="63"/>
        <v>212384</v>
      </c>
      <c r="L615" s="232">
        <f t="shared" si="63"/>
        <v>16946722</v>
      </c>
    </row>
    <row r="616" spans="1:12" ht="12.75" outlineLevel="2">
      <c r="A616" s="51" t="s">
        <v>360</v>
      </c>
      <c r="B616" s="19" t="s">
        <v>64</v>
      </c>
      <c r="C616" s="19" t="s">
        <v>24</v>
      </c>
      <c r="D616" s="19" t="s">
        <v>361</v>
      </c>
      <c r="E616" s="19" t="s">
        <v>20</v>
      </c>
      <c r="F616" s="19" t="s">
        <v>27</v>
      </c>
      <c r="G616" s="52"/>
      <c r="H616" s="20">
        <v>5480</v>
      </c>
      <c r="I616" s="20">
        <f>SUM(G616:H616)</f>
        <v>5480</v>
      </c>
      <c r="J616" s="21"/>
      <c r="K616" s="21">
        <v>306607</v>
      </c>
      <c r="L616" s="26">
        <f>SUM(J616:K616)</f>
        <v>306607</v>
      </c>
    </row>
    <row r="617" spans="1:12" ht="12.75" outlineLevel="2">
      <c r="A617" s="33" t="s">
        <v>360</v>
      </c>
      <c r="B617" s="34" t="s">
        <v>64</v>
      </c>
      <c r="C617" s="34" t="s">
        <v>42</v>
      </c>
      <c r="D617" s="34" t="s">
        <v>361</v>
      </c>
      <c r="E617" s="35" t="s">
        <v>20</v>
      </c>
      <c r="F617" s="75" t="s">
        <v>44</v>
      </c>
      <c r="G617" s="26" t="s">
        <v>68</v>
      </c>
      <c r="H617" s="36">
        <v>3425</v>
      </c>
      <c r="I617" s="20">
        <f>SUM(G617:H617)</f>
        <v>3425</v>
      </c>
      <c r="J617" s="26" t="s">
        <v>68</v>
      </c>
      <c r="K617" s="26">
        <v>141861</v>
      </c>
      <c r="L617" s="26">
        <f>SUM(J617:K617)</f>
        <v>141861</v>
      </c>
    </row>
    <row r="618" spans="1:12" s="233" customFormat="1" ht="12.75" outlineLevel="1">
      <c r="A618" s="234"/>
      <c r="B618" s="235"/>
      <c r="C618" s="235"/>
      <c r="D618" s="235" t="s">
        <v>668</v>
      </c>
      <c r="E618" s="236"/>
      <c r="F618" s="246"/>
      <c r="G618" s="232">
        <f aca="true" t="shared" si="64" ref="G618:L618">SUBTOTAL(9,G616:G617)</f>
        <v>0</v>
      </c>
      <c r="H618" s="237">
        <f t="shared" si="64"/>
        <v>8905</v>
      </c>
      <c r="I618" s="230">
        <f t="shared" si="64"/>
        <v>8905</v>
      </c>
      <c r="J618" s="232">
        <f t="shared" si="64"/>
        <v>0</v>
      </c>
      <c r="K618" s="232">
        <f t="shared" si="64"/>
        <v>448468</v>
      </c>
      <c r="L618" s="232">
        <f t="shared" si="64"/>
        <v>448468</v>
      </c>
    </row>
    <row r="619" spans="1:12" ht="12.75" outlineLevel="2">
      <c r="A619" s="11" t="s">
        <v>143</v>
      </c>
      <c r="B619" s="13" t="s">
        <v>64</v>
      </c>
      <c r="C619" s="13" t="s">
        <v>18</v>
      </c>
      <c r="D619" s="13" t="s">
        <v>144</v>
      </c>
      <c r="E619" s="13" t="s">
        <v>20</v>
      </c>
      <c r="F619" s="12" t="s">
        <v>21</v>
      </c>
      <c r="G619" s="39"/>
      <c r="H619" s="39">
        <v>200</v>
      </c>
      <c r="I619" s="20">
        <f>SUM(G619:H619)</f>
        <v>200</v>
      </c>
      <c r="J619" s="39"/>
      <c r="K619" s="39">
        <v>9050</v>
      </c>
      <c r="L619" s="26">
        <f>SUM(J619:K619)</f>
        <v>9050</v>
      </c>
    </row>
    <row r="620" spans="1:12" s="233" customFormat="1" ht="12.75" outlineLevel="1">
      <c r="A620" s="247"/>
      <c r="B620" s="239"/>
      <c r="C620" s="239"/>
      <c r="D620" s="239" t="s">
        <v>669</v>
      </c>
      <c r="E620" s="239"/>
      <c r="F620" s="244"/>
      <c r="G620" s="240">
        <f aca="true" t="shared" si="65" ref="G620:L620">SUBTOTAL(9,G619:G619)</f>
        <v>0</v>
      </c>
      <c r="H620" s="240">
        <f t="shared" si="65"/>
        <v>200</v>
      </c>
      <c r="I620" s="230">
        <f t="shared" si="65"/>
        <v>200</v>
      </c>
      <c r="J620" s="240">
        <f t="shared" si="65"/>
        <v>0</v>
      </c>
      <c r="K620" s="240">
        <f t="shared" si="65"/>
        <v>9050</v>
      </c>
      <c r="L620" s="232">
        <f t="shared" si="65"/>
        <v>9050</v>
      </c>
    </row>
    <row r="621" spans="1:12" ht="12.75" outlineLevel="2">
      <c r="A621" s="11" t="s">
        <v>529</v>
      </c>
      <c r="B621" s="64" t="s">
        <v>35</v>
      </c>
      <c r="C621" s="64" t="s">
        <v>18</v>
      </c>
      <c r="D621" s="64" t="s">
        <v>530</v>
      </c>
      <c r="E621" s="13" t="s">
        <v>26</v>
      </c>
      <c r="F621" s="12" t="s">
        <v>21</v>
      </c>
      <c r="G621" s="14"/>
      <c r="H621" s="14">
        <v>8575</v>
      </c>
      <c r="I621" s="20">
        <f>SUM(G621:H621)</f>
        <v>8575</v>
      </c>
      <c r="J621" s="16"/>
      <c r="K621" s="16">
        <v>571225</v>
      </c>
      <c r="L621" s="26">
        <f>SUM(J621:K621)</f>
        <v>571225</v>
      </c>
    </row>
    <row r="622" spans="1:12" s="233" customFormat="1" ht="12.75" outlineLevel="1">
      <c r="A622" s="247"/>
      <c r="B622" s="243"/>
      <c r="C622" s="243"/>
      <c r="D622" s="243" t="s">
        <v>670</v>
      </c>
      <c r="E622" s="239"/>
      <c r="F622" s="244"/>
      <c r="G622" s="240">
        <f aca="true" t="shared" si="66" ref="G622:L622">SUBTOTAL(9,G621:G621)</f>
        <v>0</v>
      </c>
      <c r="H622" s="240">
        <f t="shared" si="66"/>
        <v>8575</v>
      </c>
      <c r="I622" s="230">
        <f t="shared" si="66"/>
        <v>8575</v>
      </c>
      <c r="J622" s="241">
        <f t="shared" si="66"/>
        <v>0</v>
      </c>
      <c r="K622" s="241">
        <f t="shared" si="66"/>
        <v>571225</v>
      </c>
      <c r="L622" s="232">
        <f t="shared" si="66"/>
        <v>571225</v>
      </c>
    </row>
    <row r="623" spans="1:12" ht="12.75" outlineLevel="2">
      <c r="A623" s="69" t="s">
        <v>416</v>
      </c>
      <c r="B623" s="49" t="s">
        <v>49</v>
      </c>
      <c r="C623" s="49" t="s">
        <v>36</v>
      </c>
      <c r="D623" s="49" t="s">
        <v>417</v>
      </c>
      <c r="E623" s="50" t="s">
        <v>20</v>
      </c>
      <c r="F623" s="49" t="s">
        <v>38</v>
      </c>
      <c r="G623" s="29">
        <v>0</v>
      </c>
      <c r="H623" s="29">
        <v>23729</v>
      </c>
      <c r="I623" s="20">
        <f aca="true" t="shared" si="67" ref="I623:I628">SUM(G623:H623)</f>
        <v>23729</v>
      </c>
      <c r="J623" s="29">
        <v>0</v>
      </c>
      <c r="K623" s="29">
        <v>772384</v>
      </c>
      <c r="L623" s="26">
        <f aca="true" t="shared" si="68" ref="L623:L628">SUM(J623:K623)</f>
        <v>772384</v>
      </c>
    </row>
    <row r="624" spans="1:12" ht="12.75" outlineLevel="2">
      <c r="A624" s="23" t="s">
        <v>418</v>
      </c>
      <c r="B624" s="19" t="s">
        <v>49</v>
      </c>
      <c r="C624" s="19" t="s">
        <v>24</v>
      </c>
      <c r="D624" s="19" t="s">
        <v>417</v>
      </c>
      <c r="E624" s="19" t="s">
        <v>20</v>
      </c>
      <c r="F624" s="19" t="s">
        <v>27</v>
      </c>
      <c r="G624" s="52"/>
      <c r="H624" s="20">
        <v>20163</v>
      </c>
      <c r="I624" s="20">
        <f t="shared" si="67"/>
        <v>20163</v>
      </c>
      <c r="J624" s="21"/>
      <c r="K624" s="21">
        <v>726048</v>
      </c>
      <c r="L624" s="26">
        <f t="shared" si="68"/>
        <v>726048</v>
      </c>
    </row>
    <row r="625" spans="1:12" ht="12.75" outlineLevel="2">
      <c r="A625" s="23" t="s">
        <v>416</v>
      </c>
      <c r="B625" s="19" t="s">
        <v>49</v>
      </c>
      <c r="C625" s="19" t="s">
        <v>42</v>
      </c>
      <c r="D625" s="19" t="s">
        <v>417</v>
      </c>
      <c r="E625" s="19" t="s">
        <v>20</v>
      </c>
      <c r="F625" s="19" t="s">
        <v>44</v>
      </c>
      <c r="G625" s="52"/>
      <c r="H625" s="20">
        <v>144</v>
      </c>
      <c r="I625" s="20">
        <f t="shared" si="67"/>
        <v>144</v>
      </c>
      <c r="J625" s="21"/>
      <c r="K625" s="21">
        <v>6228</v>
      </c>
      <c r="L625" s="26">
        <f t="shared" si="68"/>
        <v>6228</v>
      </c>
    </row>
    <row r="626" spans="1:12" ht="12.75" outlineLevel="2">
      <c r="A626" s="17" t="s">
        <v>444</v>
      </c>
      <c r="B626" s="19" t="s">
        <v>64</v>
      </c>
      <c r="C626" s="19" t="s">
        <v>24</v>
      </c>
      <c r="D626" s="18" t="s">
        <v>417</v>
      </c>
      <c r="E626" s="19" t="s">
        <v>20</v>
      </c>
      <c r="F626" s="19" t="s">
        <v>27</v>
      </c>
      <c r="G626" s="20"/>
      <c r="H626" s="20">
        <v>846</v>
      </c>
      <c r="I626" s="20">
        <f t="shared" si="67"/>
        <v>846</v>
      </c>
      <c r="J626" s="21"/>
      <c r="K626" s="21">
        <v>38688</v>
      </c>
      <c r="L626" s="26">
        <f t="shared" si="68"/>
        <v>38688</v>
      </c>
    </row>
    <row r="627" spans="1:12" ht="12.75" outlineLevel="2">
      <c r="A627" s="11" t="s">
        <v>445</v>
      </c>
      <c r="B627" s="13" t="s">
        <v>64</v>
      </c>
      <c r="C627" s="13" t="s">
        <v>18</v>
      </c>
      <c r="D627" s="13" t="s">
        <v>417</v>
      </c>
      <c r="E627" s="13" t="s">
        <v>20</v>
      </c>
      <c r="F627" s="12" t="s">
        <v>21</v>
      </c>
      <c r="G627" s="14"/>
      <c r="H627" s="14">
        <v>208</v>
      </c>
      <c r="I627" s="20">
        <f t="shared" si="67"/>
        <v>208</v>
      </c>
      <c r="J627" s="16"/>
      <c r="K627" s="16">
        <v>4160</v>
      </c>
      <c r="L627" s="26">
        <f t="shared" si="68"/>
        <v>4160</v>
      </c>
    </row>
    <row r="628" spans="1:12" ht="12.75" outlineLevel="2">
      <c r="A628" s="33" t="s">
        <v>445</v>
      </c>
      <c r="B628" s="34" t="s">
        <v>64</v>
      </c>
      <c r="C628" s="34" t="s">
        <v>42</v>
      </c>
      <c r="D628" s="34" t="s">
        <v>417</v>
      </c>
      <c r="E628" s="35" t="s">
        <v>20</v>
      </c>
      <c r="F628" s="75" t="s">
        <v>44</v>
      </c>
      <c r="G628" s="26" t="s">
        <v>68</v>
      </c>
      <c r="H628" s="36">
        <v>811</v>
      </c>
      <c r="I628" s="20">
        <f t="shared" si="67"/>
        <v>811</v>
      </c>
      <c r="J628" s="26" t="s">
        <v>68</v>
      </c>
      <c r="K628" s="26">
        <v>252334</v>
      </c>
      <c r="L628" s="26">
        <f t="shared" si="68"/>
        <v>252334</v>
      </c>
    </row>
    <row r="629" spans="1:12" s="233" customFormat="1" ht="12.75" outlineLevel="1">
      <c r="A629" s="234"/>
      <c r="B629" s="235"/>
      <c r="C629" s="235"/>
      <c r="D629" s="235" t="s">
        <v>671</v>
      </c>
      <c r="E629" s="236"/>
      <c r="F629" s="246"/>
      <c r="G629" s="232">
        <f aca="true" t="shared" si="69" ref="G629:L629">SUBTOTAL(9,G623:G628)</f>
        <v>0</v>
      </c>
      <c r="H629" s="237">
        <f t="shared" si="69"/>
        <v>45901</v>
      </c>
      <c r="I629" s="230">
        <f t="shared" si="69"/>
        <v>45901</v>
      </c>
      <c r="J629" s="232">
        <f t="shared" si="69"/>
        <v>0</v>
      </c>
      <c r="K629" s="232">
        <f t="shared" si="69"/>
        <v>1799842</v>
      </c>
      <c r="L629" s="232">
        <f t="shared" si="69"/>
        <v>1799842</v>
      </c>
    </row>
    <row r="630" spans="1:12" ht="12.75" outlineLevel="2">
      <c r="A630" s="11" t="s">
        <v>187</v>
      </c>
      <c r="B630" s="12" t="s">
        <v>32</v>
      </c>
      <c r="C630" s="12" t="s">
        <v>18</v>
      </c>
      <c r="D630" s="12" t="s">
        <v>19</v>
      </c>
      <c r="E630" s="13" t="s">
        <v>20</v>
      </c>
      <c r="F630" s="12" t="s">
        <v>21</v>
      </c>
      <c r="G630" s="14">
        <v>701408</v>
      </c>
      <c r="H630" s="14"/>
      <c r="I630" s="20">
        <f aca="true" t="shared" si="70" ref="I630:I661">SUM(G630:H630)</f>
        <v>701408</v>
      </c>
      <c r="J630" s="16">
        <v>11097757</v>
      </c>
      <c r="K630" s="16"/>
      <c r="L630" s="26">
        <f aca="true" t="shared" si="71" ref="L630:L661">SUM(J630:K630)</f>
        <v>11097757</v>
      </c>
    </row>
    <row r="631" spans="1:12" ht="12.75" outlineLevel="2">
      <c r="A631" s="11" t="s">
        <v>240</v>
      </c>
      <c r="B631" s="12" t="s">
        <v>32</v>
      </c>
      <c r="C631" s="12" t="s">
        <v>18</v>
      </c>
      <c r="D631" s="12" t="s">
        <v>19</v>
      </c>
      <c r="E631" s="13" t="s">
        <v>20</v>
      </c>
      <c r="F631" s="12" t="s">
        <v>21</v>
      </c>
      <c r="G631" s="14">
        <v>25871</v>
      </c>
      <c r="H631" s="14"/>
      <c r="I631" s="20">
        <f t="shared" si="70"/>
        <v>25871</v>
      </c>
      <c r="J631" s="16">
        <v>451927</v>
      </c>
      <c r="K631" s="16"/>
      <c r="L631" s="26">
        <f t="shared" si="71"/>
        <v>451927</v>
      </c>
    </row>
    <row r="632" spans="1:12" ht="12.75" outlineLevel="2">
      <c r="A632" s="11" t="s">
        <v>396</v>
      </c>
      <c r="B632" s="12" t="s">
        <v>32</v>
      </c>
      <c r="C632" s="12" t="s">
        <v>18</v>
      </c>
      <c r="D632" s="12" t="s">
        <v>19</v>
      </c>
      <c r="E632" s="13" t="s">
        <v>20</v>
      </c>
      <c r="F632" s="12" t="s">
        <v>21</v>
      </c>
      <c r="G632" s="14">
        <v>7629</v>
      </c>
      <c r="H632" s="14"/>
      <c r="I632" s="20">
        <f t="shared" si="70"/>
        <v>7629</v>
      </c>
      <c r="J632" s="16">
        <v>132305</v>
      </c>
      <c r="K632" s="16"/>
      <c r="L632" s="26">
        <f t="shared" si="71"/>
        <v>132305</v>
      </c>
    </row>
    <row r="633" spans="1:12" ht="12.75" outlineLevel="2">
      <c r="A633" s="11" t="s">
        <v>469</v>
      </c>
      <c r="B633" s="12" t="s">
        <v>32</v>
      </c>
      <c r="C633" s="12" t="s">
        <v>18</v>
      </c>
      <c r="D633" s="12" t="s">
        <v>19</v>
      </c>
      <c r="E633" s="13" t="s">
        <v>20</v>
      </c>
      <c r="F633" s="12" t="s">
        <v>21</v>
      </c>
      <c r="G633" s="14">
        <v>59572</v>
      </c>
      <c r="H633" s="14"/>
      <c r="I633" s="20">
        <f t="shared" si="70"/>
        <v>59572</v>
      </c>
      <c r="J633" s="16">
        <v>1085159</v>
      </c>
      <c r="K633" s="16"/>
      <c r="L633" s="26">
        <f t="shared" si="71"/>
        <v>1085159</v>
      </c>
    </row>
    <row r="634" spans="1:12" ht="12.75" outlineLevel="2">
      <c r="A634" s="11" t="s">
        <v>473</v>
      </c>
      <c r="B634" s="12" t="s">
        <v>32</v>
      </c>
      <c r="C634" s="12" t="s">
        <v>18</v>
      </c>
      <c r="D634" s="12" t="s">
        <v>19</v>
      </c>
      <c r="E634" s="13" t="s">
        <v>20</v>
      </c>
      <c r="F634" s="12" t="s">
        <v>21</v>
      </c>
      <c r="G634" s="14">
        <v>160237</v>
      </c>
      <c r="H634" s="14"/>
      <c r="I634" s="20">
        <f t="shared" si="70"/>
        <v>160237</v>
      </c>
      <c r="J634" s="16">
        <v>2902810</v>
      </c>
      <c r="K634" s="16"/>
      <c r="L634" s="26">
        <f t="shared" si="71"/>
        <v>2902810</v>
      </c>
    </row>
    <row r="635" spans="1:12" ht="12.75" outlineLevel="2">
      <c r="A635" s="11" t="s">
        <v>194</v>
      </c>
      <c r="B635" s="64" t="s">
        <v>35</v>
      </c>
      <c r="C635" s="64" t="s">
        <v>18</v>
      </c>
      <c r="D635" s="64" t="s">
        <v>19</v>
      </c>
      <c r="E635" s="13" t="s">
        <v>26</v>
      </c>
      <c r="F635" s="12" t="s">
        <v>21</v>
      </c>
      <c r="G635" s="14">
        <v>57907</v>
      </c>
      <c r="H635" s="14"/>
      <c r="I635" s="20">
        <f t="shared" si="70"/>
        <v>57907</v>
      </c>
      <c r="J635" s="16">
        <v>1006957</v>
      </c>
      <c r="K635" s="16"/>
      <c r="L635" s="26">
        <f t="shared" si="71"/>
        <v>1006957</v>
      </c>
    </row>
    <row r="636" spans="1:12" ht="12.75" outlineLevel="2">
      <c r="A636" s="11" t="s">
        <v>782</v>
      </c>
      <c r="B636" s="12" t="s">
        <v>49</v>
      </c>
      <c r="C636" s="12" t="s">
        <v>18</v>
      </c>
      <c r="D636" s="12" t="s">
        <v>19</v>
      </c>
      <c r="E636" s="13" t="s">
        <v>20</v>
      </c>
      <c r="F636" s="13" t="s">
        <v>21</v>
      </c>
      <c r="G636" s="14"/>
      <c r="H636" s="14">
        <v>2610</v>
      </c>
      <c r="I636" s="20">
        <f t="shared" si="70"/>
        <v>2610</v>
      </c>
      <c r="J636" s="16"/>
      <c r="K636" s="16">
        <v>118860</v>
      </c>
      <c r="L636" s="26">
        <f t="shared" si="71"/>
        <v>118860</v>
      </c>
    </row>
    <row r="637" spans="1:12" ht="12.75" outlineLevel="2">
      <c r="A637" s="69" t="s">
        <v>104</v>
      </c>
      <c r="B637" s="49" t="s">
        <v>49</v>
      </c>
      <c r="C637" s="49" t="s">
        <v>36</v>
      </c>
      <c r="D637" s="49" t="s">
        <v>19</v>
      </c>
      <c r="E637" s="50" t="s">
        <v>20</v>
      </c>
      <c r="F637" s="49" t="s">
        <v>38</v>
      </c>
      <c r="G637" s="30">
        <v>0</v>
      </c>
      <c r="H637" s="30">
        <v>29150</v>
      </c>
      <c r="I637" s="20">
        <f t="shared" si="70"/>
        <v>29150</v>
      </c>
      <c r="J637" s="30">
        <v>0</v>
      </c>
      <c r="K637" s="30">
        <v>1038330</v>
      </c>
      <c r="L637" s="26">
        <f t="shared" si="71"/>
        <v>1038330</v>
      </c>
    </row>
    <row r="638" spans="1:12" ht="12.75" outlineLevel="2">
      <c r="A638" s="17" t="s">
        <v>782</v>
      </c>
      <c r="B638" s="18" t="s">
        <v>49</v>
      </c>
      <c r="C638" s="18" t="s">
        <v>24</v>
      </c>
      <c r="D638" s="18" t="s">
        <v>19</v>
      </c>
      <c r="E638" s="18" t="s">
        <v>20</v>
      </c>
      <c r="F638" s="19" t="s">
        <v>27</v>
      </c>
      <c r="G638" s="20"/>
      <c r="H638" s="20">
        <v>1500</v>
      </c>
      <c r="I638" s="20">
        <f t="shared" si="70"/>
        <v>1500</v>
      </c>
      <c r="J638" s="21"/>
      <c r="K638" s="21">
        <v>95300</v>
      </c>
      <c r="L638" s="26">
        <f t="shared" si="71"/>
        <v>95300</v>
      </c>
    </row>
    <row r="639" spans="1:12" ht="12.75" outlineLevel="2">
      <c r="A639" s="11" t="s">
        <v>401</v>
      </c>
      <c r="B639" s="12" t="s">
        <v>49</v>
      </c>
      <c r="C639" s="12" t="s">
        <v>18</v>
      </c>
      <c r="D639" s="12" t="s">
        <v>19</v>
      </c>
      <c r="E639" s="13" t="s">
        <v>20</v>
      </c>
      <c r="F639" s="12" t="s">
        <v>21</v>
      </c>
      <c r="G639" s="39"/>
      <c r="H639" s="39">
        <v>107545</v>
      </c>
      <c r="I639" s="20">
        <f t="shared" si="70"/>
        <v>107545</v>
      </c>
      <c r="J639" s="39"/>
      <c r="K639" s="39">
        <v>6777849</v>
      </c>
      <c r="L639" s="26">
        <f t="shared" si="71"/>
        <v>6777849</v>
      </c>
    </row>
    <row r="640" spans="1:12" ht="12.75" outlineLevel="2">
      <c r="A640" s="11" t="s">
        <v>16</v>
      </c>
      <c r="B640" s="12" t="s">
        <v>17</v>
      </c>
      <c r="C640" s="12" t="s">
        <v>18</v>
      </c>
      <c r="D640" s="12" t="s">
        <v>19</v>
      </c>
      <c r="E640" s="13" t="s">
        <v>20</v>
      </c>
      <c r="F640" s="12" t="s">
        <v>21</v>
      </c>
      <c r="G640" s="14">
        <v>2052</v>
      </c>
      <c r="H640" s="14"/>
      <c r="I640" s="20">
        <f t="shared" si="70"/>
        <v>2052</v>
      </c>
      <c r="J640" s="16">
        <v>34635</v>
      </c>
      <c r="K640" s="16"/>
      <c r="L640" s="26">
        <f t="shared" si="71"/>
        <v>34635</v>
      </c>
    </row>
    <row r="641" spans="1:12" ht="12.75" outlineLevel="2">
      <c r="A641" s="11" t="s">
        <v>74</v>
      </c>
      <c r="B641" s="12" t="s">
        <v>17</v>
      </c>
      <c r="C641" s="12" t="s">
        <v>18</v>
      </c>
      <c r="D641" s="12" t="s">
        <v>19</v>
      </c>
      <c r="E641" s="13" t="s">
        <v>20</v>
      </c>
      <c r="F641" s="12" t="s">
        <v>21</v>
      </c>
      <c r="G641" s="14">
        <v>7519</v>
      </c>
      <c r="H641" s="14"/>
      <c r="I641" s="20">
        <f t="shared" si="70"/>
        <v>7519</v>
      </c>
      <c r="J641" s="16">
        <v>120102</v>
      </c>
      <c r="K641" s="16"/>
      <c r="L641" s="26">
        <f t="shared" si="71"/>
        <v>120102</v>
      </c>
    </row>
    <row r="642" spans="1:12" ht="12.75" outlineLevel="2">
      <c r="A642" s="11" t="s">
        <v>82</v>
      </c>
      <c r="B642" s="12" t="s">
        <v>17</v>
      </c>
      <c r="C642" s="12" t="s">
        <v>18</v>
      </c>
      <c r="D642" s="12" t="s">
        <v>19</v>
      </c>
      <c r="E642" s="13" t="s">
        <v>20</v>
      </c>
      <c r="F642" s="12" t="s">
        <v>21</v>
      </c>
      <c r="G642" s="14">
        <v>1754</v>
      </c>
      <c r="H642" s="14"/>
      <c r="I642" s="20">
        <f t="shared" si="70"/>
        <v>1754</v>
      </c>
      <c r="J642" s="16">
        <v>28947</v>
      </c>
      <c r="K642" s="16"/>
      <c r="L642" s="26">
        <f t="shared" si="71"/>
        <v>28947</v>
      </c>
    </row>
    <row r="643" spans="1:12" ht="12.75" outlineLevel="2">
      <c r="A643" s="11" t="s">
        <v>86</v>
      </c>
      <c r="B643" s="12" t="s">
        <v>17</v>
      </c>
      <c r="C643" s="12" t="s">
        <v>18</v>
      </c>
      <c r="D643" s="12" t="s">
        <v>19</v>
      </c>
      <c r="E643" s="13" t="s">
        <v>20</v>
      </c>
      <c r="F643" s="12" t="s">
        <v>21</v>
      </c>
      <c r="G643" s="14">
        <v>1392</v>
      </c>
      <c r="H643" s="14"/>
      <c r="I643" s="20">
        <f t="shared" si="70"/>
        <v>1392</v>
      </c>
      <c r="J643" s="16">
        <v>23874</v>
      </c>
      <c r="K643" s="16"/>
      <c r="L643" s="26">
        <f t="shared" si="71"/>
        <v>23874</v>
      </c>
    </row>
    <row r="644" spans="1:12" ht="12.75" outlineLevel="2">
      <c r="A644" s="11" t="s">
        <v>100</v>
      </c>
      <c r="B644" s="12" t="s">
        <v>17</v>
      </c>
      <c r="C644" s="12" t="s">
        <v>18</v>
      </c>
      <c r="D644" s="12" t="s">
        <v>19</v>
      </c>
      <c r="E644" s="13" t="s">
        <v>20</v>
      </c>
      <c r="F644" s="12" t="s">
        <v>21</v>
      </c>
      <c r="G644" s="14">
        <v>12294</v>
      </c>
      <c r="H644" s="14"/>
      <c r="I644" s="20">
        <f t="shared" si="70"/>
        <v>12294</v>
      </c>
      <c r="J644" s="16">
        <v>223919</v>
      </c>
      <c r="K644" s="16"/>
      <c r="L644" s="26">
        <f t="shared" si="71"/>
        <v>223919</v>
      </c>
    </row>
    <row r="645" spans="1:12" ht="12.75" outlineLevel="2">
      <c r="A645" s="11" t="s">
        <v>103</v>
      </c>
      <c r="B645" s="12" t="s">
        <v>17</v>
      </c>
      <c r="C645" s="12" t="s">
        <v>18</v>
      </c>
      <c r="D645" s="12" t="s">
        <v>19</v>
      </c>
      <c r="E645" s="13" t="s">
        <v>20</v>
      </c>
      <c r="F645" s="12" t="s">
        <v>21</v>
      </c>
      <c r="G645" s="14">
        <v>9849</v>
      </c>
      <c r="H645" s="14"/>
      <c r="I645" s="20">
        <f t="shared" si="70"/>
        <v>9849</v>
      </c>
      <c r="J645" s="16">
        <v>153263</v>
      </c>
      <c r="K645" s="16"/>
      <c r="L645" s="26">
        <f t="shared" si="71"/>
        <v>153263</v>
      </c>
    </row>
    <row r="646" spans="1:12" ht="12.75" outlineLevel="2">
      <c r="A646" s="11" t="s">
        <v>116</v>
      </c>
      <c r="B646" s="12" t="s">
        <v>17</v>
      </c>
      <c r="C646" s="12" t="s">
        <v>18</v>
      </c>
      <c r="D646" s="12" t="s">
        <v>19</v>
      </c>
      <c r="E646" s="13" t="s">
        <v>20</v>
      </c>
      <c r="F646" s="12" t="s">
        <v>21</v>
      </c>
      <c r="G646" s="14">
        <v>103815</v>
      </c>
      <c r="H646" s="14"/>
      <c r="I646" s="20">
        <f t="shared" si="70"/>
        <v>103815</v>
      </c>
      <c r="J646" s="16">
        <v>1738709</v>
      </c>
      <c r="K646" s="16"/>
      <c r="L646" s="26">
        <f t="shared" si="71"/>
        <v>1738709</v>
      </c>
    </row>
    <row r="647" spans="1:12" ht="12.75" outlineLevel="2">
      <c r="A647" s="11" t="s">
        <v>118</v>
      </c>
      <c r="B647" s="12" t="s">
        <v>17</v>
      </c>
      <c r="C647" s="12" t="s">
        <v>18</v>
      </c>
      <c r="D647" s="12" t="s">
        <v>19</v>
      </c>
      <c r="E647" s="13" t="s">
        <v>20</v>
      </c>
      <c r="F647" s="12" t="s">
        <v>21</v>
      </c>
      <c r="G647" s="14">
        <v>2684</v>
      </c>
      <c r="H647" s="14"/>
      <c r="I647" s="20">
        <f t="shared" si="70"/>
        <v>2684</v>
      </c>
      <c r="J647" s="16">
        <v>43102</v>
      </c>
      <c r="K647" s="16"/>
      <c r="L647" s="26">
        <f t="shared" si="71"/>
        <v>43102</v>
      </c>
    </row>
    <row r="648" spans="1:12" ht="12.75" outlineLevel="2">
      <c r="A648" s="11" t="s">
        <v>120</v>
      </c>
      <c r="B648" s="12" t="s">
        <v>17</v>
      </c>
      <c r="C648" s="12" t="s">
        <v>18</v>
      </c>
      <c r="D648" s="12" t="s">
        <v>19</v>
      </c>
      <c r="E648" s="13" t="s">
        <v>20</v>
      </c>
      <c r="F648" s="12" t="s">
        <v>21</v>
      </c>
      <c r="G648" s="14">
        <v>6030</v>
      </c>
      <c r="H648" s="14"/>
      <c r="I648" s="20">
        <f t="shared" si="70"/>
        <v>6030</v>
      </c>
      <c r="J648" s="16">
        <v>97686</v>
      </c>
      <c r="K648" s="16"/>
      <c r="L648" s="26">
        <f t="shared" si="71"/>
        <v>97686</v>
      </c>
    </row>
    <row r="649" spans="1:12" ht="12.75" outlineLevel="2">
      <c r="A649" s="11" t="s">
        <v>149</v>
      </c>
      <c r="B649" s="12" t="s">
        <v>17</v>
      </c>
      <c r="C649" s="12" t="s">
        <v>18</v>
      </c>
      <c r="D649" s="12" t="s">
        <v>19</v>
      </c>
      <c r="E649" s="13" t="s">
        <v>20</v>
      </c>
      <c r="F649" s="12" t="s">
        <v>21</v>
      </c>
      <c r="G649" s="14">
        <v>3937</v>
      </c>
      <c r="H649" s="14"/>
      <c r="I649" s="20">
        <f t="shared" si="70"/>
        <v>3937</v>
      </c>
      <c r="J649" s="16">
        <v>66075</v>
      </c>
      <c r="K649" s="16"/>
      <c r="L649" s="26">
        <f t="shared" si="71"/>
        <v>66075</v>
      </c>
    </row>
    <row r="650" spans="1:12" ht="12.75" outlineLevel="2">
      <c r="A650" s="11" t="s">
        <v>198</v>
      </c>
      <c r="B650" s="12" t="s">
        <v>17</v>
      </c>
      <c r="C650" s="12" t="s">
        <v>18</v>
      </c>
      <c r="D650" s="12" t="s">
        <v>19</v>
      </c>
      <c r="E650" s="13" t="s">
        <v>20</v>
      </c>
      <c r="F650" s="12" t="s">
        <v>21</v>
      </c>
      <c r="G650" s="14">
        <v>5201</v>
      </c>
      <c r="H650" s="14"/>
      <c r="I650" s="20">
        <f t="shared" si="70"/>
        <v>5201</v>
      </c>
      <c r="J650" s="16">
        <v>84078</v>
      </c>
      <c r="K650" s="16"/>
      <c r="L650" s="26">
        <f t="shared" si="71"/>
        <v>84078</v>
      </c>
    </row>
    <row r="651" spans="1:12" ht="12.75" outlineLevel="2">
      <c r="A651" s="11" t="s">
        <v>203</v>
      </c>
      <c r="B651" s="12" t="s">
        <v>17</v>
      </c>
      <c r="C651" s="12" t="s">
        <v>18</v>
      </c>
      <c r="D651" s="12" t="s">
        <v>19</v>
      </c>
      <c r="E651" s="13" t="s">
        <v>20</v>
      </c>
      <c r="F651" s="12" t="s">
        <v>21</v>
      </c>
      <c r="G651" s="14">
        <v>6013</v>
      </c>
      <c r="H651" s="14"/>
      <c r="I651" s="20">
        <f t="shared" si="70"/>
        <v>6013</v>
      </c>
      <c r="J651" s="16">
        <v>108921</v>
      </c>
      <c r="K651" s="16"/>
      <c r="L651" s="26">
        <f t="shared" si="71"/>
        <v>108921</v>
      </c>
    </row>
    <row r="652" spans="1:12" ht="12.75" outlineLevel="2">
      <c r="A652" s="11" t="s">
        <v>208</v>
      </c>
      <c r="B652" s="12" t="s">
        <v>17</v>
      </c>
      <c r="C652" s="12" t="s">
        <v>18</v>
      </c>
      <c r="D652" s="12" t="s">
        <v>19</v>
      </c>
      <c r="E652" s="13" t="s">
        <v>20</v>
      </c>
      <c r="F652" s="12" t="s">
        <v>21</v>
      </c>
      <c r="G652" s="14">
        <v>14621</v>
      </c>
      <c r="H652" s="14"/>
      <c r="I652" s="20">
        <f t="shared" si="70"/>
        <v>14621</v>
      </c>
      <c r="J652" s="16">
        <v>260170</v>
      </c>
      <c r="K652" s="16"/>
      <c r="L652" s="26">
        <f t="shared" si="71"/>
        <v>260170</v>
      </c>
    </row>
    <row r="653" spans="1:12" ht="12.75" outlineLevel="2">
      <c r="A653" s="11" t="s">
        <v>216</v>
      </c>
      <c r="B653" s="12" t="s">
        <v>17</v>
      </c>
      <c r="C653" s="12" t="s">
        <v>18</v>
      </c>
      <c r="D653" s="12" t="s">
        <v>19</v>
      </c>
      <c r="E653" s="13" t="s">
        <v>20</v>
      </c>
      <c r="F653" s="12" t="s">
        <v>21</v>
      </c>
      <c r="G653" s="14">
        <v>12491</v>
      </c>
      <c r="H653" s="14"/>
      <c r="I653" s="20">
        <f t="shared" si="70"/>
        <v>12491</v>
      </c>
      <c r="J653" s="16">
        <v>233687</v>
      </c>
      <c r="K653" s="16"/>
      <c r="L653" s="26">
        <f t="shared" si="71"/>
        <v>233687</v>
      </c>
    </row>
    <row r="654" spans="1:12" ht="12.75" outlineLevel="2">
      <c r="A654" s="11" t="s">
        <v>245</v>
      </c>
      <c r="B654" s="12" t="s">
        <v>17</v>
      </c>
      <c r="C654" s="12" t="s">
        <v>18</v>
      </c>
      <c r="D654" s="12" t="s">
        <v>19</v>
      </c>
      <c r="E654" s="13" t="s">
        <v>20</v>
      </c>
      <c r="F654" s="12" t="s">
        <v>21</v>
      </c>
      <c r="G654" s="14">
        <v>10042</v>
      </c>
      <c r="H654" s="14"/>
      <c r="I654" s="20">
        <f t="shared" si="70"/>
        <v>10042</v>
      </c>
      <c r="J654" s="16">
        <v>162754</v>
      </c>
      <c r="K654" s="16"/>
      <c r="L654" s="26">
        <f t="shared" si="71"/>
        <v>162754</v>
      </c>
    </row>
    <row r="655" spans="1:12" ht="12.75" outlineLevel="2">
      <c r="A655" s="11" t="s">
        <v>258</v>
      </c>
      <c r="B655" s="12" t="s">
        <v>17</v>
      </c>
      <c r="C655" s="12" t="s">
        <v>18</v>
      </c>
      <c r="D655" s="12" t="s">
        <v>19</v>
      </c>
      <c r="E655" s="13" t="s">
        <v>20</v>
      </c>
      <c r="F655" s="12" t="s">
        <v>21</v>
      </c>
      <c r="G655" s="14">
        <v>3286</v>
      </c>
      <c r="H655" s="14"/>
      <c r="I655" s="20">
        <f t="shared" si="70"/>
        <v>3286</v>
      </c>
      <c r="J655" s="16">
        <v>53530</v>
      </c>
      <c r="K655" s="16"/>
      <c r="L655" s="26">
        <f t="shared" si="71"/>
        <v>53530</v>
      </c>
    </row>
    <row r="656" spans="1:12" ht="12.75" outlineLevel="2">
      <c r="A656" s="11" t="s">
        <v>269</v>
      </c>
      <c r="B656" s="12" t="s">
        <v>17</v>
      </c>
      <c r="C656" s="12" t="s">
        <v>18</v>
      </c>
      <c r="D656" s="12" t="s">
        <v>19</v>
      </c>
      <c r="E656" s="13" t="s">
        <v>20</v>
      </c>
      <c r="F656" s="12" t="s">
        <v>21</v>
      </c>
      <c r="G656" s="14">
        <v>8370</v>
      </c>
      <c r="H656" s="14"/>
      <c r="I656" s="20">
        <f t="shared" si="70"/>
        <v>8370</v>
      </c>
      <c r="J656" s="16">
        <v>135847</v>
      </c>
      <c r="K656" s="16"/>
      <c r="L656" s="26">
        <f t="shared" si="71"/>
        <v>135847</v>
      </c>
    </row>
    <row r="657" spans="1:12" ht="12.75" outlineLevel="2">
      <c r="A657" s="11" t="s">
        <v>300</v>
      </c>
      <c r="B657" s="12" t="s">
        <v>17</v>
      </c>
      <c r="C657" s="12" t="s">
        <v>18</v>
      </c>
      <c r="D657" s="12" t="s">
        <v>19</v>
      </c>
      <c r="E657" s="13" t="s">
        <v>20</v>
      </c>
      <c r="F657" s="12" t="s">
        <v>21</v>
      </c>
      <c r="G657" s="14">
        <v>2322</v>
      </c>
      <c r="H657" s="14"/>
      <c r="I657" s="20">
        <f t="shared" si="70"/>
        <v>2322</v>
      </c>
      <c r="J657" s="16">
        <v>38020</v>
      </c>
      <c r="K657" s="16"/>
      <c r="L657" s="26">
        <f t="shared" si="71"/>
        <v>38020</v>
      </c>
    </row>
    <row r="658" spans="1:12" ht="12.75" outlineLevel="2">
      <c r="A658" s="11" t="s">
        <v>321</v>
      </c>
      <c r="B658" s="12" t="s">
        <v>17</v>
      </c>
      <c r="C658" s="12" t="s">
        <v>18</v>
      </c>
      <c r="D658" s="12" t="s">
        <v>19</v>
      </c>
      <c r="E658" s="13" t="s">
        <v>20</v>
      </c>
      <c r="F658" s="12" t="s">
        <v>21</v>
      </c>
      <c r="G658" s="14">
        <v>55631</v>
      </c>
      <c r="H658" s="14"/>
      <c r="I658" s="20">
        <f t="shared" si="70"/>
        <v>55631</v>
      </c>
      <c r="J658" s="16">
        <v>880886</v>
      </c>
      <c r="K658" s="16"/>
      <c r="L658" s="26">
        <f t="shared" si="71"/>
        <v>880886</v>
      </c>
    </row>
    <row r="659" spans="1:12" ht="12.75" outlineLevel="2">
      <c r="A659" s="11" t="s">
        <v>329</v>
      </c>
      <c r="B659" s="12" t="s">
        <v>17</v>
      </c>
      <c r="C659" s="12" t="s">
        <v>18</v>
      </c>
      <c r="D659" s="12" t="s">
        <v>19</v>
      </c>
      <c r="E659" s="13" t="s">
        <v>20</v>
      </c>
      <c r="F659" s="12" t="s">
        <v>21</v>
      </c>
      <c r="G659" s="14">
        <v>7459</v>
      </c>
      <c r="H659" s="14"/>
      <c r="I659" s="20">
        <f t="shared" si="70"/>
        <v>7459</v>
      </c>
      <c r="J659" s="16">
        <v>127093</v>
      </c>
      <c r="K659" s="16"/>
      <c r="L659" s="26">
        <f t="shared" si="71"/>
        <v>127093</v>
      </c>
    </row>
    <row r="660" spans="1:12" ht="12.75" outlineLevel="2">
      <c r="A660" s="11" t="s">
        <v>346</v>
      </c>
      <c r="B660" s="12" t="s">
        <v>17</v>
      </c>
      <c r="C660" s="12" t="s">
        <v>18</v>
      </c>
      <c r="D660" s="12" t="s">
        <v>19</v>
      </c>
      <c r="E660" s="13" t="s">
        <v>20</v>
      </c>
      <c r="F660" s="12" t="s">
        <v>21</v>
      </c>
      <c r="G660" s="14">
        <v>18859</v>
      </c>
      <c r="H660" s="14"/>
      <c r="I660" s="20">
        <f t="shared" si="70"/>
        <v>18859</v>
      </c>
      <c r="J660" s="16">
        <v>307062</v>
      </c>
      <c r="K660" s="16"/>
      <c r="L660" s="26">
        <f t="shared" si="71"/>
        <v>307062</v>
      </c>
    </row>
    <row r="661" spans="1:12" ht="12.75" outlineLevel="2">
      <c r="A661" s="11" t="s">
        <v>420</v>
      </c>
      <c r="B661" s="12" t="s">
        <v>17</v>
      </c>
      <c r="C661" s="12" t="s">
        <v>18</v>
      </c>
      <c r="D661" s="12" t="s">
        <v>19</v>
      </c>
      <c r="E661" s="13" t="s">
        <v>20</v>
      </c>
      <c r="F661" s="12" t="s">
        <v>21</v>
      </c>
      <c r="G661" s="14">
        <v>8570</v>
      </c>
      <c r="H661" s="14"/>
      <c r="I661" s="20">
        <f t="shared" si="70"/>
        <v>8570</v>
      </c>
      <c r="J661" s="16">
        <v>139870</v>
      </c>
      <c r="K661" s="16"/>
      <c r="L661" s="26">
        <f t="shared" si="71"/>
        <v>139870</v>
      </c>
    </row>
    <row r="662" spans="1:12" ht="12.75" outlineLevel="2">
      <c r="A662" s="11" t="s">
        <v>428</v>
      </c>
      <c r="B662" s="12" t="s">
        <v>17</v>
      </c>
      <c r="C662" s="12" t="s">
        <v>18</v>
      </c>
      <c r="D662" s="12" t="s">
        <v>19</v>
      </c>
      <c r="E662" s="13" t="s">
        <v>20</v>
      </c>
      <c r="F662" s="12" t="s">
        <v>21</v>
      </c>
      <c r="G662" s="14">
        <v>1513</v>
      </c>
      <c r="H662" s="14"/>
      <c r="I662" s="20">
        <f aca="true" t="shared" si="72" ref="I662:I692">SUM(G662:H662)</f>
        <v>1513</v>
      </c>
      <c r="J662" s="16">
        <v>24578</v>
      </c>
      <c r="K662" s="16"/>
      <c r="L662" s="26">
        <f aca="true" t="shared" si="73" ref="L662:L692">SUM(J662:K662)</f>
        <v>24578</v>
      </c>
    </row>
    <row r="663" spans="1:12" ht="12.75" outlineLevel="2">
      <c r="A663" s="11" t="s">
        <v>431</v>
      </c>
      <c r="B663" s="12" t="s">
        <v>17</v>
      </c>
      <c r="C663" s="12" t="s">
        <v>18</v>
      </c>
      <c r="D663" s="12" t="s">
        <v>19</v>
      </c>
      <c r="E663" s="13" t="s">
        <v>20</v>
      </c>
      <c r="F663" s="12" t="s">
        <v>21</v>
      </c>
      <c r="G663" s="14">
        <v>114619</v>
      </c>
      <c r="H663" s="14"/>
      <c r="I663" s="20">
        <f t="shared" si="72"/>
        <v>114619</v>
      </c>
      <c r="J663" s="16">
        <v>2089178</v>
      </c>
      <c r="K663" s="16"/>
      <c r="L663" s="26">
        <f t="shared" si="73"/>
        <v>2089178</v>
      </c>
    </row>
    <row r="664" spans="1:12" ht="12.75" outlineLevel="2">
      <c r="A664" s="11" t="s">
        <v>434</v>
      </c>
      <c r="B664" s="12" t="s">
        <v>17</v>
      </c>
      <c r="C664" s="12" t="s">
        <v>18</v>
      </c>
      <c r="D664" s="12" t="s">
        <v>19</v>
      </c>
      <c r="E664" s="13" t="s">
        <v>20</v>
      </c>
      <c r="F664" s="12" t="s">
        <v>21</v>
      </c>
      <c r="G664" s="14">
        <v>6583</v>
      </c>
      <c r="H664" s="14"/>
      <c r="I664" s="20">
        <f t="shared" si="72"/>
        <v>6583</v>
      </c>
      <c r="J664" s="16">
        <v>108092</v>
      </c>
      <c r="K664" s="16"/>
      <c r="L664" s="26">
        <f t="shared" si="73"/>
        <v>108092</v>
      </c>
    </row>
    <row r="665" spans="1:12" ht="12.75" outlineLevel="2">
      <c r="A665" s="11" t="s">
        <v>515</v>
      </c>
      <c r="B665" s="12" t="s">
        <v>17</v>
      </c>
      <c r="C665" s="12" t="s">
        <v>18</v>
      </c>
      <c r="D665" s="12" t="s">
        <v>19</v>
      </c>
      <c r="E665" s="13" t="s">
        <v>20</v>
      </c>
      <c r="F665" s="12" t="s">
        <v>21</v>
      </c>
      <c r="G665" s="14">
        <v>43682</v>
      </c>
      <c r="H665" s="14"/>
      <c r="I665" s="20">
        <f t="shared" si="72"/>
        <v>43682</v>
      </c>
      <c r="J665" s="16">
        <v>727633</v>
      </c>
      <c r="K665" s="16"/>
      <c r="L665" s="26">
        <f t="shared" si="73"/>
        <v>727633</v>
      </c>
    </row>
    <row r="666" spans="1:12" ht="12.75" outlineLevel="2">
      <c r="A666" s="11" t="s">
        <v>571</v>
      </c>
      <c r="B666" s="12" t="s">
        <v>17</v>
      </c>
      <c r="C666" s="12" t="s">
        <v>18</v>
      </c>
      <c r="D666" s="12" t="s">
        <v>19</v>
      </c>
      <c r="E666" s="13" t="s">
        <v>20</v>
      </c>
      <c r="F666" s="12" t="s">
        <v>21</v>
      </c>
      <c r="G666" s="14">
        <v>8090</v>
      </c>
      <c r="H666" s="14"/>
      <c r="I666" s="20">
        <f t="shared" si="72"/>
        <v>8090</v>
      </c>
      <c r="J666" s="16">
        <v>150444</v>
      </c>
      <c r="K666" s="16"/>
      <c r="L666" s="26">
        <f t="shared" si="73"/>
        <v>150444</v>
      </c>
    </row>
    <row r="667" spans="1:12" ht="12.75" outlineLevel="2">
      <c r="A667" s="11" t="s">
        <v>586</v>
      </c>
      <c r="B667" s="12" t="s">
        <v>17</v>
      </c>
      <c r="C667" s="12" t="s">
        <v>18</v>
      </c>
      <c r="D667" s="12" t="s">
        <v>19</v>
      </c>
      <c r="E667" s="13" t="s">
        <v>20</v>
      </c>
      <c r="F667" s="12" t="s">
        <v>21</v>
      </c>
      <c r="G667" s="14">
        <v>42026</v>
      </c>
      <c r="H667" s="14"/>
      <c r="I667" s="20">
        <f t="shared" si="72"/>
        <v>42026</v>
      </c>
      <c r="J667" s="16">
        <v>693524</v>
      </c>
      <c r="K667" s="16"/>
      <c r="L667" s="26">
        <f t="shared" si="73"/>
        <v>693524</v>
      </c>
    </row>
    <row r="668" spans="1:12" ht="12.75" outlineLevel="2">
      <c r="A668" s="11" t="s">
        <v>589</v>
      </c>
      <c r="B668" s="12" t="s">
        <v>17</v>
      </c>
      <c r="C668" s="12" t="s">
        <v>18</v>
      </c>
      <c r="D668" s="12" t="s">
        <v>19</v>
      </c>
      <c r="E668" s="13" t="s">
        <v>20</v>
      </c>
      <c r="F668" s="12" t="s">
        <v>21</v>
      </c>
      <c r="G668" s="14">
        <v>10614</v>
      </c>
      <c r="H668" s="14"/>
      <c r="I668" s="20">
        <f t="shared" si="72"/>
        <v>10614</v>
      </c>
      <c r="J668" s="16">
        <v>163460</v>
      </c>
      <c r="K668" s="16"/>
      <c r="L668" s="26">
        <f t="shared" si="73"/>
        <v>163460</v>
      </c>
    </row>
    <row r="669" spans="1:12" ht="12.75" outlineLevel="2">
      <c r="A669" s="11" t="s">
        <v>595</v>
      </c>
      <c r="B669" s="12" t="s">
        <v>17</v>
      </c>
      <c r="C669" s="12" t="s">
        <v>18</v>
      </c>
      <c r="D669" s="12" t="s">
        <v>19</v>
      </c>
      <c r="E669" s="13" t="s">
        <v>20</v>
      </c>
      <c r="F669" s="12" t="s">
        <v>21</v>
      </c>
      <c r="G669" s="14">
        <v>124180</v>
      </c>
      <c r="H669" s="14"/>
      <c r="I669" s="20">
        <f t="shared" si="72"/>
        <v>124180</v>
      </c>
      <c r="J669" s="16">
        <v>2097422</v>
      </c>
      <c r="K669" s="16"/>
      <c r="L669" s="26">
        <f t="shared" si="73"/>
        <v>2097422</v>
      </c>
    </row>
    <row r="670" spans="1:12" ht="12.75" outlineLevel="2">
      <c r="A670" s="11" t="s">
        <v>599</v>
      </c>
      <c r="B670" s="12" t="s">
        <v>17</v>
      </c>
      <c r="C670" s="12" t="s">
        <v>18</v>
      </c>
      <c r="D670" s="12" t="s">
        <v>19</v>
      </c>
      <c r="E670" s="13" t="s">
        <v>20</v>
      </c>
      <c r="F670" s="12" t="s">
        <v>21</v>
      </c>
      <c r="G670" s="14">
        <v>8019</v>
      </c>
      <c r="H670" s="14"/>
      <c r="I670" s="20">
        <f t="shared" si="72"/>
        <v>8019</v>
      </c>
      <c r="J670" s="16">
        <v>132464</v>
      </c>
      <c r="K670" s="16"/>
      <c r="L670" s="26">
        <f t="shared" si="73"/>
        <v>132464</v>
      </c>
    </row>
    <row r="671" spans="1:12" ht="12.75" outlineLevel="2">
      <c r="A671" s="11" t="s">
        <v>605</v>
      </c>
      <c r="B671" s="12" t="s">
        <v>17</v>
      </c>
      <c r="C671" s="12" t="s">
        <v>18</v>
      </c>
      <c r="D671" s="12" t="s">
        <v>19</v>
      </c>
      <c r="E671" s="13" t="s">
        <v>20</v>
      </c>
      <c r="F671" s="12" t="s">
        <v>21</v>
      </c>
      <c r="G671" s="14">
        <v>915</v>
      </c>
      <c r="H671" s="14"/>
      <c r="I671" s="20">
        <f t="shared" si="72"/>
        <v>915</v>
      </c>
      <c r="J671" s="16">
        <v>14774</v>
      </c>
      <c r="K671" s="16"/>
      <c r="L671" s="26">
        <f t="shared" si="73"/>
        <v>14774</v>
      </c>
    </row>
    <row r="672" spans="1:12" ht="12.75" outlineLevel="2">
      <c r="A672" s="11" t="s">
        <v>615</v>
      </c>
      <c r="B672" s="12" t="s">
        <v>17</v>
      </c>
      <c r="C672" s="12" t="s">
        <v>18</v>
      </c>
      <c r="D672" s="12" t="s">
        <v>19</v>
      </c>
      <c r="E672" s="13" t="s">
        <v>20</v>
      </c>
      <c r="F672" s="12" t="s">
        <v>21</v>
      </c>
      <c r="G672" s="14">
        <v>32457</v>
      </c>
      <c r="H672" s="14"/>
      <c r="I672" s="20">
        <f t="shared" si="72"/>
        <v>32457</v>
      </c>
      <c r="J672" s="16">
        <v>576290</v>
      </c>
      <c r="K672" s="16"/>
      <c r="L672" s="26">
        <f t="shared" si="73"/>
        <v>576290</v>
      </c>
    </row>
    <row r="673" spans="1:12" ht="12.75" outlineLevel="2">
      <c r="A673" s="70" t="s">
        <v>142</v>
      </c>
      <c r="B673" s="13" t="s">
        <v>98</v>
      </c>
      <c r="C673" s="13" t="s">
        <v>18</v>
      </c>
      <c r="D673" s="13" t="s">
        <v>19</v>
      </c>
      <c r="E673" s="13" t="s">
        <v>26</v>
      </c>
      <c r="F673" s="13" t="s">
        <v>21</v>
      </c>
      <c r="G673" s="14">
        <v>19998</v>
      </c>
      <c r="H673" s="14"/>
      <c r="I673" s="20">
        <f t="shared" si="72"/>
        <v>19998</v>
      </c>
      <c r="J673" s="16">
        <v>330171</v>
      </c>
      <c r="K673" s="16"/>
      <c r="L673" s="26">
        <f t="shared" si="73"/>
        <v>330171</v>
      </c>
    </row>
    <row r="674" spans="1:12" ht="12.75" outlineLevel="2">
      <c r="A674" s="70" t="s">
        <v>165</v>
      </c>
      <c r="B674" s="13" t="s">
        <v>98</v>
      </c>
      <c r="C674" s="13" t="s">
        <v>18</v>
      </c>
      <c r="D674" s="13" t="s">
        <v>19</v>
      </c>
      <c r="E674" s="13" t="s">
        <v>26</v>
      </c>
      <c r="F674" s="13" t="s">
        <v>21</v>
      </c>
      <c r="G674" s="14">
        <v>2181</v>
      </c>
      <c r="H674" s="14"/>
      <c r="I674" s="20">
        <f t="shared" si="72"/>
        <v>2181</v>
      </c>
      <c r="J674" s="16">
        <v>36012</v>
      </c>
      <c r="K674" s="16"/>
      <c r="L674" s="26">
        <f t="shared" si="73"/>
        <v>36012</v>
      </c>
    </row>
    <row r="675" spans="1:12" ht="12.75" outlineLevel="2">
      <c r="A675" s="70" t="s">
        <v>314</v>
      </c>
      <c r="B675" s="13" t="s">
        <v>98</v>
      </c>
      <c r="C675" s="13" t="s">
        <v>18</v>
      </c>
      <c r="D675" s="13" t="s">
        <v>19</v>
      </c>
      <c r="E675" s="13" t="s">
        <v>26</v>
      </c>
      <c r="F675" s="13" t="s">
        <v>21</v>
      </c>
      <c r="G675" s="14">
        <f>927+4593</f>
        <v>5520</v>
      </c>
      <c r="H675" s="14"/>
      <c r="I675" s="20">
        <f t="shared" si="72"/>
        <v>5520</v>
      </c>
      <c r="J675" s="16">
        <f>22387+75845</f>
        <v>98232</v>
      </c>
      <c r="K675" s="16"/>
      <c r="L675" s="26">
        <f t="shared" si="73"/>
        <v>98232</v>
      </c>
    </row>
    <row r="676" spans="1:12" ht="12.75" outlineLevel="2">
      <c r="A676" s="70" t="s">
        <v>356</v>
      </c>
      <c r="B676" s="13" t="s">
        <v>98</v>
      </c>
      <c r="C676" s="13" t="s">
        <v>18</v>
      </c>
      <c r="D676" s="13" t="s">
        <v>19</v>
      </c>
      <c r="E676" s="13" t="s">
        <v>26</v>
      </c>
      <c r="F676" s="13" t="s">
        <v>21</v>
      </c>
      <c r="G676" s="14">
        <v>1703</v>
      </c>
      <c r="H676" s="14">
        <v>1449</v>
      </c>
      <c r="I676" s="20">
        <f t="shared" si="72"/>
        <v>3152</v>
      </c>
      <c r="J676" s="16">
        <v>77151</v>
      </c>
      <c r="K676" s="16">
        <v>66018</v>
      </c>
      <c r="L676" s="26">
        <f t="shared" si="73"/>
        <v>143169</v>
      </c>
    </row>
    <row r="677" spans="1:12" ht="12.75" outlineLevel="2">
      <c r="A677" s="70" t="s">
        <v>404</v>
      </c>
      <c r="B677" s="13" t="s">
        <v>98</v>
      </c>
      <c r="C677" s="13" t="s">
        <v>18</v>
      </c>
      <c r="D677" s="13" t="s">
        <v>19</v>
      </c>
      <c r="E677" s="13" t="s">
        <v>26</v>
      </c>
      <c r="F677" s="13" t="s">
        <v>21</v>
      </c>
      <c r="G677" s="14">
        <f>42005+9853</f>
        <v>51858</v>
      </c>
      <c r="H677" s="14"/>
      <c r="I677" s="20">
        <f t="shared" si="72"/>
        <v>51858</v>
      </c>
      <c r="J677" s="16">
        <f>693503+162674</f>
        <v>856177</v>
      </c>
      <c r="K677" s="16"/>
      <c r="L677" s="26">
        <f t="shared" si="73"/>
        <v>856177</v>
      </c>
    </row>
    <row r="678" spans="1:12" ht="12.75" outlineLevel="2">
      <c r="A678" s="70" t="s">
        <v>470</v>
      </c>
      <c r="B678" s="13" t="s">
        <v>98</v>
      </c>
      <c r="C678" s="13" t="s">
        <v>18</v>
      </c>
      <c r="D678" s="13" t="s">
        <v>19</v>
      </c>
      <c r="E678" s="13" t="s">
        <v>26</v>
      </c>
      <c r="F678" s="13" t="s">
        <v>21</v>
      </c>
      <c r="G678" s="14">
        <v>31550</v>
      </c>
      <c r="H678" s="14"/>
      <c r="I678" s="20">
        <f t="shared" si="72"/>
        <v>31550</v>
      </c>
      <c r="J678" s="16">
        <v>520893</v>
      </c>
      <c r="K678" s="16"/>
      <c r="L678" s="26">
        <f t="shared" si="73"/>
        <v>520893</v>
      </c>
    </row>
    <row r="679" spans="1:12" ht="12.75" outlineLevel="2">
      <c r="A679" s="70" t="s">
        <v>516</v>
      </c>
      <c r="B679" s="13" t="s">
        <v>98</v>
      </c>
      <c r="C679" s="13" t="s">
        <v>18</v>
      </c>
      <c r="D679" s="13" t="s">
        <v>19</v>
      </c>
      <c r="E679" s="13" t="s">
        <v>26</v>
      </c>
      <c r="F679" s="13" t="s">
        <v>21</v>
      </c>
      <c r="G679" s="14">
        <f>5477+2347</f>
        <v>7824</v>
      </c>
      <c r="H679" s="14"/>
      <c r="I679" s="20">
        <f t="shared" si="72"/>
        <v>7824</v>
      </c>
      <c r="J679" s="16">
        <f>90425+38754</f>
        <v>129179</v>
      </c>
      <c r="K679" s="16"/>
      <c r="L679" s="26">
        <f t="shared" si="73"/>
        <v>129179</v>
      </c>
    </row>
    <row r="680" spans="1:12" ht="12.75" outlineLevel="2">
      <c r="A680" s="70" t="s">
        <v>627</v>
      </c>
      <c r="B680" s="13" t="s">
        <v>98</v>
      </c>
      <c r="C680" s="13" t="s">
        <v>18</v>
      </c>
      <c r="D680" s="13" t="s">
        <v>19</v>
      </c>
      <c r="E680" s="13" t="s">
        <v>26</v>
      </c>
      <c r="F680" s="13" t="s">
        <v>21</v>
      </c>
      <c r="G680" s="14">
        <f>4838+4838</f>
        <v>9676</v>
      </c>
      <c r="H680" s="14"/>
      <c r="I680" s="20">
        <f t="shared" si="72"/>
        <v>9676</v>
      </c>
      <c r="J680" s="16">
        <f>79881+79881</f>
        <v>159762</v>
      </c>
      <c r="K680" s="16"/>
      <c r="L680" s="26">
        <f t="shared" si="73"/>
        <v>159762</v>
      </c>
    </row>
    <row r="681" spans="1:12" ht="12.75" outlineLevel="2">
      <c r="A681" s="165" t="s">
        <v>649</v>
      </c>
      <c r="B681" s="166" t="s">
        <v>641</v>
      </c>
      <c r="C681" s="166" t="s">
        <v>18</v>
      </c>
      <c r="D681" s="166" t="s">
        <v>19</v>
      </c>
      <c r="E681" s="143" t="s">
        <v>26</v>
      </c>
      <c r="F681" s="142" t="s">
        <v>21</v>
      </c>
      <c r="G681" s="131">
        <v>1892</v>
      </c>
      <c r="H681" s="131"/>
      <c r="I681" s="20">
        <f t="shared" si="72"/>
        <v>1892</v>
      </c>
      <c r="J681" s="131">
        <v>5966</v>
      </c>
      <c r="K681" s="131"/>
      <c r="L681" s="26">
        <f t="shared" si="73"/>
        <v>5966</v>
      </c>
    </row>
    <row r="682" spans="1:12" ht="12.75" outlineLevel="2">
      <c r="A682" s="11" t="s">
        <v>257</v>
      </c>
      <c r="B682" s="12" t="s">
        <v>92</v>
      </c>
      <c r="C682" s="12" t="s">
        <v>18</v>
      </c>
      <c r="D682" s="12" t="s">
        <v>19</v>
      </c>
      <c r="E682" s="13" t="s">
        <v>20</v>
      </c>
      <c r="F682" s="12" t="s">
        <v>21</v>
      </c>
      <c r="G682" s="14"/>
      <c r="H682" s="14">
        <f>8787+8620</f>
        <v>17407</v>
      </c>
      <c r="I682" s="20">
        <f t="shared" si="72"/>
        <v>17407</v>
      </c>
      <c r="J682" s="16"/>
      <c r="K682" s="16">
        <f>357867+441295</f>
        <v>799162</v>
      </c>
      <c r="L682" s="26">
        <f t="shared" si="73"/>
        <v>799162</v>
      </c>
    </row>
    <row r="683" spans="1:12" ht="12.75" outlineLevel="2">
      <c r="A683" s="11" t="s">
        <v>354</v>
      </c>
      <c r="B683" s="12" t="s">
        <v>92</v>
      </c>
      <c r="C683" s="12" t="s">
        <v>18</v>
      </c>
      <c r="D683" s="12" t="s">
        <v>19</v>
      </c>
      <c r="E683" s="13" t="s">
        <v>20</v>
      </c>
      <c r="F683" s="12" t="s">
        <v>21</v>
      </c>
      <c r="G683" s="14"/>
      <c r="H683" s="14">
        <f>2498+2554</f>
        <v>5052</v>
      </c>
      <c r="I683" s="20">
        <f t="shared" si="72"/>
        <v>5052</v>
      </c>
      <c r="J683" s="16"/>
      <c r="K683" s="16">
        <f>126414+131653</f>
        <v>258067</v>
      </c>
      <c r="L683" s="26">
        <f t="shared" si="73"/>
        <v>258067</v>
      </c>
    </row>
    <row r="684" spans="1:12" ht="12.75" outlineLevel="2">
      <c r="A684" s="11" t="s">
        <v>106</v>
      </c>
      <c r="B684" s="12" t="s">
        <v>70</v>
      </c>
      <c r="C684" s="12" t="s">
        <v>18</v>
      </c>
      <c r="D684" s="12" t="s">
        <v>19</v>
      </c>
      <c r="E684" s="13" t="s">
        <v>26</v>
      </c>
      <c r="F684" s="12" t="s">
        <v>21</v>
      </c>
      <c r="G684" s="14">
        <v>7446</v>
      </c>
      <c r="H684" s="14">
        <v>107</v>
      </c>
      <c r="I684" s="20">
        <f t="shared" si="72"/>
        <v>7553</v>
      </c>
      <c r="J684" s="16">
        <v>119913</v>
      </c>
      <c r="K684" s="16">
        <v>4401</v>
      </c>
      <c r="L684" s="26">
        <f t="shared" si="73"/>
        <v>124314</v>
      </c>
    </row>
    <row r="685" spans="1:12" ht="12.75" outlineLevel="2">
      <c r="A685" s="11" t="s">
        <v>344</v>
      </c>
      <c r="B685" s="12" t="s">
        <v>70</v>
      </c>
      <c r="C685" s="12" t="s">
        <v>18</v>
      </c>
      <c r="D685" s="12" t="s">
        <v>19</v>
      </c>
      <c r="E685" s="13" t="s">
        <v>26</v>
      </c>
      <c r="F685" s="12" t="s">
        <v>21</v>
      </c>
      <c r="G685" s="14">
        <v>3409</v>
      </c>
      <c r="H685" s="14"/>
      <c r="I685" s="20">
        <f t="shared" si="72"/>
        <v>3409</v>
      </c>
      <c r="J685" s="16">
        <v>59814</v>
      </c>
      <c r="K685" s="16"/>
      <c r="L685" s="26">
        <f t="shared" si="73"/>
        <v>59814</v>
      </c>
    </row>
    <row r="686" spans="1:12" ht="12.75" outlineLevel="2">
      <c r="A686" s="11" t="s">
        <v>397</v>
      </c>
      <c r="B686" s="12" t="s">
        <v>70</v>
      </c>
      <c r="C686" s="12" t="s">
        <v>18</v>
      </c>
      <c r="D686" s="12" t="s">
        <v>19</v>
      </c>
      <c r="E686" s="13" t="s">
        <v>26</v>
      </c>
      <c r="F686" s="13" t="s">
        <v>21</v>
      </c>
      <c r="G686" s="14">
        <v>8989</v>
      </c>
      <c r="H686" s="14"/>
      <c r="I686" s="20">
        <f t="shared" si="72"/>
        <v>8989</v>
      </c>
      <c r="J686" s="16">
        <v>145509</v>
      </c>
      <c r="K686" s="16"/>
      <c r="L686" s="26">
        <f t="shared" si="73"/>
        <v>145509</v>
      </c>
    </row>
    <row r="687" spans="1:12" ht="12.75" outlineLevel="2">
      <c r="A687" s="11" t="s">
        <v>495</v>
      </c>
      <c r="B687" s="12" t="s">
        <v>70</v>
      </c>
      <c r="C687" s="12" t="s">
        <v>18</v>
      </c>
      <c r="D687" s="12" t="s">
        <v>19</v>
      </c>
      <c r="E687" s="13" t="s">
        <v>26</v>
      </c>
      <c r="F687" s="12" t="s">
        <v>21</v>
      </c>
      <c r="G687" s="14">
        <v>7782</v>
      </c>
      <c r="H687" s="14"/>
      <c r="I687" s="20">
        <f t="shared" si="72"/>
        <v>7782</v>
      </c>
      <c r="J687" s="16">
        <v>137909</v>
      </c>
      <c r="K687" s="16"/>
      <c r="L687" s="26">
        <f t="shared" si="73"/>
        <v>137909</v>
      </c>
    </row>
    <row r="688" spans="1:12" ht="12.75" outlineLevel="2">
      <c r="A688" s="11" t="s">
        <v>496</v>
      </c>
      <c r="B688" s="12" t="s">
        <v>70</v>
      </c>
      <c r="C688" s="12" t="s">
        <v>18</v>
      </c>
      <c r="D688" s="12" t="s">
        <v>19</v>
      </c>
      <c r="E688" s="13" t="s">
        <v>26</v>
      </c>
      <c r="F688" s="12" t="s">
        <v>21</v>
      </c>
      <c r="G688" s="14">
        <v>10818</v>
      </c>
      <c r="H688" s="14">
        <v>146</v>
      </c>
      <c r="I688" s="20">
        <f t="shared" si="72"/>
        <v>10964</v>
      </c>
      <c r="J688" s="16">
        <v>174785</v>
      </c>
      <c r="K688" s="16">
        <v>5991</v>
      </c>
      <c r="L688" s="26">
        <f t="shared" si="73"/>
        <v>180776</v>
      </c>
    </row>
    <row r="689" spans="1:12" ht="12.75" outlineLevel="2">
      <c r="A689" s="11" t="s">
        <v>497</v>
      </c>
      <c r="B689" s="12" t="s">
        <v>70</v>
      </c>
      <c r="C689" s="12" t="s">
        <v>18</v>
      </c>
      <c r="D689" s="12" t="s">
        <v>19</v>
      </c>
      <c r="E689" s="13" t="s">
        <v>26</v>
      </c>
      <c r="F689" s="12" t="s">
        <v>21</v>
      </c>
      <c r="G689" s="14">
        <v>7347</v>
      </c>
      <c r="H689" s="14"/>
      <c r="I689" s="20">
        <f t="shared" si="72"/>
        <v>7347</v>
      </c>
      <c r="J689" s="16">
        <v>125898</v>
      </c>
      <c r="K689" s="16"/>
      <c r="L689" s="26">
        <f t="shared" si="73"/>
        <v>125898</v>
      </c>
    </row>
    <row r="690" spans="1:12" ht="12.75" outlineLevel="2">
      <c r="A690" s="11" t="s">
        <v>498</v>
      </c>
      <c r="B690" s="12" t="s">
        <v>70</v>
      </c>
      <c r="C690" s="12" t="s">
        <v>18</v>
      </c>
      <c r="D690" s="12" t="s">
        <v>19</v>
      </c>
      <c r="E690" s="13" t="s">
        <v>26</v>
      </c>
      <c r="F690" s="12" t="s">
        <v>21</v>
      </c>
      <c r="G690" s="14">
        <v>42327</v>
      </c>
      <c r="H690" s="14"/>
      <c r="I690" s="20">
        <f t="shared" si="72"/>
        <v>42327</v>
      </c>
      <c r="J690" s="16">
        <v>713181</v>
      </c>
      <c r="K690" s="16"/>
      <c r="L690" s="26">
        <f t="shared" si="73"/>
        <v>713181</v>
      </c>
    </row>
    <row r="691" spans="1:12" ht="12.75" outlineLevel="2">
      <c r="A691" s="11" t="s">
        <v>521</v>
      </c>
      <c r="B691" s="12" t="s">
        <v>70</v>
      </c>
      <c r="C691" s="12" t="s">
        <v>18</v>
      </c>
      <c r="D691" s="12" t="s">
        <v>19</v>
      </c>
      <c r="E691" s="13" t="s">
        <v>26</v>
      </c>
      <c r="F691" s="12" t="s">
        <v>21</v>
      </c>
      <c r="G691" s="14">
        <v>5210</v>
      </c>
      <c r="H691" s="14"/>
      <c r="I691" s="20">
        <f t="shared" si="72"/>
        <v>5210</v>
      </c>
      <c r="J691" s="16">
        <v>82147</v>
      </c>
      <c r="K691" s="16"/>
      <c r="L691" s="26">
        <f t="shared" si="73"/>
        <v>82147</v>
      </c>
    </row>
    <row r="692" spans="1:12" ht="12.75" outlineLevel="2">
      <c r="A692" s="11" t="s">
        <v>575</v>
      </c>
      <c r="B692" s="12" t="s">
        <v>70</v>
      </c>
      <c r="C692" s="12" t="s">
        <v>18</v>
      </c>
      <c r="D692" s="12" t="s">
        <v>19</v>
      </c>
      <c r="E692" s="13" t="s">
        <v>26</v>
      </c>
      <c r="F692" s="12" t="s">
        <v>21</v>
      </c>
      <c r="G692" s="14">
        <v>30681</v>
      </c>
      <c r="H692" s="14"/>
      <c r="I692" s="20">
        <f t="shared" si="72"/>
        <v>30681</v>
      </c>
      <c r="J692" s="16">
        <v>483020</v>
      </c>
      <c r="K692" s="16"/>
      <c r="L692" s="26">
        <f t="shared" si="73"/>
        <v>483020</v>
      </c>
    </row>
    <row r="693" spans="1:12" s="233" customFormat="1" ht="12.75" outlineLevel="1">
      <c r="A693" s="247"/>
      <c r="B693" s="244"/>
      <c r="C693" s="244"/>
      <c r="D693" s="244" t="s">
        <v>672</v>
      </c>
      <c r="E693" s="239"/>
      <c r="F693" s="244"/>
      <c r="G693" s="240">
        <f aca="true" t="shared" si="74" ref="G693:L693">SUBTOTAL(9,G630:G692)</f>
        <v>1965724</v>
      </c>
      <c r="H693" s="240">
        <f t="shared" si="74"/>
        <v>164966</v>
      </c>
      <c r="I693" s="230">
        <f t="shared" si="74"/>
        <v>2130690</v>
      </c>
      <c r="J693" s="241">
        <f t="shared" si="74"/>
        <v>32772723</v>
      </c>
      <c r="K693" s="241">
        <f t="shared" si="74"/>
        <v>9163978</v>
      </c>
      <c r="L693" s="232">
        <f t="shared" si="74"/>
        <v>41936701</v>
      </c>
    </row>
    <row r="694" spans="1:12" ht="24" outlineLevel="2">
      <c r="A694" s="105" t="s">
        <v>332</v>
      </c>
      <c r="B694" s="106" t="s">
        <v>32</v>
      </c>
      <c r="C694" s="106" t="s">
        <v>333</v>
      </c>
      <c r="D694" s="106" t="s">
        <v>130</v>
      </c>
      <c r="E694" s="107" t="s">
        <v>20</v>
      </c>
      <c r="F694" s="108" t="s">
        <v>27</v>
      </c>
      <c r="G694" s="109">
        <v>0</v>
      </c>
      <c r="H694" s="109">
        <v>151599</v>
      </c>
      <c r="I694" s="20">
        <f aca="true" t="shared" si="75" ref="I694:I706">SUM(G694:H694)</f>
        <v>151599</v>
      </c>
      <c r="J694" s="109"/>
      <c r="K694" s="109">
        <v>5371985</v>
      </c>
      <c r="L694" s="26">
        <f aca="true" t="shared" si="76" ref="L694:L706">SUM(J694:K694)</f>
        <v>5371985</v>
      </c>
    </row>
    <row r="695" spans="1:12" ht="12.75" outlineLevel="2">
      <c r="A695" s="23" t="s">
        <v>191</v>
      </c>
      <c r="B695" s="19" t="s">
        <v>49</v>
      </c>
      <c r="C695" s="19" t="s">
        <v>24</v>
      </c>
      <c r="D695" s="19" t="s">
        <v>130</v>
      </c>
      <c r="E695" s="19" t="s">
        <v>20</v>
      </c>
      <c r="F695" s="19" t="s">
        <v>27</v>
      </c>
      <c r="G695" s="20"/>
      <c r="H695" s="20">
        <v>238</v>
      </c>
      <c r="I695" s="20">
        <f t="shared" si="75"/>
        <v>238</v>
      </c>
      <c r="J695" s="21"/>
      <c r="K695" s="21">
        <v>12451</v>
      </c>
      <c r="L695" s="26">
        <f t="shared" si="76"/>
        <v>12451</v>
      </c>
    </row>
    <row r="696" spans="1:12" ht="12.75" outlineLevel="2">
      <c r="A696" s="47" t="s">
        <v>129</v>
      </c>
      <c r="B696" s="49" t="s">
        <v>64</v>
      </c>
      <c r="C696" s="49" t="s">
        <v>36</v>
      </c>
      <c r="D696" s="49" t="s">
        <v>130</v>
      </c>
      <c r="E696" s="50" t="s">
        <v>20</v>
      </c>
      <c r="F696" s="49" t="s">
        <v>38</v>
      </c>
      <c r="G696" s="30">
        <v>0</v>
      </c>
      <c r="H696" s="30">
        <v>5</v>
      </c>
      <c r="I696" s="20">
        <f t="shared" si="75"/>
        <v>5</v>
      </c>
      <c r="J696" s="30">
        <v>0</v>
      </c>
      <c r="K696" s="30">
        <v>121</v>
      </c>
      <c r="L696" s="26">
        <f t="shared" si="76"/>
        <v>121</v>
      </c>
    </row>
    <row r="697" spans="1:12" ht="12.75" outlineLevel="2">
      <c r="A697" s="70" t="s">
        <v>129</v>
      </c>
      <c r="B697" s="13" t="s">
        <v>64</v>
      </c>
      <c r="C697" s="13" t="s">
        <v>18</v>
      </c>
      <c r="D697" s="13" t="s">
        <v>130</v>
      </c>
      <c r="E697" s="13" t="s">
        <v>20</v>
      </c>
      <c r="F697" s="12" t="s">
        <v>21</v>
      </c>
      <c r="G697" s="39"/>
      <c r="H697" s="39">
        <v>150</v>
      </c>
      <c r="I697" s="20">
        <f t="shared" si="75"/>
        <v>150</v>
      </c>
      <c r="J697" s="39"/>
      <c r="K697" s="39">
        <v>10350</v>
      </c>
      <c r="L697" s="26">
        <f t="shared" si="76"/>
        <v>10350</v>
      </c>
    </row>
    <row r="698" spans="1:12" ht="12.75" outlineLevel="2">
      <c r="A698" s="23" t="s">
        <v>129</v>
      </c>
      <c r="B698" s="19" t="s">
        <v>64</v>
      </c>
      <c r="C698" s="19" t="s">
        <v>24</v>
      </c>
      <c r="D698" s="19" t="s">
        <v>130</v>
      </c>
      <c r="E698" s="19" t="s">
        <v>20</v>
      </c>
      <c r="F698" s="19" t="s">
        <v>27</v>
      </c>
      <c r="G698" s="20"/>
      <c r="H698" s="73">
        <v>7390</v>
      </c>
      <c r="I698" s="20">
        <f t="shared" si="75"/>
        <v>7390</v>
      </c>
      <c r="J698" s="74"/>
      <c r="K698" s="21">
        <f>262619+22669</f>
        <v>285288</v>
      </c>
      <c r="L698" s="26">
        <f t="shared" si="76"/>
        <v>285288</v>
      </c>
    </row>
    <row r="699" spans="1:12" ht="12.75" outlineLevel="2">
      <c r="A699" s="33" t="s">
        <v>129</v>
      </c>
      <c r="B699" s="34" t="s">
        <v>64</v>
      </c>
      <c r="C699" s="34" t="s">
        <v>42</v>
      </c>
      <c r="D699" s="34" t="s">
        <v>130</v>
      </c>
      <c r="E699" s="35" t="s">
        <v>20</v>
      </c>
      <c r="F699" s="75" t="s">
        <v>44</v>
      </c>
      <c r="G699" s="26" t="s">
        <v>68</v>
      </c>
      <c r="H699" s="36">
        <v>5226</v>
      </c>
      <c r="I699" s="20">
        <f t="shared" si="75"/>
        <v>5226</v>
      </c>
      <c r="J699" s="26" t="s">
        <v>68</v>
      </c>
      <c r="K699" s="26">
        <v>965864</v>
      </c>
      <c r="L699" s="26">
        <f t="shared" si="76"/>
        <v>965864</v>
      </c>
    </row>
    <row r="700" spans="1:12" ht="12.75" outlineLevel="2">
      <c r="A700" s="85" t="s">
        <v>156</v>
      </c>
      <c r="B700" s="13" t="s">
        <v>64</v>
      </c>
      <c r="C700" s="13" t="s">
        <v>18</v>
      </c>
      <c r="D700" s="13" t="s">
        <v>130</v>
      </c>
      <c r="E700" s="13" t="s">
        <v>20</v>
      </c>
      <c r="F700" s="12" t="s">
        <v>21</v>
      </c>
      <c r="G700" s="16"/>
      <c r="H700" s="86">
        <v>193385</v>
      </c>
      <c r="I700" s="20">
        <f t="shared" si="75"/>
        <v>193385</v>
      </c>
      <c r="J700" s="16"/>
      <c r="K700" s="16">
        <v>9092770</v>
      </c>
      <c r="L700" s="26">
        <f t="shared" si="76"/>
        <v>9092770</v>
      </c>
    </row>
    <row r="701" spans="1:12" ht="12.75" outlineLevel="2">
      <c r="A701" s="23" t="s">
        <v>156</v>
      </c>
      <c r="B701" s="19" t="s">
        <v>64</v>
      </c>
      <c r="C701" s="19" t="s">
        <v>24</v>
      </c>
      <c r="D701" s="19" t="s">
        <v>130</v>
      </c>
      <c r="E701" s="19" t="s">
        <v>20</v>
      </c>
      <c r="F701" s="19" t="s">
        <v>27</v>
      </c>
      <c r="G701" s="20"/>
      <c r="H701" s="73">
        <f>1088+607</f>
        <v>1695</v>
      </c>
      <c r="I701" s="20">
        <f t="shared" si="75"/>
        <v>1695</v>
      </c>
      <c r="J701" s="74"/>
      <c r="K701" s="21">
        <v>43176</v>
      </c>
      <c r="L701" s="26">
        <f t="shared" si="76"/>
        <v>43176</v>
      </c>
    </row>
    <row r="702" spans="1:12" ht="12.75" outlineLevel="2">
      <c r="A702" s="33" t="s">
        <v>156</v>
      </c>
      <c r="B702" s="34" t="s">
        <v>64</v>
      </c>
      <c r="C702" s="34" t="s">
        <v>42</v>
      </c>
      <c r="D702" s="34" t="s">
        <v>130</v>
      </c>
      <c r="E702" s="35" t="s">
        <v>20</v>
      </c>
      <c r="F702" s="75" t="s">
        <v>44</v>
      </c>
      <c r="G702" s="26" t="s">
        <v>68</v>
      </c>
      <c r="H702" s="36">
        <v>2805</v>
      </c>
      <c r="I702" s="20">
        <f t="shared" si="75"/>
        <v>2805</v>
      </c>
      <c r="J702" s="26" t="s">
        <v>68</v>
      </c>
      <c r="K702" s="26">
        <v>132390</v>
      </c>
      <c r="L702" s="26">
        <f t="shared" si="76"/>
        <v>132390</v>
      </c>
    </row>
    <row r="703" spans="1:12" ht="12.75" outlineLevel="2">
      <c r="A703" s="23" t="s">
        <v>160</v>
      </c>
      <c r="B703" s="19" t="s">
        <v>64</v>
      </c>
      <c r="C703" s="19" t="s">
        <v>24</v>
      </c>
      <c r="D703" s="19" t="s">
        <v>130</v>
      </c>
      <c r="E703" s="19" t="s">
        <v>20</v>
      </c>
      <c r="F703" s="19" t="s">
        <v>27</v>
      </c>
      <c r="G703" s="20"/>
      <c r="H703" s="73">
        <v>553</v>
      </c>
      <c r="I703" s="20">
        <f t="shared" si="75"/>
        <v>553</v>
      </c>
      <c r="J703" s="74"/>
      <c r="K703" s="21">
        <v>23447</v>
      </c>
      <c r="L703" s="26">
        <f t="shared" si="76"/>
        <v>23447</v>
      </c>
    </row>
    <row r="704" spans="1:12" ht="12.75" outlineLevel="2">
      <c r="A704" s="33" t="s">
        <v>160</v>
      </c>
      <c r="B704" s="34" t="s">
        <v>64</v>
      </c>
      <c r="C704" s="34" t="s">
        <v>42</v>
      </c>
      <c r="D704" s="34" t="s">
        <v>130</v>
      </c>
      <c r="E704" s="35" t="s">
        <v>20</v>
      </c>
      <c r="F704" s="75" t="s">
        <v>44</v>
      </c>
      <c r="G704" s="26" t="s">
        <v>68</v>
      </c>
      <c r="H704" s="36">
        <v>50348</v>
      </c>
      <c r="I704" s="20">
        <f t="shared" si="75"/>
        <v>50348</v>
      </c>
      <c r="J704" s="26" t="s">
        <v>68</v>
      </c>
      <c r="K704" s="26">
        <v>3107774</v>
      </c>
      <c r="L704" s="26">
        <f t="shared" si="76"/>
        <v>3107774</v>
      </c>
    </row>
    <row r="705" spans="1:12" ht="12.75" outlineLevel="2">
      <c r="A705" s="33" t="s">
        <v>790</v>
      </c>
      <c r="B705" s="34" t="s">
        <v>64</v>
      </c>
      <c r="C705" s="34" t="s">
        <v>42</v>
      </c>
      <c r="D705" s="34" t="s">
        <v>130</v>
      </c>
      <c r="E705" s="35" t="s">
        <v>20</v>
      </c>
      <c r="F705" s="75" t="s">
        <v>44</v>
      </c>
      <c r="G705" s="26" t="s">
        <v>68</v>
      </c>
      <c r="H705" s="36">
        <v>742</v>
      </c>
      <c r="I705" s="20">
        <f t="shared" si="75"/>
        <v>742</v>
      </c>
      <c r="J705" s="26" t="s">
        <v>68</v>
      </c>
      <c r="K705" s="26">
        <v>75741</v>
      </c>
      <c r="L705" s="26">
        <f t="shared" si="76"/>
        <v>75741</v>
      </c>
    </row>
    <row r="706" spans="1:12" ht="12.75" outlineLevel="2">
      <c r="A706" s="23" t="s">
        <v>192</v>
      </c>
      <c r="B706" s="19" t="s">
        <v>64</v>
      </c>
      <c r="C706" s="19" t="s">
        <v>24</v>
      </c>
      <c r="D706" s="19" t="s">
        <v>130</v>
      </c>
      <c r="E706" s="19" t="s">
        <v>20</v>
      </c>
      <c r="F706" s="19" t="s">
        <v>27</v>
      </c>
      <c r="G706" s="20"/>
      <c r="H706" s="20">
        <v>111888</v>
      </c>
      <c r="I706" s="20">
        <f t="shared" si="75"/>
        <v>111888</v>
      </c>
      <c r="J706" s="74"/>
      <c r="K706" s="21">
        <v>6152262</v>
      </c>
      <c r="L706" s="26">
        <f t="shared" si="76"/>
        <v>6152262</v>
      </c>
    </row>
    <row r="707" spans="1:12" s="233" customFormat="1" ht="12.75" outlineLevel="1">
      <c r="A707" s="248"/>
      <c r="B707" s="249"/>
      <c r="C707" s="249"/>
      <c r="D707" s="249" t="s">
        <v>673</v>
      </c>
      <c r="E707" s="249"/>
      <c r="F707" s="249"/>
      <c r="G707" s="230">
        <f aca="true" t="shared" si="77" ref="G707:L707">SUBTOTAL(9,G694:G706)</f>
        <v>0</v>
      </c>
      <c r="H707" s="230">
        <f t="shared" si="77"/>
        <v>526024</v>
      </c>
      <c r="I707" s="230">
        <f t="shared" si="77"/>
        <v>526024</v>
      </c>
      <c r="J707" s="263">
        <f t="shared" si="77"/>
        <v>0</v>
      </c>
      <c r="K707" s="250">
        <f t="shared" si="77"/>
        <v>25273619</v>
      </c>
      <c r="L707" s="232">
        <f t="shared" si="77"/>
        <v>25273619</v>
      </c>
    </row>
    <row r="708" spans="1:12" ht="12.75" outlineLevel="2">
      <c r="A708" s="17" t="s">
        <v>715</v>
      </c>
      <c r="B708" s="18" t="s">
        <v>32</v>
      </c>
      <c r="C708" s="18" t="s">
        <v>24</v>
      </c>
      <c r="D708" s="18" t="s">
        <v>114</v>
      </c>
      <c r="E708" s="18" t="s">
        <v>20</v>
      </c>
      <c r="F708" s="19" t="s">
        <v>27</v>
      </c>
      <c r="G708" s="20">
        <v>384529</v>
      </c>
      <c r="H708" s="20">
        <v>765</v>
      </c>
      <c r="I708" s="20">
        <f aca="true" t="shared" si="78" ref="I708:I730">SUM(G708:H708)</f>
        <v>385294</v>
      </c>
      <c r="J708" s="21">
        <v>9438145</v>
      </c>
      <c r="K708" s="21">
        <v>41376</v>
      </c>
      <c r="L708" s="26">
        <f aca="true" t="shared" si="79" ref="L708:L730">SUM(J708:K708)</f>
        <v>9479521</v>
      </c>
    </row>
    <row r="709" spans="1:12" ht="12.75" outlineLevel="2">
      <c r="A709" s="17" t="s">
        <v>171</v>
      </c>
      <c r="B709" s="18" t="s">
        <v>35</v>
      </c>
      <c r="C709" s="18" t="s">
        <v>24</v>
      </c>
      <c r="D709" s="18" t="s">
        <v>114</v>
      </c>
      <c r="E709" s="18" t="s">
        <v>26</v>
      </c>
      <c r="F709" s="19" t="s">
        <v>27</v>
      </c>
      <c r="G709" s="20">
        <v>9625</v>
      </c>
      <c r="H709" s="20"/>
      <c r="I709" s="20">
        <f t="shared" si="78"/>
        <v>9625</v>
      </c>
      <c r="J709" s="21">
        <v>242304</v>
      </c>
      <c r="K709" s="21"/>
      <c r="L709" s="26">
        <f t="shared" si="79"/>
        <v>242304</v>
      </c>
    </row>
    <row r="710" spans="1:12" ht="12.75" outlineLevel="2">
      <c r="A710" s="17" t="s">
        <v>261</v>
      </c>
      <c r="B710" s="18" t="s">
        <v>35</v>
      </c>
      <c r="C710" s="18" t="s">
        <v>24</v>
      </c>
      <c r="D710" s="18" t="s">
        <v>114</v>
      </c>
      <c r="E710" s="18" t="s">
        <v>26</v>
      </c>
      <c r="F710" s="19" t="s">
        <v>27</v>
      </c>
      <c r="G710" s="20">
        <v>12801</v>
      </c>
      <c r="H710" s="20"/>
      <c r="I710" s="20">
        <f t="shared" si="78"/>
        <v>12801</v>
      </c>
      <c r="J710" s="21">
        <v>282735</v>
      </c>
      <c r="K710" s="21"/>
      <c r="L710" s="26">
        <f t="shared" si="79"/>
        <v>282735</v>
      </c>
    </row>
    <row r="711" spans="1:12" ht="12.75" outlineLevel="2">
      <c r="A711" s="17" t="s">
        <v>560</v>
      </c>
      <c r="B711" s="18" t="s">
        <v>35</v>
      </c>
      <c r="C711" s="18" t="s">
        <v>24</v>
      </c>
      <c r="D711" s="18" t="s">
        <v>114</v>
      </c>
      <c r="E711" s="18" t="s">
        <v>26</v>
      </c>
      <c r="F711" s="19" t="s">
        <v>27</v>
      </c>
      <c r="G711" s="20">
        <v>3983</v>
      </c>
      <c r="H711" s="20"/>
      <c r="I711" s="20">
        <f t="shared" si="78"/>
        <v>3983</v>
      </c>
      <c r="J711" s="21">
        <v>88061</v>
      </c>
      <c r="K711" s="21"/>
      <c r="L711" s="26">
        <f t="shared" si="79"/>
        <v>88061</v>
      </c>
    </row>
    <row r="712" spans="1:12" ht="12.75" outlineLevel="2">
      <c r="A712" s="17" t="s">
        <v>711</v>
      </c>
      <c r="B712" s="18" t="s">
        <v>76</v>
      </c>
      <c r="C712" s="18" t="s">
        <v>24</v>
      </c>
      <c r="D712" s="18" t="s">
        <v>114</v>
      </c>
      <c r="E712" s="18" t="s">
        <v>26</v>
      </c>
      <c r="F712" s="19" t="s">
        <v>27</v>
      </c>
      <c r="G712" s="20"/>
      <c r="H712" s="72"/>
      <c r="I712" s="20">
        <f t="shared" si="78"/>
        <v>0</v>
      </c>
      <c r="J712" s="21"/>
      <c r="K712" s="21"/>
      <c r="L712" s="26">
        <f t="shared" si="79"/>
        <v>0</v>
      </c>
    </row>
    <row r="713" spans="1:12" ht="12.75" outlineLevel="2">
      <c r="A713" s="17" t="s">
        <v>760</v>
      </c>
      <c r="B713" s="18" t="s">
        <v>76</v>
      </c>
      <c r="C713" s="18" t="s">
        <v>24</v>
      </c>
      <c r="D713" s="18" t="s">
        <v>114</v>
      </c>
      <c r="E713" s="18" t="s">
        <v>26</v>
      </c>
      <c r="F713" s="19" t="s">
        <v>27</v>
      </c>
      <c r="G713" s="72"/>
      <c r="H713" s="72"/>
      <c r="I713" s="20">
        <f t="shared" si="78"/>
        <v>0</v>
      </c>
      <c r="J713" s="21"/>
      <c r="K713" s="21"/>
      <c r="L713" s="26">
        <f t="shared" si="79"/>
        <v>0</v>
      </c>
    </row>
    <row r="714" spans="1:12" ht="12.75" outlineLevel="2">
      <c r="A714" s="17" t="s">
        <v>774</v>
      </c>
      <c r="B714" s="18" t="s">
        <v>76</v>
      </c>
      <c r="C714" s="18" t="s">
        <v>24</v>
      </c>
      <c r="D714" s="18" t="s">
        <v>114</v>
      </c>
      <c r="E714" s="18" t="s">
        <v>26</v>
      </c>
      <c r="F714" s="19" t="s">
        <v>27</v>
      </c>
      <c r="G714" s="72"/>
      <c r="H714" s="72">
        <v>10357</v>
      </c>
      <c r="I714" s="20">
        <f t="shared" si="78"/>
        <v>10357</v>
      </c>
      <c r="J714" s="21"/>
      <c r="K714" s="21">
        <v>441069</v>
      </c>
      <c r="L714" s="26">
        <f t="shared" si="79"/>
        <v>441069</v>
      </c>
    </row>
    <row r="715" spans="1:12" ht="12.75" outlineLevel="2">
      <c r="A715" s="139" t="s">
        <v>637</v>
      </c>
      <c r="B715" s="140" t="s">
        <v>638</v>
      </c>
      <c r="C715" s="140" t="s">
        <v>36</v>
      </c>
      <c r="D715" s="140" t="s">
        <v>114</v>
      </c>
      <c r="E715" s="140" t="s">
        <v>20</v>
      </c>
      <c r="F715" s="140" t="s">
        <v>38</v>
      </c>
      <c r="G715" s="68">
        <v>0</v>
      </c>
      <c r="H715" s="68">
        <f>91580+292747</f>
        <v>384327</v>
      </c>
      <c r="I715" s="20">
        <f t="shared" si="78"/>
        <v>384327</v>
      </c>
      <c r="J715" s="68">
        <v>0</v>
      </c>
      <c r="K715" s="68">
        <f>3618171+14529715</f>
        <v>18147886</v>
      </c>
      <c r="L715" s="26">
        <f t="shared" si="79"/>
        <v>18147886</v>
      </c>
    </row>
    <row r="716" spans="1:12" ht="12.75" outlineLevel="2">
      <c r="A716" s="23" t="s">
        <v>183</v>
      </c>
      <c r="B716" s="19" t="s">
        <v>64</v>
      </c>
      <c r="C716" s="19" t="s">
        <v>24</v>
      </c>
      <c r="D716" s="19" t="s">
        <v>114</v>
      </c>
      <c r="E716" s="19" t="s">
        <v>20</v>
      </c>
      <c r="F716" s="19" t="s">
        <v>27</v>
      </c>
      <c r="G716" s="20"/>
      <c r="H716" s="20">
        <v>34</v>
      </c>
      <c r="I716" s="20">
        <f t="shared" si="78"/>
        <v>34</v>
      </c>
      <c r="J716" s="21"/>
      <c r="K716" s="21">
        <v>1700</v>
      </c>
      <c r="L716" s="26">
        <f t="shared" si="79"/>
        <v>1700</v>
      </c>
    </row>
    <row r="717" spans="1:12" ht="12.75" outlineLevel="2">
      <c r="A717" s="17" t="s">
        <v>113</v>
      </c>
      <c r="B717" s="18" t="s">
        <v>17</v>
      </c>
      <c r="C717" s="18" t="s">
        <v>24</v>
      </c>
      <c r="D717" s="18" t="s">
        <v>114</v>
      </c>
      <c r="E717" s="18" t="s">
        <v>20</v>
      </c>
      <c r="F717" s="19" t="s">
        <v>27</v>
      </c>
      <c r="G717" s="72">
        <v>33326</v>
      </c>
      <c r="H717" s="72"/>
      <c r="I717" s="20">
        <f t="shared" si="78"/>
        <v>33326</v>
      </c>
      <c r="J717" s="21">
        <v>801860</v>
      </c>
      <c r="K717" s="21"/>
      <c r="L717" s="26">
        <f t="shared" si="79"/>
        <v>801860</v>
      </c>
    </row>
    <row r="718" spans="1:12" ht="12.75" outlineLevel="2">
      <c r="A718" s="17" t="s">
        <v>259</v>
      </c>
      <c r="B718" s="18" t="s">
        <v>17</v>
      </c>
      <c r="C718" s="18" t="s">
        <v>24</v>
      </c>
      <c r="D718" s="18" t="s">
        <v>114</v>
      </c>
      <c r="E718" s="18" t="s">
        <v>20</v>
      </c>
      <c r="F718" s="19" t="s">
        <v>27</v>
      </c>
      <c r="G718" s="72">
        <v>1379</v>
      </c>
      <c r="H718" s="72"/>
      <c r="I718" s="20">
        <f t="shared" si="78"/>
        <v>1379</v>
      </c>
      <c r="J718" s="21">
        <v>30605</v>
      </c>
      <c r="K718" s="21"/>
      <c r="L718" s="26">
        <f t="shared" si="79"/>
        <v>30605</v>
      </c>
    </row>
    <row r="719" spans="1:12" ht="12.75" outlineLevel="2">
      <c r="A719" s="17" t="s">
        <v>448</v>
      </c>
      <c r="B719" s="18" t="s">
        <v>17</v>
      </c>
      <c r="C719" s="18" t="s">
        <v>24</v>
      </c>
      <c r="D719" s="18" t="s">
        <v>114</v>
      </c>
      <c r="E719" s="18" t="s">
        <v>20</v>
      </c>
      <c r="F719" s="19" t="s">
        <v>27</v>
      </c>
      <c r="G719" s="72">
        <v>5045</v>
      </c>
      <c r="H719" s="20"/>
      <c r="I719" s="20">
        <f t="shared" si="78"/>
        <v>5045</v>
      </c>
      <c r="J719" s="21">
        <v>111529</v>
      </c>
      <c r="K719" s="21"/>
      <c r="L719" s="26">
        <f t="shared" si="79"/>
        <v>111529</v>
      </c>
    </row>
    <row r="720" spans="1:12" ht="12.75" outlineLevel="2">
      <c r="A720" s="17" t="s">
        <v>537</v>
      </c>
      <c r="B720" s="18" t="s">
        <v>17</v>
      </c>
      <c r="C720" s="18" t="s">
        <v>24</v>
      </c>
      <c r="D720" s="18" t="s">
        <v>114</v>
      </c>
      <c r="E720" s="18" t="s">
        <v>20</v>
      </c>
      <c r="F720" s="19" t="s">
        <v>27</v>
      </c>
      <c r="G720" s="72">
        <v>76297</v>
      </c>
      <c r="H720" s="20">
        <v>15232</v>
      </c>
      <c r="I720" s="20">
        <f t="shared" si="78"/>
        <v>91529</v>
      </c>
      <c r="J720" s="21">
        <v>1887780</v>
      </c>
      <c r="K720" s="21">
        <v>763200</v>
      </c>
      <c r="L720" s="26">
        <f t="shared" si="79"/>
        <v>2650980</v>
      </c>
    </row>
    <row r="721" spans="1:12" ht="12.75" outlineLevel="2">
      <c r="A721" s="17" t="s">
        <v>789</v>
      </c>
      <c r="B721" s="18" t="s">
        <v>17</v>
      </c>
      <c r="C721" s="18" t="s">
        <v>24</v>
      </c>
      <c r="D721" s="18" t="s">
        <v>114</v>
      </c>
      <c r="E721" s="18" t="s">
        <v>20</v>
      </c>
      <c r="F721" s="19" t="s">
        <v>27</v>
      </c>
      <c r="G721" s="20">
        <v>439989</v>
      </c>
      <c r="H721" s="20">
        <v>556</v>
      </c>
      <c r="I721" s="20">
        <f t="shared" si="78"/>
        <v>440545</v>
      </c>
      <c r="J721" s="20">
        <v>10637961</v>
      </c>
      <c r="K721" s="21">
        <v>38563</v>
      </c>
      <c r="L721" s="26">
        <f t="shared" si="79"/>
        <v>10676524</v>
      </c>
    </row>
    <row r="722" spans="1:12" ht="12.75" outlineLevel="2">
      <c r="A722" s="127" t="s">
        <v>789</v>
      </c>
      <c r="B722" s="107" t="s">
        <v>17</v>
      </c>
      <c r="C722" s="107" t="s">
        <v>580</v>
      </c>
      <c r="D722" s="107" t="s">
        <v>114</v>
      </c>
      <c r="E722" s="107" t="s">
        <v>20</v>
      </c>
      <c r="F722" s="133" t="s">
        <v>27</v>
      </c>
      <c r="G722" s="127"/>
      <c r="H722" s="134">
        <v>3330</v>
      </c>
      <c r="I722" s="20">
        <f t="shared" si="78"/>
        <v>3330</v>
      </c>
      <c r="J722" s="76"/>
      <c r="K722" s="76">
        <f>7651+84161</f>
        <v>91812</v>
      </c>
      <c r="L722" s="26">
        <f t="shared" si="79"/>
        <v>91812</v>
      </c>
    </row>
    <row r="723" spans="1:12" ht="12.75" outlineLevel="2">
      <c r="A723" s="127" t="s">
        <v>581</v>
      </c>
      <c r="B723" s="107" t="s">
        <v>17</v>
      </c>
      <c r="C723" s="107" t="s">
        <v>580</v>
      </c>
      <c r="D723" s="107" t="s">
        <v>114</v>
      </c>
      <c r="E723" s="107" t="s">
        <v>20</v>
      </c>
      <c r="F723" s="133" t="s">
        <v>27</v>
      </c>
      <c r="G723" s="135"/>
      <c r="H723" s="76">
        <v>7898</v>
      </c>
      <c r="I723" s="20">
        <f t="shared" si="78"/>
        <v>7898</v>
      </c>
      <c r="J723" s="76"/>
      <c r="K723" s="76">
        <v>214237</v>
      </c>
      <c r="L723" s="26">
        <f t="shared" si="79"/>
        <v>214237</v>
      </c>
    </row>
    <row r="724" spans="1:12" ht="12.75" outlineLevel="2">
      <c r="A724" s="17" t="s">
        <v>581</v>
      </c>
      <c r="B724" s="18" t="s">
        <v>17</v>
      </c>
      <c r="C724" s="18" t="s">
        <v>24</v>
      </c>
      <c r="D724" s="18" t="s">
        <v>114</v>
      </c>
      <c r="E724" s="18" t="s">
        <v>20</v>
      </c>
      <c r="F724" s="19" t="s">
        <v>27</v>
      </c>
      <c r="G724" s="20">
        <v>267626</v>
      </c>
      <c r="H724" s="20">
        <v>132</v>
      </c>
      <c r="I724" s="20">
        <f t="shared" si="78"/>
        <v>267758</v>
      </c>
      <c r="J724" s="21">
        <v>6435466</v>
      </c>
      <c r="K724" s="21">
        <v>6636</v>
      </c>
      <c r="L724" s="26">
        <f t="shared" si="79"/>
        <v>6442102</v>
      </c>
    </row>
    <row r="725" spans="1:12" ht="12.75" outlineLevel="2">
      <c r="A725" s="17" t="s">
        <v>155</v>
      </c>
      <c r="B725" s="18" t="s">
        <v>23</v>
      </c>
      <c r="C725" s="18" t="s">
        <v>24</v>
      </c>
      <c r="D725" s="18" t="s">
        <v>114</v>
      </c>
      <c r="E725" s="18" t="s">
        <v>26</v>
      </c>
      <c r="F725" s="19" t="s">
        <v>27</v>
      </c>
      <c r="G725" s="20">
        <v>139</v>
      </c>
      <c r="H725" s="20"/>
      <c r="I725" s="20">
        <f t="shared" si="78"/>
        <v>139</v>
      </c>
      <c r="J725" s="20">
        <v>3271</v>
      </c>
      <c r="K725" s="21"/>
      <c r="L725" s="26">
        <f t="shared" si="79"/>
        <v>3271</v>
      </c>
    </row>
    <row r="726" spans="1:12" ht="12.75" outlineLevel="2">
      <c r="A726" s="17" t="s">
        <v>427</v>
      </c>
      <c r="B726" s="18" t="s">
        <v>23</v>
      </c>
      <c r="C726" s="18" t="s">
        <v>24</v>
      </c>
      <c r="D726" s="18" t="s">
        <v>114</v>
      </c>
      <c r="E726" s="18" t="s">
        <v>26</v>
      </c>
      <c r="F726" s="19" t="s">
        <v>27</v>
      </c>
      <c r="G726" s="20">
        <v>446</v>
      </c>
      <c r="H726" s="20"/>
      <c r="I726" s="20">
        <f t="shared" si="78"/>
        <v>446</v>
      </c>
      <c r="J726" s="21">
        <v>10557</v>
      </c>
      <c r="K726" s="21"/>
      <c r="L726" s="26">
        <f t="shared" si="79"/>
        <v>10557</v>
      </c>
    </row>
    <row r="727" spans="1:12" ht="12.75" outlineLevel="2">
      <c r="A727" s="17" t="s">
        <v>583</v>
      </c>
      <c r="B727" s="18" t="s">
        <v>23</v>
      </c>
      <c r="C727" s="18" t="s">
        <v>24</v>
      </c>
      <c r="D727" s="18" t="s">
        <v>114</v>
      </c>
      <c r="E727" s="18" t="s">
        <v>26</v>
      </c>
      <c r="F727" s="19" t="s">
        <v>27</v>
      </c>
      <c r="G727" s="20">
        <v>257</v>
      </c>
      <c r="H727" s="20"/>
      <c r="I727" s="20">
        <f t="shared" si="78"/>
        <v>257</v>
      </c>
      <c r="J727" s="21">
        <v>6134</v>
      </c>
      <c r="K727" s="21"/>
      <c r="L727" s="26">
        <f t="shared" si="79"/>
        <v>6134</v>
      </c>
    </row>
    <row r="728" spans="1:12" ht="12.75" outlineLevel="2">
      <c r="A728" s="165" t="s">
        <v>647</v>
      </c>
      <c r="B728" s="166" t="s">
        <v>641</v>
      </c>
      <c r="C728" s="166" t="s">
        <v>24</v>
      </c>
      <c r="D728" s="166" t="s">
        <v>114</v>
      </c>
      <c r="E728" s="143" t="s">
        <v>26</v>
      </c>
      <c r="F728" s="142" t="s">
        <v>27</v>
      </c>
      <c r="G728" s="167">
        <v>632</v>
      </c>
      <c r="I728" s="20">
        <f t="shared" si="78"/>
        <v>632</v>
      </c>
      <c r="J728" s="168">
        <v>19998</v>
      </c>
      <c r="L728" s="26">
        <f t="shared" si="79"/>
        <v>19998</v>
      </c>
    </row>
    <row r="729" spans="1:12" ht="12.75" outlineLevel="2">
      <c r="A729" s="17" t="s">
        <v>577</v>
      </c>
      <c r="B729" s="18" t="s">
        <v>70</v>
      </c>
      <c r="C729" s="18" t="s">
        <v>24</v>
      </c>
      <c r="D729" s="18" t="s">
        <v>114</v>
      </c>
      <c r="E729" s="18" t="s">
        <v>26</v>
      </c>
      <c r="F729" s="19" t="s">
        <v>27</v>
      </c>
      <c r="G729" s="20">
        <v>11972</v>
      </c>
      <c r="H729" s="20"/>
      <c r="I729" s="20">
        <f t="shared" si="78"/>
        <v>11972</v>
      </c>
      <c r="J729" s="21">
        <v>261742</v>
      </c>
      <c r="K729" s="21"/>
      <c r="L729" s="26">
        <f t="shared" si="79"/>
        <v>261742</v>
      </c>
    </row>
    <row r="730" spans="1:12" ht="12.75" outlineLevel="2">
      <c r="A730" s="17" t="s">
        <v>582</v>
      </c>
      <c r="B730" s="18" t="s">
        <v>70</v>
      </c>
      <c r="C730" s="18" t="s">
        <v>24</v>
      </c>
      <c r="D730" s="18" t="s">
        <v>114</v>
      </c>
      <c r="E730" s="18" t="s">
        <v>26</v>
      </c>
      <c r="F730" s="19" t="s">
        <v>27</v>
      </c>
      <c r="G730" s="20">
        <v>4162</v>
      </c>
      <c r="H730" s="20"/>
      <c r="I730" s="20">
        <f t="shared" si="78"/>
        <v>4162</v>
      </c>
      <c r="J730" s="21">
        <v>90831</v>
      </c>
      <c r="K730" s="21"/>
      <c r="L730" s="26">
        <f t="shared" si="79"/>
        <v>90831</v>
      </c>
    </row>
    <row r="731" spans="1:12" s="233" customFormat="1" ht="12.75" outlineLevel="1">
      <c r="A731" s="256"/>
      <c r="B731" s="264"/>
      <c r="C731" s="264"/>
      <c r="D731" s="264" t="s">
        <v>674</v>
      </c>
      <c r="E731" s="264"/>
      <c r="F731" s="249"/>
      <c r="G731" s="230">
        <f aca="true" t="shared" si="80" ref="G731:L731">SUBTOTAL(9,G708:G730)</f>
        <v>1252208</v>
      </c>
      <c r="H731" s="230">
        <f t="shared" si="80"/>
        <v>422631</v>
      </c>
      <c r="I731" s="230">
        <f t="shared" si="80"/>
        <v>1674839</v>
      </c>
      <c r="J731" s="250">
        <f t="shared" si="80"/>
        <v>30348979</v>
      </c>
      <c r="K731" s="250">
        <f t="shared" si="80"/>
        <v>19746479</v>
      </c>
      <c r="L731" s="232">
        <f t="shared" si="80"/>
        <v>50095458</v>
      </c>
    </row>
    <row r="732" spans="1:12" ht="12.75" outlineLevel="2">
      <c r="A732" s="33" t="s">
        <v>755</v>
      </c>
      <c r="B732" s="34" t="s">
        <v>64</v>
      </c>
      <c r="C732" s="34" t="s">
        <v>42</v>
      </c>
      <c r="D732" s="34" t="s">
        <v>499</v>
      </c>
      <c r="E732" s="35" t="s">
        <v>20</v>
      </c>
      <c r="F732" s="75" t="s">
        <v>44</v>
      </c>
      <c r="G732" s="26" t="s">
        <v>68</v>
      </c>
      <c r="H732" s="36">
        <v>70</v>
      </c>
      <c r="I732" s="20">
        <f>SUM(G732:H732)</f>
        <v>70</v>
      </c>
      <c r="J732" s="26" t="s">
        <v>68</v>
      </c>
      <c r="K732" s="26">
        <v>4140</v>
      </c>
      <c r="L732" s="26">
        <f>SUM(J732:K732)</f>
        <v>4140</v>
      </c>
    </row>
    <row r="733" spans="1:12" s="233" customFormat="1" ht="12.75" outlineLevel="1">
      <c r="A733" s="234"/>
      <c r="B733" s="235"/>
      <c r="C733" s="235"/>
      <c r="D733" s="235" t="s">
        <v>675</v>
      </c>
      <c r="E733" s="236"/>
      <c r="F733" s="246"/>
      <c r="G733" s="232">
        <f aca="true" t="shared" si="81" ref="G733:L733">SUBTOTAL(9,G732:G732)</f>
        <v>0</v>
      </c>
      <c r="H733" s="237">
        <f t="shared" si="81"/>
        <v>70</v>
      </c>
      <c r="I733" s="230">
        <f t="shared" si="81"/>
        <v>70</v>
      </c>
      <c r="J733" s="232">
        <f t="shared" si="81"/>
        <v>0</v>
      </c>
      <c r="K733" s="232">
        <f t="shared" si="81"/>
        <v>4140</v>
      </c>
      <c r="L733" s="232">
        <f t="shared" si="81"/>
        <v>4140</v>
      </c>
    </row>
    <row r="734" spans="1:12" ht="12.75" outlineLevel="2">
      <c r="A734" s="11" t="s">
        <v>228</v>
      </c>
      <c r="B734" s="13" t="s">
        <v>49</v>
      </c>
      <c r="C734" s="13" t="s">
        <v>18</v>
      </c>
      <c r="D734" s="13" t="s">
        <v>229</v>
      </c>
      <c r="E734" s="13" t="s">
        <v>20</v>
      </c>
      <c r="F734" s="12" t="s">
        <v>21</v>
      </c>
      <c r="G734" s="39"/>
      <c r="H734" s="39">
        <v>17730</v>
      </c>
      <c r="I734" s="20">
        <f>SUM(G734:H734)</f>
        <v>17730</v>
      </c>
      <c r="J734" s="39"/>
      <c r="K734" s="39">
        <v>654296</v>
      </c>
      <c r="L734" s="26">
        <f>SUM(J734:K734)</f>
        <v>654296</v>
      </c>
    </row>
    <row r="735" spans="1:12" ht="12.75" outlineLevel="2">
      <c r="A735" s="11" t="s">
        <v>617</v>
      </c>
      <c r="B735" s="12" t="s">
        <v>92</v>
      </c>
      <c r="C735" s="12" t="s">
        <v>18</v>
      </c>
      <c r="D735" s="12" t="s">
        <v>229</v>
      </c>
      <c r="E735" s="13" t="s">
        <v>20</v>
      </c>
      <c r="F735" s="12" t="s">
        <v>21</v>
      </c>
      <c r="G735" s="14"/>
      <c r="H735" s="14">
        <v>350</v>
      </c>
      <c r="I735" s="20">
        <f>SUM(G735:H735)</f>
        <v>350</v>
      </c>
      <c r="J735" s="16"/>
      <c r="K735" s="16">
        <v>17550</v>
      </c>
      <c r="L735" s="26">
        <f>SUM(J735:K735)</f>
        <v>17550</v>
      </c>
    </row>
    <row r="736" spans="1:12" s="233" customFormat="1" ht="12.75" outlineLevel="1">
      <c r="A736" s="247"/>
      <c r="B736" s="244"/>
      <c r="C736" s="244"/>
      <c r="D736" s="244" t="s">
        <v>676</v>
      </c>
      <c r="E736" s="239"/>
      <c r="F736" s="244"/>
      <c r="G736" s="240">
        <f aca="true" t="shared" si="82" ref="G736:L736">SUBTOTAL(9,G734:G735)</f>
        <v>0</v>
      </c>
      <c r="H736" s="240">
        <f t="shared" si="82"/>
        <v>18080</v>
      </c>
      <c r="I736" s="230">
        <f t="shared" si="82"/>
        <v>18080</v>
      </c>
      <c r="J736" s="241">
        <f t="shared" si="82"/>
        <v>0</v>
      </c>
      <c r="K736" s="241">
        <f t="shared" si="82"/>
        <v>671846</v>
      </c>
      <c r="L736" s="232">
        <f t="shared" si="82"/>
        <v>671846</v>
      </c>
    </row>
    <row r="737" spans="1:12" ht="12.75" outlineLevel="2">
      <c r="A737" s="61" t="s">
        <v>611</v>
      </c>
      <c r="B737" s="28" t="s">
        <v>32</v>
      </c>
      <c r="C737" s="28" t="s">
        <v>36</v>
      </c>
      <c r="D737" s="28" t="s">
        <v>236</v>
      </c>
      <c r="E737" s="28" t="s">
        <v>20</v>
      </c>
      <c r="F737" s="28" t="s">
        <v>38</v>
      </c>
      <c r="G737" s="29">
        <v>452</v>
      </c>
      <c r="H737" s="29">
        <v>0</v>
      </c>
      <c r="I737" s="20">
        <f aca="true" t="shared" si="83" ref="I737:I748">SUM(G737:H737)</f>
        <v>452</v>
      </c>
      <c r="J737" s="29">
        <v>9204</v>
      </c>
      <c r="K737" s="29">
        <v>0</v>
      </c>
      <c r="L737" s="26">
        <f aca="true" t="shared" si="84" ref="L737:L748">SUM(J737:K737)</f>
        <v>9204</v>
      </c>
    </row>
    <row r="738" spans="1:12" ht="12.75" outlineLevel="2">
      <c r="A738" s="17" t="s">
        <v>611</v>
      </c>
      <c r="B738" s="18" t="s">
        <v>32</v>
      </c>
      <c r="C738" s="18" t="s">
        <v>24</v>
      </c>
      <c r="D738" s="18" t="s">
        <v>236</v>
      </c>
      <c r="E738" s="18" t="s">
        <v>20</v>
      </c>
      <c r="F738" s="19" t="s">
        <v>27</v>
      </c>
      <c r="G738" s="20">
        <v>138</v>
      </c>
      <c r="H738" s="20"/>
      <c r="I738" s="20">
        <f t="shared" si="83"/>
        <v>138</v>
      </c>
      <c r="J738" s="21">
        <v>3320</v>
      </c>
      <c r="K738" s="21"/>
      <c r="L738" s="26">
        <f t="shared" si="84"/>
        <v>3320</v>
      </c>
    </row>
    <row r="739" spans="1:12" ht="12.75" outlineLevel="2">
      <c r="A739" s="27" t="s">
        <v>773</v>
      </c>
      <c r="B739" s="28" t="s">
        <v>35</v>
      </c>
      <c r="C739" s="28" t="s">
        <v>36</v>
      </c>
      <c r="D739" s="28" t="s">
        <v>236</v>
      </c>
      <c r="E739" s="28" t="s">
        <v>26</v>
      </c>
      <c r="F739" s="28" t="s">
        <v>38</v>
      </c>
      <c r="G739" s="29">
        <v>16346</v>
      </c>
      <c r="H739" s="29">
        <v>0</v>
      </c>
      <c r="I739" s="20">
        <f t="shared" si="83"/>
        <v>16346</v>
      </c>
      <c r="J739" s="29">
        <v>315386</v>
      </c>
      <c r="K739" s="29">
        <v>0</v>
      </c>
      <c r="L739" s="26">
        <f t="shared" si="84"/>
        <v>315386</v>
      </c>
    </row>
    <row r="740" spans="1:12" ht="12.75" outlineLevel="2">
      <c r="A740" s="27" t="s">
        <v>235</v>
      </c>
      <c r="B740" s="28" t="s">
        <v>76</v>
      </c>
      <c r="C740" s="28" t="s">
        <v>36</v>
      </c>
      <c r="D740" s="28" t="s">
        <v>236</v>
      </c>
      <c r="E740" s="28" t="s">
        <v>26</v>
      </c>
      <c r="F740" s="28" t="s">
        <v>38</v>
      </c>
      <c r="G740" s="29">
        <v>11</v>
      </c>
      <c r="H740" s="29">
        <v>0</v>
      </c>
      <c r="I740" s="20">
        <f t="shared" si="83"/>
        <v>11</v>
      </c>
      <c r="J740" s="29">
        <v>235</v>
      </c>
      <c r="K740" s="29">
        <v>0</v>
      </c>
      <c r="L740" s="26">
        <f t="shared" si="84"/>
        <v>235</v>
      </c>
    </row>
    <row r="741" spans="1:12" ht="12.75" outlineLevel="2">
      <c r="A741" s="27" t="s">
        <v>342</v>
      </c>
      <c r="B741" s="28" t="s">
        <v>76</v>
      </c>
      <c r="C741" s="28" t="s">
        <v>36</v>
      </c>
      <c r="D741" s="28" t="s">
        <v>236</v>
      </c>
      <c r="E741" s="28" t="s">
        <v>26</v>
      </c>
      <c r="F741" s="28" t="s">
        <v>38</v>
      </c>
      <c r="G741" s="29">
        <v>176</v>
      </c>
      <c r="H741" s="29">
        <v>0</v>
      </c>
      <c r="I741" s="20">
        <f t="shared" si="83"/>
        <v>176</v>
      </c>
      <c r="J741" s="29">
        <v>4236</v>
      </c>
      <c r="K741" s="29">
        <v>0</v>
      </c>
      <c r="L741" s="26">
        <f t="shared" si="84"/>
        <v>4236</v>
      </c>
    </row>
    <row r="742" spans="1:12" ht="12.75" outlineLevel="2">
      <c r="A742" s="61" t="s">
        <v>561</v>
      </c>
      <c r="B742" s="28" t="s">
        <v>17</v>
      </c>
      <c r="C742" s="28" t="s">
        <v>36</v>
      </c>
      <c r="D742" s="28" t="s">
        <v>236</v>
      </c>
      <c r="E742" s="28" t="s">
        <v>20</v>
      </c>
      <c r="F742" s="28" t="s">
        <v>38</v>
      </c>
      <c r="G742" s="29">
        <v>12214</v>
      </c>
      <c r="H742" s="29">
        <v>0</v>
      </c>
      <c r="I742" s="20">
        <f t="shared" si="83"/>
        <v>12214</v>
      </c>
      <c r="J742" s="29">
        <v>270284</v>
      </c>
      <c r="K742" s="29">
        <v>0</v>
      </c>
      <c r="L742" s="26">
        <f t="shared" si="84"/>
        <v>270284</v>
      </c>
    </row>
    <row r="743" spans="1:12" ht="12.75" outlineLevel="2">
      <c r="A743" s="17" t="s">
        <v>561</v>
      </c>
      <c r="B743" s="18" t="s">
        <v>17</v>
      </c>
      <c r="C743" s="18" t="s">
        <v>24</v>
      </c>
      <c r="D743" s="18" t="s">
        <v>236</v>
      </c>
      <c r="E743" s="18" t="s">
        <v>20</v>
      </c>
      <c r="F743" s="19" t="s">
        <v>27</v>
      </c>
      <c r="G743" s="20">
        <v>4799</v>
      </c>
      <c r="H743" s="20"/>
      <c r="I743" s="20">
        <f t="shared" si="83"/>
        <v>4799</v>
      </c>
      <c r="J743" s="21">
        <v>118263</v>
      </c>
      <c r="K743" s="21"/>
      <c r="L743" s="26">
        <f t="shared" si="84"/>
        <v>118263</v>
      </c>
    </row>
    <row r="744" spans="1:12" ht="12.75" outlineLevel="2">
      <c r="A744" s="61" t="s">
        <v>623</v>
      </c>
      <c r="B744" s="28" t="s">
        <v>17</v>
      </c>
      <c r="C744" s="28" t="s">
        <v>36</v>
      </c>
      <c r="D744" s="28" t="s">
        <v>236</v>
      </c>
      <c r="E744" s="28" t="s">
        <v>20</v>
      </c>
      <c r="F744" s="28" t="s">
        <v>38</v>
      </c>
      <c r="G744" s="29">
        <v>38478</v>
      </c>
      <c r="H744" s="29">
        <v>0</v>
      </c>
      <c r="I744" s="20">
        <f t="shared" si="83"/>
        <v>38478</v>
      </c>
      <c r="J744" s="29">
        <v>1039860</v>
      </c>
      <c r="K744" s="29">
        <v>0</v>
      </c>
      <c r="L744" s="26">
        <f t="shared" si="84"/>
        <v>1039860</v>
      </c>
    </row>
    <row r="745" spans="1:12" ht="12.75" outlineLevel="2">
      <c r="A745" s="17" t="s">
        <v>624</v>
      </c>
      <c r="B745" s="18" t="s">
        <v>17</v>
      </c>
      <c r="C745" s="18" t="s">
        <v>24</v>
      </c>
      <c r="D745" s="18" t="s">
        <v>236</v>
      </c>
      <c r="E745" s="18" t="s">
        <v>20</v>
      </c>
      <c r="F745" s="19" t="s">
        <v>27</v>
      </c>
      <c r="G745" s="20">
        <v>17996</v>
      </c>
      <c r="H745" s="20"/>
      <c r="I745" s="20">
        <f t="shared" si="83"/>
        <v>17996</v>
      </c>
      <c r="J745" s="21">
        <v>436224</v>
      </c>
      <c r="K745" s="21"/>
      <c r="L745" s="26">
        <f t="shared" si="84"/>
        <v>436224</v>
      </c>
    </row>
    <row r="746" spans="1:12" ht="12.75" outlineLevel="2">
      <c r="A746" s="27" t="s">
        <v>612</v>
      </c>
      <c r="B746" s="53" t="s">
        <v>23</v>
      </c>
      <c r="C746" s="53" t="s">
        <v>36</v>
      </c>
      <c r="D746" s="53" t="s">
        <v>236</v>
      </c>
      <c r="E746" s="53" t="s">
        <v>26</v>
      </c>
      <c r="F746" s="48" t="s">
        <v>38</v>
      </c>
      <c r="G746" s="30">
        <v>4211</v>
      </c>
      <c r="H746" s="30">
        <v>0</v>
      </c>
      <c r="I746" s="20">
        <f t="shared" si="83"/>
        <v>4211</v>
      </c>
      <c r="J746" s="30">
        <v>101963</v>
      </c>
      <c r="K746" s="30">
        <v>0</v>
      </c>
      <c r="L746" s="26">
        <f t="shared" si="84"/>
        <v>101963</v>
      </c>
    </row>
    <row r="747" spans="1:12" ht="12.75" outlineLevel="2">
      <c r="A747" s="17" t="s">
        <v>612</v>
      </c>
      <c r="B747" s="18" t="s">
        <v>23</v>
      </c>
      <c r="C747" s="18" t="s">
        <v>24</v>
      </c>
      <c r="D747" s="18" t="s">
        <v>236</v>
      </c>
      <c r="E747" s="18" t="s">
        <v>26</v>
      </c>
      <c r="F747" s="19" t="s">
        <v>27</v>
      </c>
      <c r="G747" s="20">
        <v>1661</v>
      </c>
      <c r="H747" s="20"/>
      <c r="I747" s="20">
        <f t="shared" si="83"/>
        <v>1661</v>
      </c>
      <c r="J747" s="20">
        <v>39416</v>
      </c>
      <c r="K747" s="21"/>
      <c r="L747" s="26">
        <f t="shared" si="84"/>
        <v>39416</v>
      </c>
    </row>
    <row r="748" spans="1:12" s="172" customFormat="1" ht="12.75" outlineLevel="2">
      <c r="A748" s="157" t="s">
        <v>644</v>
      </c>
      <c r="B748" s="140" t="s">
        <v>641</v>
      </c>
      <c r="C748" s="140" t="s">
        <v>36</v>
      </c>
      <c r="D748" s="140" t="s">
        <v>236</v>
      </c>
      <c r="E748" s="140" t="s">
        <v>26</v>
      </c>
      <c r="F748" s="159" t="s">
        <v>38</v>
      </c>
      <c r="G748" s="158">
        <v>10350</v>
      </c>
      <c r="H748" s="158">
        <v>0</v>
      </c>
      <c r="I748" s="20">
        <f t="shared" si="83"/>
        <v>10350</v>
      </c>
      <c r="J748" s="158">
        <v>25875</v>
      </c>
      <c r="K748" s="158">
        <v>0</v>
      </c>
      <c r="L748" s="26">
        <f t="shared" si="84"/>
        <v>25875</v>
      </c>
    </row>
    <row r="749" spans="1:12" s="233" customFormat="1" ht="12.75" outlineLevel="1">
      <c r="A749" s="253"/>
      <c r="B749" s="254"/>
      <c r="C749" s="254"/>
      <c r="D749" s="254" t="s">
        <v>677</v>
      </c>
      <c r="E749" s="254"/>
      <c r="F749" s="265"/>
      <c r="G749" s="255">
        <f aca="true" t="shared" si="85" ref="G749:L749">SUBTOTAL(9,G737:G748)</f>
        <v>106832</v>
      </c>
      <c r="H749" s="255">
        <f t="shared" si="85"/>
        <v>0</v>
      </c>
      <c r="I749" s="230">
        <f t="shared" si="85"/>
        <v>106832</v>
      </c>
      <c r="J749" s="255">
        <f t="shared" si="85"/>
        <v>2364266</v>
      </c>
      <c r="K749" s="255">
        <f t="shared" si="85"/>
        <v>0</v>
      </c>
      <c r="L749" s="232">
        <f t="shared" si="85"/>
        <v>2364266</v>
      </c>
    </row>
    <row r="750" spans="1:12" s="233" customFormat="1" ht="12.75">
      <c r="A750" s="253"/>
      <c r="B750" s="254"/>
      <c r="C750" s="254"/>
      <c r="D750" s="254" t="s">
        <v>678</v>
      </c>
      <c r="E750" s="254"/>
      <c r="F750" s="265"/>
      <c r="G750" s="255">
        <f aca="true" t="shared" si="86" ref="G750:L750">SUBTOTAL(9,G5:G748)</f>
        <v>32399390</v>
      </c>
      <c r="H750" s="255">
        <f t="shared" si="86"/>
        <v>3053880</v>
      </c>
      <c r="I750" s="230">
        <f t="shared" si="86"/>
        <v>35453270</v>
      </c>
      <c r="J750" s="255">
        <f t="shared" si="86"/>
        <v>691647999</v>
      </c>
      <c r="K750" s="255">
        <f t="shared" si="86"/>
        <v>143212647</v>
      </c>
      <c r="L750" s="232">
        <f t="shared" si="86"/>
        <v>834860646</v>
      </c>
    </row>
  </sheetData>
  <mergeCells count="1">
    <mergeCell ref="A1:IV2"/>
  </mergeCells>
  <printOptions/>
  <pageMargins left="0.75" right="0.75" top="1" bottom="1" header="0.5" footer="0.5"/>
  <pageSetup fitToHeight="1" fitToWidth="1" horizontalDpi="600" verticalDpi="600" orientation="landscape" paperSize="5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Gest</dc:creator>
  <cp:keywords/>
  <dc:description/>
  <cp:lastModifiedBy>temp</cp:lastModifiedBy>
  <cp:lastPrinted>2005-12-22T22:57:06Z</cp:lastPrinted>
  <dcterms:created xsi:type="dcterms:W3CDTF">2005-01-06T22:05:39Z</dcterms:created>
  <dcterms:modified xsi:type="dcterms:W3CDTF">2006-04-05T15:52:29Z</dcterms:modified>
  <cp:category/>
  <cp:version/>
  <cp:contentType/>
  <cp:contentStatus/>
</cp:coreProperties>
</file>