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625" activeTab="0"/>
  </bookViews>
  <sheets>
    <sheet name="4-2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<sst xmlns="http://schemas.openxmlformats.org/spreadsheetml/2006/main" count="103" uniqueCount="79">
  <si>
    <t>Passenger car</t>
  </si>
  <si>
    <t>Other 2-axle 4-tire vehicle</t>
  </si>
  <si>
    <t>N</t>
  </si>
  <si>
    <t>Motorcycle</t>
  </si>
  <si>
    <t>a</t>
  </si>
  <si>
    <t>Transportation Survey, 1977, 1983, 1995. Average vehicle occupancy rates are as follows:</t>
  </si>
  <si>
    <t xml:space="preserve">These new categories include passenger car, other 2-axle 4-tire vehicle, single-unit 2-axle 6-tire or more truck, and combination truck. </t>
  </si>
  <si>
    <t xml:space="preserve">Other 2-axle 4-tire vehicle includes vans, pickup trucks, and sport utility vehicles. In previous years, some minivans and  </t>
  </si>
  <si>
    <t xml:space="preserve">sport utility vehicles were included in the passenger car category. Single-unit 2-axle 6-tire or more trucks are on a single frame  </t>
  </si>
  <si>
    <t>with at least 2 axles and 6 tires.   Pre-1993 data have been reassigned to the closest available category.</t>
  </si>
  <si>
    <t>SOURCES:</t>
  </si>
  <si>
    <t>Passenger car:</t>
  </si>
  <si>
    <t>Other 2-axle 4-tire vehicle:</t>
  </si>
  <si>
    <t>Motorcycle:</t>
  </si>
  <si>
    <t>Fuel consumed:</t>
  </si>
  <si>
    <t>For 1970-94, the unrevised motorcycle fuel consumed is subtracted from the combined passenger car and motorcycle fuel consumed from VM-201A.</t>
  </si>
  <si>
    <r>
      <t xml:space="preserve">1960-94: U.S. Department of Transportation, Federal Highway Administration, </t>
    </r>
    <r>
      <rPr>
        <i/>
        <sz val="8"/>
        <rFont val="Arial"/>
        <family val="2"/>
      </rPr>
      <t>Highway Statistics Summary to 1995,</t>
    </r>
    <r>
      <rPr>
        <sz val="8"/>
        <rFont val="Arial"/>
        <family val="2"/>
      </rPr>
      <t xml:space="preserve"> FHWA-PL-97-009 (Washington, DC: July 1997), table VM-201A.</t>
    </r>
  </si>
  <si>
    <r>
      <t xml:space="preserve">1960-94: U.S. Department of Transportation, Federal Highway Administration, </t>
    </r>
    <r>
      <rPr>
        <i/>
        <sz val="8"/>
        <rFont val="Arial"/>
        <family val="2"/>
      </rPr>
      <t xml:space="preserve">Highway Statistics Summary to 1995, </t>
    </r>
    <r>
      <rPr>
        <sz val="8"/>
        <rFont val="Arial"/>
        <family val="2"/>
      </rPr>
      <t>FHWA-PL-97-009 (Washington, DC: July 1997), table VM-201A.</t>
    </r>
  </si>
  <si>
    <t xml:space="preserve">passenger car (1960-97): 1.95, 1.93, 1.91, 1.89, 1.81, 1.68, 1.62, 1.62, 1.61, 1.61, 1.60, 1.59, 1.59, 1.59; </t>
  </si>
  <si>
    <t>other 2-axle 4-tire vehicle (1960-97): 1.87, 1.85, 1.83, 1.81, 1.79, 1.76, 1.74, 1.72, 1.70, 1.68, 1.66, 1.64, 1.64, 1.64;</t>
  </si>
  <si>
    <t xml:space="preserve">motorcycle (1960-97): 1.1, 1.1, 1.1, 1.1, 1.2, 1.3, 1.3, 1.27, 1.25, 1.23, 1.21, 1.18, 1.18, 1.18. </t>
  </si>
  <si>
    <t>b</t>
  </si>
  <si>
    <r>
      <t>b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Included in passenger car.</t>
    </r>
  </si>
  <si>
    <r>
      <t xml:space="preserve">NOTES: </t>
    </r>
    <r>
      <rPr>
        <sz val="8"/>
        <rFont val="Arial"/>
        <family val="2"/>
      </rPr>
      <t xml:space="preserve"> In 1995, the U.S. Department of Transportation, Federal Highway Administration revised its vehicle type categories for 1993 and later data. </t>
    </r>
  </si>
  <si>
    <t>Vehicle-kilometers (millions)</t>
  </si>
  <si>
    <r>
      <t>Passenger-kilometers (millions)</t>
    </r>
    <r>
      <rPr>
        <b/>
        <vertAlign val="superscript"/>
        <sz val="10"/>
        <rFont val="Arial"/>
        <family val="2"/>
      </rPr>
      <t>a</t>
    </r>
  </si>
  <si>
    <t>Fuel consumed (million liters)</t>
  </si>
  <si>
    <r>
      <t>R</t>
    </r>
    <r>
      <rPr>
        <sz val="10"/>
        <rFont val="Arial"/>
        <family val="2"/>
      </rPr>
      <t>2,021,340</t>
    </r>
  </si>
  <si>
    <r>
      <t>R</t>
    </r>
    <r>
      <rPr>
        <sz val="10"/>
        <rFont val="Arial"/>
        <family val="2"/>
      </rPr>
      <t>3,680,577</t>
    </r>
  </si>
  <si>
    <r>
      <t>R</t>
    </r>
    <r>
      <rPr>
        <sz val="10"/>
        <rFont val="Arial"/>
        <family val="2"/>
      </rPr>
      <t>3,844,730</t>
    </r>
  </si>
  <si>
    <r>
      <t>R</t>
    </r>
    <r>
      <rPr>
        <sz val="10"/>
        <rFont val="Arial"/>
        <family val="2"/>
      </rPr>
      <t>2,418,849</t>
    </r>
  </si>
  <si>
    <r>
      <t>R</t>
    </r>
    <r>
      <rPr>
        <sz val="10"/>
        <rFont val="Arial"/>
        <family val="2"/>
      </rPr>
      <t>1,369,554</t>
    </r>
  </si>
  <si>
    <r>
      <t>R</t>
    </r>
    <r>
      <rPr>
        <sz val="10"/>
        <rFont val="Arial"/>
        <family val="2"/>
      </rPr>
      <t>2,088,932</t>
    </r>
  </si>
  <si>
    <r>
      <t>R</t>
    </r>
    <r>
      <rPr>
        <sz val="10"/>
        <rFont val="Arial"/>
        <family val="2"/>
      </rPr>
      <t>2,177,446</t>
    </r>
  </si>
  <si>
    <r>
      <t>R</t>
    </r>
    <r>
      <rPr>
        <sz val="10"/>
        <rFont val="Arial"/>
        <family val="2"/>
      </rPr>
      <t>17,703</t>
    </r>
  </si>
  <si>
    <r>
      <t>R</t>
    </r>
    <r>
      <rPr>
        <sz val="10"/>
        <rFont val="Arial"/>
        <family val="2"/>
      </rPr>
      <t>264,570</t>
    </r>
  </si>
  <si>
    <r>
      <t>R</t>
    </r>
    <r>
      <rPr>
        <sz val="10"/>
        <rFont val="Arial"/>
        <family val="2"/>
      </rPr>
      <t>186,954</t>
    </r>
  </si>
  <si>
    <r>
      <t>KEY:</t>
    </r>
    <r>
      <rPr>
        <sz val="8"/>
        <rFont val="Arial"/>
        <family val="2"/>
      </rPr>
      <t xml:space="preserve">  N = data do not exist; R = revised.</t>
    </r>
  </si>
  <si>
    <t>Vehicle-kilometers:</t>
  </si>
  <si>
    <t>For 1970-94, the unrevised motorcycle vehicle-kilometers are subtracted from the combined passenger car and motorcycle vehicle-kilometers from VM-201A.</t>
  </si>
  <si>
    <r>
      <t xml:space="preserve">a </t>
    </r>
    <r>
      <rPr>
        <sz val="8"/>
        <rFont val="Arial"/>
        <family val="2"/>
      </rPr>
      <t xml:space="preserve"> Passenger-kilometers are derived by multiplying vehicle-kilometers by an average occupancy rate for that vehicle type based on data provided by the Federal Highway Administration, Nationwide Personal </t>
    </r>
  </si>
  <si>
    <t>The heat equivalent factor used for joules conversion is 34,839,537 joules/liter.</t>
  </si>
  <si>
    <r>
      <t>R</t>
    </r>
    <r>
      <rPr>
        <sz val="10"/>
        <rFont val="Arial"/>
        <family val="2"/>
      </rPr>
      <t>944,687</t>
    </r>
  </si>
  <si>
    <r>
      <t>R</t>
    </r>
    <r>
      <rPr>
        <sz val="10"/>
        <rFont val="Arial"/>
        <family val="2"/>
      </rPr>
      <t>1,163,558</t>
    </r>
  </si>
  <si>
    <r>
      <t>R</t>
    </r>
    <r>
      <rPr>
        <sz val="10"/>
        <rFont val="Arial"/>
        <family val="2"/>
      </rPr>
      <t>1,475,771</t>
    </r>
  </si>
  <si>
    <r>
      <t>R</t>
    </r>
    <r>
      <rPr>
        <sz val="10"/>
        <rFont val="Arial"/>
        <family val="2"/>
      </rPr>
      <t>1,664,065</t>
    </r>
  </si>
  <si>
    <r>
      <t>R</t>
    </r>
    <r>
      <rPr>
        <sz val="10"/>
        <rFont val="Arial"/>
        <family val="2"/>
      </rPr>
      <t>1,789,594</t>
    </r>
  </si>
  <si>
    <r>
      <t>R</t>
    </r>
    <r>
      <rPr>
        <sz val="10"/>
        <rFont val="Arial"/>
        <family val="2"/>
      </rPr>
      <t>2,006,856</t>
    </r>
  </si>
  <si>
    <r>
      <t>R</t>
    </r>
    <r>
      <rPr>
        <sz val="10"/>
        <rFont val="Arial"/>
        <family val="2"/>
      </rPr>
      <t>2,265,961</t>
    </r>
  </si>
  <si>
    <r>
      <t>R</t>
    </r>
    <r>
      <rPr>
        <sz val="10"/>
        <rFont val="Arial"/>
        <family val="2"/>
      </rPr>
      <t>2,314,241</t>
    </r>
  </si>
  <si>
    <r>
      <t>R</t>
    </r>
    <r>
      <rPr>
        <sz val="10"/>
        <rFont val="Arial"/>
        <family val="2"/>
      </rPr>
      <t>2,365,740</t>
    </r>
  </si>
  <si>
    <r>
      <t>R</t>
    </r>
    <r>
      <rPr>
        <sz val="10"/>
        <rFont val="Arial"/>
        <family val="2"/>
      </rPr>
      <t>1,271,384</t>
    </r>
  </si>
  <si>
    <r>
      <t>R</t>
    </r>
    <r>
      <rPr>
        <sz val="10"/>
        <rFont val="Arial"/>
        <family val="2"/>
      </rPr>
      <t>1,314,836</t>
    </r>
  </si>
  <si>
    <r>
      <t>R</t>
    </r>
    <r>
      <rPr>
        <sz val="10"/>
        <rFont val="Arial"/>
        <family val="2"/>
      </rPr>
      <t>3,761,044</t>
    </r>
  </si>
  <si>
    <r>
      <t>R</t>
    </r>
    <r>
      <rPr>
        <sz val="10"/>
        <rFont val="Arial"/>
        <family val="2"/>
      </rPr>
      <t>197,950</t>
    </r>
  </si>
  <si>
    <r>
      <t>R</t>
    </r>
    <r>
      <rPr>
        <sz val="10"/>
        <rFont val="Arial"/>
        <family val="2"/>
      </rPr>
      <t>323,479</t>
    </r>
  </si>
  <si>
    <r>
      <t>R</t>
    </r>
    <r>
      <rPr>
        <sz val="10"/>
        <rFont val="Arial"/>
        <family val="2"/>
      </rPr>
      <t>468,320</t>
    </r>
  </si>
  <si>
    <r>
      <t>R</t>
    </r>
    <r>
      <rPr>
        <sz val="10"/>
        <rFont val="Arial"/>
        <family val="2"/>
      </rPr>
      <t>629,255</t>
    </r>
  </si>
  <si>
    <r>
      <t>R</t>
    </r>
    <r>
      <rPr>
        <sz val="10"/>
        <rFont val="Arial"/>
        <family val="2"/>
      </rPr>
      <t>925,375</t>
    </r>
  </si>
  <si>
    <r>
      <t>R</t>
    </r>
    <r>
      <rPr>
        <sz val="10"/>
        <rFont val="Arial"/>
        <family val="2"/>
      </rPr>
      <t>3,672,530</t>
    </r>
  </si>
  <si>
    <r>
      <t>R</t>
    </r>
    <r>
      <rPr>
        <sz val="10"/>
        <rFont val="Arial"/>
        <family val="2"/>
      </rPr>
      <t>1,609,347</t>
    </r>
  </si>
  <si>
    <r>
      <t>R</t>
    </r>
    <r>
      <rPr>
        <sz val="10"/>
        <rFont val="Arial"/>
        <family val="2"/>
      </rPr>
      <t>3,369,973</t>
    </r>
  </si>
  <si>
    <r>
      <t>R</t>
    </r>
    <r>
      <rPr>
        <sz val="10"/>
        <rFont val="Arial"/>
        <family val="2"/>
      </rPr>
      <t>1,107,231</t>
    </r>
  </si>
  <si>
    <r>
      <t>R</t>
    </r>
    <r>
      <rPr>
        <sz val="10"/>
        <rFont val="Arial"/>
        <family val="2"/>
      </rPr>
      <t>3,238,006</t>
    </r>
  </si>
  <si>
    <r>
      <t>R</t>
    </r>
    <r>
      <rPr>
        <sz val="10"/>
        <rFont val="Arial"/>
        <family val="2"/>
      </rPr>
      <t>838,470</t>
    </r>
  </si>
  <si>
    <r>
      <t>R</t>
    </r>
    <r>
      <rPr>
        <sz val="10"/>
        <rFont val="Arial"/>
        <family val="2"/>
      </rPr>
      <t>3,144,664</t>
    </r>
  </si>
  <si>
    <r>
      <t>R</t>
    </r>
    <r>
      <rPr>
        <sz val="10"/>
        <rFont val="Arial"/>
        <family val="2"/>
      </rPr>
      <t>584,193</t>
    </r>
  </si>
  <si>
    <r>
      <t>R</t>
    </r>
    <r>
      <rPr>
        <sz val="10"/>
        <rFont val="Arial"/>
        <family val="2"/>
      </rPr>
      <t>2,817,967</t>
    </r>
  </si>
  <si>
    <r>
      <t>R</t>
    </r>
    <r>
      <rPr>
        <sz val="10"/>
        <rFont val="Arial"/>
        <family val="2"/>
      </rPr>
      <t>2,245,039</t>
    </r>
  </si>
  <si>
    <r>
      <t>R</t>
    </r>
    <r>
      <rPr>
        <sz val="10"/>
        <rFont val="Arial"/>
        <family val="2"/>
      </rPr>
      <t>1,842,702</t>
    </r>
  </si>
  <si>
    <r>
      <t xml:space="preserve">Passenger-kilometers:  </t>
    </r>
    <r>
      <rPr>
        <sz val="8"/>
        <rFont val="Arial"/>
        <family val="2"/>
      </rPr>
      <t>Passenger-kilometers multiplied by vehicle occupancy rates.</t>
    </r>
  </si>
  <si>
    <r>
      <t xml:space="preserve">1995-98: 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Annual issues)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table VM-1.</t>
    </r>
  </si>
  <si>
    <r>
      <t xml:space="preserve">1990-98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 VM-1.</t>
    </r>
  </si>
  <si>
    <r>
      <t xml:space="preserve">1970-85: Ibid., </t>
    </r>
    <r>
      <rPr>
        <i/>
        <sz val="8"/>
        <rFont val="Arial"/>
        <family val="2"/>
      </rPr>
      <t xml:space="preserve">Highway Statistics, Summary to 1985 </t>
    </r>
    <r>
      <rPr>
        <sz val="8"/>
        <rFont val="Arial"/>
        <family val="2"/>
      </rPr>
      <t>(Washington, DC: 1986), table VM-201A.</t>
    </r>
  </si>
  <si>
    <r>
      <t xml:space="preserve">1995-98: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 VM-1.</t>
    </r>
  </si>
  <si>
    <r>
      <t xml:space="preserve">1960-94: Ibid., </t>
    </r>
    <r>
      <rPr>
        <i/>
        <sz val="8"/>
        <rFont val="Arial"/>
        <family val="2"/>
      </rPr>
      <t>Highway Statistics, Summary to 1995,</t>
    </r>
    <r>
      <rPr>
        <sz val="8"/>
        <rFont val="Arial"/>
        <family val="2"/>
      </rPr>
      <t xml:space="preserve"> FHWA-PL-97-009 (Washington, DC: July 1997), table VM-201A.</t>
    </r>
  </si>
  <si>
    <r>
      <t xml:space="preserve">1995-98: 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Annual issues), table VM-1.</t>
    </r>
  </si>
  <si>
    <r>
      <t xml:space="preserve">Table 4-22M </t>
    </r>
    <r>
      <rPr>
        <b/>
        <sz val="10"/>
        <rFont val="Arial"/>
        <family val="2"/>
      </rPr>
      <t>Energy Intensity of Passenger Cars, Other 2-Axle 4-Tire Vehicles, and Motorcycles</t>
    </r>
  </si>
  <si>
    <r>
      <t>Energy intensiveness (1,000 Joules/passenger-kilometer)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</si>
</sst>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13" fillId="0" borderId="4" xfId="42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" xfId="31" applyFont="1" applyFill="1" applyBorder="1" applyAlignment="1">
      <alignment horizontal="center"/>
      <protection/>
    </xf>
    <xf numFmtId="0" fontId="1" fillId="0" borderId="5" xfId="31" applyFont="1" applyFill="1" applyBorder="1" applyAlignment="1">
      <alignment horizontal="right"/>
      <protection/>
    </xf>
    <xf numFmtId="0" fontId="1" fillId="0" borderId="0" xfId="31" applyFont="1" applyFill="1" applyBorder="1" applyAlignment="1">
      <alignment horizontal="left"/>
      <protection/>
    </xf>
    <xf numFmtId="3" fontId="0" fillId="0" borderId="0" xfId="31" applyNumberFormat="1" applyFont="1" applyFill="1" applyBorder="1" applyAlignment="1">
      <alignment horizontal="right"/>
      <protection/>
    </xf>
    <xf numFmtId="0" fontId="0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4" fontId="0" fillId="0" borderId="0" xfId="31" applyNumberFormat="1" applyFont="1" applyFill="1" applyBorder="1" applyAlignment="1">
      <alignment horizontal="right"/>
      <protection/>
    </xf>
    <xf numFmtId="0" fontId="0" fillId="0" borderId="4" xfId="31" applyFont="1" applyFill="1" applyBorder="1" applyAlignment="1">
      <alignment horizontal="left"/>
      <protection/>
    </xf>
    <xf numFmtId="3" fontId="15" fillId="0" borderId="4" xfId="31" applyNumberFormat="1" applyFont="1" applyFill="1" applyBorder="1" applyAlignment="1">
      <alignment horizontal="right"/>
      <protection/>
    </xf>
    <xf numFmtId="3" fontId="0" fillId="0" borderId="4" xfId="31" applyNumberFormat="1" applyFont="1" applyFill="1" applyBorder="1" applyAlignment="1">
      <alignment horizontal="right"/>
      <protection/>
    </xf>
    <xf numFmtId="0" fontId="16" fillId="0" borderId="0" xfId="3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6" fillId="0" borderId="0" xfId="29" applyFont="1" applyFill="1" applyAlignment="1">
      <alignment horizontal="left"/>
      <protection/>
    </xf>
    <xf numFmtId="0" fontId="19" fillId="0" borderId="6" xfId="29" applyFont="1" applyFill="1" applyBorder="1" applyAlignment="1">
      <alignment horizontal="left"/>
      <protection/>
    </xf>
    <xf numFmtId="0" fontId="19" fillId="0" borderId="0" xfId="29" applyFont="1" applyFill="1" applyBorder="1" applyAlignment="1">
      <alignment horizontal="left"/>
      <protection/>
    </xf>
    <xf numFmtId="0" fontId="16" fillId="0" borderId="0" xfId="31" applyFont="1" applyFill="1" applyAlignment="1">
      <alignment horizontal="left"/>
      <protection/>
    </xf>
    <xf numFmtId="0" fontId="15" fillId="0" borderId="0" xfId="30" applyFont="1" applyFill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9">
      <selection activeCell="A31" sqref="A31:O31"/>
    </sheetView>
  </sheetViews>
  <sheetFormatPr defaultColWidth="9.140625" defaultRowHeight="12.75"/>
  <cols>
    <col min="1" max="1" width="52.57421875" style="3" customWidth="1"/>
    <col min="2" max="2" width="10.28125" style="3" customWidth="1"/>
    <col min="3" max="3" width="10.57421875" style="3" customWidth="1"/>
    <col min="4" max="14" width="10.28125" style="3" customWidth="1"/>
    <col min="15" max="15" width="10.140625" style="3" bestFit="1" customWidth="1"/>
    <col min="16" max="16384" width="9.140625" style="3" customWidth="1"/>
  </cols>
  <sheetData>
    <row r="1" spans="1:16" ht="18.75" thickBo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4"/>
      <c r="B2" s="5">
        <v>1960</v>
      </c>
      <c r="C2" s="5">
        <v>1965</v>
      </c>
      <c r="D2" s="5">
        <v>1970</v>
      </c>
      <c r="E2" s="5">
        <v>1975</v>
      </c>
      <c r="F2" s="5">
        <v>1980</v>
      </c>
      <c r="G2" s="5">
        <v>1985</v>
      </c>
      <c r="H2" s="5">
        <v>1990</v>
      </c>
      <c r="I2" s="5">
        <v>1991</v>
      </c>
      <c r="J2" s="5">
        <v>1992</v>
      </c>
      <c r="K2" s="5">
        <v>1993</v>
      </c>
      <c r="L2" s="5">
        <v>1994</v>
      </c>
      <c r="M2" s="5">
        <v>1995</v>
      </c>
      <c r="N2" s="5">
        <v>1996</v>
      </c>
      <c r="O2" s="5">
        <v>1997</v>
      </c>
      <c r="P2" s="5">
        <v>1998</v>
      </c>
    </row>
    <row r="3" spans="1:16" ht="12.75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>
      <c r="A4" s="8" t="s">
        <v>0</v>
      </c>
      <c r="B4" s="9" t="s">
        <v>42</v>
      </c>
      <c r="C4" s="9" t="s">
        <v>43</v>
      </c>
      <c r="D4" s="9" t="s">
        <v>44</v>
      </c>
      <c r="E4" s="9" t="s">
        <v>45</v>
      </c>
      <c r="F4" s="9" t="s">
        <v>46</v>
      </c>
      <c r="G4" s="9" t="s">
        <v>47</v>
      </c>
      <c r="H4" s="9" t="s">
        <v>48</v>
      </c>
      <c r="I4" s="7">
        <v>2185493.2260000003</v>
      </c>
      <c r="J4" s="7">
        <v>2208024.0840000003</v>
      </c>
      <c r="K4" s="7">
        <v>2212852.125</v>
      </c>
      <c r="L4" s="7">
        <v>2262741.882</v>
      </c>
      <c r="M4" s="9" t="s">
        <v>49</v>
      </c>
      <c r="N4" s="9" t="s">
        <v>50</v>
      </c>
      <c r="O4" s="9" t="s">
        <v>30</v>
      </c>
      <c r="P4" s="7">
        <v>2488050.4620000003</v>
      </c>
    </row>
    <row r="5" spans="1:16" ht="14.25" customHeight="1">
      <c r="A5" s="8" t="s">
        <v>1</v>
      </c>
      <c r="B5" s="7" t="s">
        <v>2</v>
      </c>
      <c r="C5" s="7" t="s">
        <v>2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7">
        <v>1044466.2030000001</v>
      </c>
      <c r="J5" s="7">
        <v>1137808.3290000001</v>
      </c>
      <c r="K5" s="7">
        <v>1200572.862</v>
      </c>
      <c r="L5" s="7">
        <v>1231150.455</v>
      </c>
      <c r="M5" s="9" t="s">
        <v>51</v>
      </c>
      <c r="N5" s="9" t="s">
        <v>52</v>
      </c>
      <c r="O5" s="9" t="s">
        <v>31</v>
      </c>
      <c r="P5" s="7">
        <v>1393694.502</v>
      </c>
    </row>
    <row r="6" spans="1:16" ht="14.25" customHeight="1">
      <c r="A6" s="8" t="s">
        <v>3</v>
      </c>
      <c r="B6" s="9" t="s">
        <v>21</v>
      </c>
      <c r="C6" s="9" t="s">
        <v>21</v>
      </c>
      <c r="D6" s="7">
        <v>4828.041</v>
      </c>
      <c r="E6" s="7">
        <v>9012.343200000001</v>
      </c>
      <c r="F6" s="7">
        <v>16415.3394</v>
      </c>
      <c r="G6" s="7">
        <v>14645.057700000001</v>
      </c>
      <c r="H6" s="7">
        <v>15449.7312</v>
      </c>
      <c r="I6" s="7">
        <v>14805.992400000001</v>
      </c>
      <c r="J6" s="7">
        <v>15449.7312</v>
      </c>
      <c r="K6" s="7">
        <v>15932.535300000001</v>
      </c>
      <c r="L6" s="7">
        <v>16415.3394</v>
      </c>
      <c r="M6" s="7">
        <v>15771.600600000002</v>
      </c>
      <c r="N6" s="7">
        <v>15932.535300000001</v>
      </c>
      <c r="O6" s="7">
        <v>16254.404700000001</v>
      </c>
      <c r="P6" s="7">
        <v>16576.274100000002</v>
      </c>
    </row>
    <row r="7" spans="1:16" ht="6" customHeight="1">
      <c r="A7" s="8"/>
      <c r="B7" s="9"/>
      <c r="C7" s="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>
      <c r="A8" s="6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4.25">
      <c r="A9" s="8" t="s">
        <v>0</v>
      </c>
      <c r="B9" s="9" t="s">
        <v>69</v>
      </c>
      <c r="C9" s="9" t="s">
        <v>68</v>
      </c>
      <c r="D9" s="9" t="s">
        <v>67</v>
      </c>
      <c r="E9" s="9" t="s">
        <v>65</v>
      </c>
      <c r="F9" s="9" t="s">
        <v>63</v>
      </c>
      <c r="G9" s="9" t="s">
        <v>61</v>
      </c>
      <c r="H9" s="9" t="s">
        <v>59</v>
      </c>
      <c r="I9" s="7">
        <v>3540563.4</v>
      </c>
      <c r="J9" s="7">
        <v>3553438.176</v>
      </c>
      <c r="K9" s="7">
        <v>3561484.9110000003</v>
      </c>
      <c r="L9" s="7">
        <v>3621030.75</v>
      </c>
      <c r="M9" s="9" t="s">
        <v>28</v>
      </c>
      <c r="N9" s="9" t="s">
        <v>53</v>
      </c>
      <c r="O9" s="9" t="s">
        <v>29</v>
      </c>
      <c r="P9" s="7">
        <v>3955774.926</v>
      </c>
    </row>
    <row r="10" spans="1:16" ht="14.25">
      <c r="A10" s="8" t="s">
        <v>1</v>
      </c>
      <c r="B10" s="7" t="s">
        <v>2</v>
      </c>
      <c r="C10" s="7" t="s">
        <v>2</v>
      </c>
      <c r="D10" s="7">
        <v>363712.422</v>
      </c>
      <c r="E10" s="9" t="s">
        <v>66</v>
      </c>
      <c r="F10" s="9" t="s">
        <v>64</v>
      </c>
      <c r="G10" s="9" t="s">
        <v>62</v>
      </c>
      <c r="H10" s="9" t="s">
        <v>60</v>
      </c>
      <c r="I10" s="7">
        <v>1797640.5990000002</v>
      </c>
      <c r="J10" s="7">
        <v>1934435.094</v>
      </c>
      <c r="K10" s="7">
        <v>2016511.7910000002</v>
      </c>
      <c r="L10" s="7">
        <v>2042261.343</v>
      </c>
      <c r="M10" s="9" t="s">
        <v>27</v>
      </c>
      <c r="N10" s="9" t="s">
        <v>32</v>
      </c>
      <c r="O10" s="9" t="s">
        <v>33</v>
      </c>
      <c r="P10" s="7">
        <v>2216070.819</v>
      </c>
    </row>
    <row r="11" spans="1:16" ht="13.5" customHeight="1">
      <c r="A11" s="8" t="s">
        <v>3</v>
      </c>
      <c r="B11" s="9" t="s">
        <v>21</v>
      </c>
      <c r="C11" s="9" t="s">
        <v>21</v>
      </c>
      <c r="D11" s="7">
        <v>4828.041</v>
      </c>
      <c r="E11" s="7">
        <v>9656.082</v>
      </c>
      <c r="F11" s="7">
        <v>19312.164</v>
      </c>
      <c r="G11" s="7">
        <v>19312.164</v>
      </c>
      <c r="H11" s="7">
        <v>19312.164</v>
      </c>
      <c r="I11" s="7">
        <v>19312.164</v>
      </c>
      <c r="J11" s="7">
        <v>19312.164</v>
      </c>
      <c r="K11" s="7">
        <v>19312.164</v>
      </c>
      <c r="L11" s="7">
        <v>19312.164</v>
      </c>
      <c r="M11" s="9" t="s">
        <v>34</v>
      </c>
      <c r="N11" s="9" t="s">
        <v>34</v>
      </c>
      <c r="O11" s="9" t="s">
        <v>34</v>
      </c>
      <c r="P11" s="7">
        <v>17702.817</v>
      </c>
    </row>
    <row r="12" spans="1:16" ht="6" customHeight="1">
      <c r="A12" s="8"/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6" t="s">
        <v>26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4.25">
      <c r="A14" s="8" t="s">
        <v>0</v>
      </c>
      <c r="B14" s="7">
        <v>155849.197452</v>
      </c>
      <c r="C14" s="7">
        <v>188222.040876</v>
      </c>
      <c r="D14" s="7">
        <v>256722.856428</v>
      </c>
      <c r="E14" s="7">
        <v>280650.44568</v>
      </c>
      <c r="F14" s="7">
        <v>264910.702584</v>
      </c>
      <c r="G14" s="7">
        <v>270725.095416</v>
      </c>
      <c r="H14" s="7">
        <v>263343.542016</v>
      </c>
      <c r="I14" s="7">
        <v>243466.343604</v>
      </c>
      <c r="J14" s="7">
        <v>247702.219632</v>
      </c>
      <c r="K14" s="7">
        <v>253804.303776</v>
      </c>
      <c r="L14" s="7">
        <v>256931.054088</v>
      </c>
      <c r="M14" s="7">
        <v>257680.565664</v>
      </c>
      <c r="N14" s="7">
        <v>262030.004052</v>
      </c>
      <c r="O14" s="9" t="s">
        <v>35</v>
      </c>
      <c r="P14" s="7">
        <v>273340.815108</v>
      </c>
    </row>
    <row r="15" spans="1:16" ht="14.25">
      <c r="A15" s="8" t="s">
        <v>1</v>
      </c>
      <c r="B15" s="7" t="s">
        <v>2</v>
      </c>
      <c r="C15" s="7" t="s">
        <v>2</v>
      </c>
      <c r="D15" s="7">
        <v>46609.777956</v>
      </c>
      <c r="E15" s="7">
        <v>72229.446372</v>
      </c>
      <c r="F15" s="7">
        <v>90077.663952</v>
      </c>
      <c r="G15" s="7">
        <v>103580.228556</v>
      </c>
      <c r="H15" s="7">
        <v>134802.306732</v>
      </c>
      <c r="I15" s="7">
        <v>144667.090404</v>
      </c>
      <c r="J15" s="7">
        <v>154933.127748</v>
      </c>
      <c r="K15" s="7">
        <v>162208.689612</v>
      </c>
      <c r="L15" s="7">
        <v>166982.094144</v>
      </c>
      <c r="M15" s="7">
        <v>172633.71426</v>
      </c>
      <c r="N15" s="7">
        <v>179254.399848</v>
      </c>
      <c r="O15" s="9" t="s">
        <v>36</v>
      </c>
      <c r="P15" s="7">
        <v>191462.353548</v>
      </c>
    </row>
    <row r="16" spans="1:16" ht="14.25">
      <c r="A16" s="8" t="s">
        <v>3</v>
      </c>
      <c r="B16" s="9" t="s">
        <v>21</v>
      </c>
      <c r="C16" s="9" t="s">
        <v>21</v>
      </c>
      <c r="D16" s="7">
        <v>227.12472</v>
      </c>
      <c r="E16" s="7">
        <v>427.751556</v>
      </c>
      <c r="F16" s="7">
        <v>772.224048</v>
      </c>
      <c r="G16" s="7">
        <v>688.944984</v>
      </c>
      <c r="H16" s="7">
        <v>723.013692</v>
      </c>
      <c r="I16" s="7">
        <v>696.515808</v>
      </c>
      <c r="J16" s="7">
        <v>723.013692</v>
      </c>
      <c r="K16" s="7">
        <v>749.511576</v>
      </c>
      <c r="L16" s="7">
        <v>776.00946</v>
      </c>
      <c r="M16" s="7">
        <v>741.940752</v>
      </c>
      <c r="N16" s="7">
        <v>749.511576</v>
      </c>
      <c r="O16" s="7">
        <v>764.653224</v>
      </c>
      <c r="P16" s="7">
        <v>776.00946</v>
      </c>
    </row>
    <row r="17" spans="1:16" ht="6" customHeight="1">
      <c r="A17" s="8"/>
      <c r="B17" s="9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4.25">
      <c r="A18" s="6" t="s">
        <v>78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8" t="s">
        <v>0</v>
      </c>
      <c r="B19" s="7">
        <f>(B14*(34839537/1842702)/1000)</f>
        <v>2946.604432539423</v>
      </c>
      <c r="C19" s="7">
        <f>(C14*(34839537/2245039)/1000)</f>
        <v>2920.91529693467</v>
      </c>
      <c r="D19" s="7">
        <f>(D14*(34839537/2817967)/1000)</f>
        <v>3173.9567763813393</v>
      </c>
      <c r="E19" s="7">
        <f>(E14*(34839537/3144664)/1000)</f>
        <v>3109.3088439130065</v>
      </c>
      <c r="F19" s="7">
        <f>(F14*(34839537/3238006)/1000)</f>
        <v>2850.324003220273</v>
      </c>
      <c r="G19" s="7">
        <f>(G14*(34839537/3369973)/1000)</f>
        <v>2798.816779414631</v>
      </c>
      <c r="H19" s="7">
        <f>(H14*(34839537/3672530)/1000)</f>
        <v>2498.214330659651</v>
      </c>
      <c r="I19" s="7">
        <f aca="true" t="shared" si="0" ref="I19:L20">(I14*(34839537/I9)/1000)</f>
        <v>2395.735855555156</v>
      </c>
      <c r="J19" s="7">
        <f t="shared" si="0"/>
        <v>2428.586123753962</v>
      </c>
      <c r="K19" s="7">
        <f t="shared" si="0"/>
        <v>2482.791490945949</v>
      </c>
      <c r="L19" s="7">
        <f t="shared" si="0"/>
        <v>2472.047210686592</v>
      </c>
      <c r="M19" s="7">
        <f>(M14*(34839537/3680577)/1000)</f>
        <v>2439.1478840496634</v>
      </c>
      <c r="N19" s="7">
        <f>(N14*(34839537/3761044)/1000)</f>
        <v>2427.2526514658703</v>
      </c>
      <c r="O19" s="7">
        <f>(264570*(34839537/3844730)/1000)</f>
        <v>2397.4365700816443</v>
      </c>
      <c r="P19" s="7">
        <f>(P14*(34839537/P9)/1000)</f>
        <v>2407.3835391830194</v>
      </c>
    </row>
    <row r="20" spans="1:16" ht="12.75">
      <c r="A20" s="8" t="s">
        <v>1</v>
      </c>
      <c r="B20" s="7" t="s">
        <v>2</v>
      </c>
      <c r="C20" s="7" t="s">
        <v>2</v>
      </c>
      <c r="D20" s="7">
        <f>(D15*(34839537/D10)/1000)</f>
        <v>4464.68964334643</v>
      </c>
      <c r="E20" s="7">
        <f>(E15*(34839537/584193)/1000)</f>
        <v>4307.549849735978</v>
      </c>
      <c r="F20" s="7">
        <f>(F15*(34839537/838470)/1000)</f>
        <v>3742.8460244603507</v>
      </c>
      <c r="G20" s="7">
        <f>(G15*(34839537/1107231)/1000)</f>
        <v>3259.199936820066</v>
      </c>
      <c r="H20" s="7">
        <f>(H15*(34839537/1609347)/1000)</f>
        <v>2918.2332667068463</v>
      </c>
      <c r="I20" s="7">
        <f t="shared" si="0"/>
        <v>2803.7497882592615</v>
      </c>
      <c r="J20" s="7">
        <f t="shared" si="0"/>
        <v>2790.3745405800482</v>
      </c>
      <c r="K20" s="7">
        <f t="shared" si="0"/>
        <v>2802.500669066898</v>
      </c>
      <c r="L20" s="7">
        <f t="shared" si="0"/>
        <v>2848.5966633053836</v>
      </c>
      <c r="M20" s="7">
        <f>(M15*(34839537/2021340)/1000)</f>
        <v>2975.490850331314</v>
      </c>
      <c r="N20" s="7">
        <f>(N15*(34839537/2088932)/1000)</f>
        <v>2989.6331215746573</v>
      </c>
      <c r="O20" s="7">
        <f>(186954*(34839537/2177446)/1000)</f>
        <v>2991.2984295812616</v>
      </c>
      <c r="P20" s="7">
        <f>(P15*(34839537/P10)/1000)</f>
        <v>3010.0390715639073</v>
      </c>
    </row>
    <row r="21" spans="1:16" ht="15" thickBot="1">
      <c r="A21" s="11" t="s">
        <v>3</v>
      </c>
      <c r="B21" s="12" t="s">
        <v>4</v>
      </c>
      <c r="C21" s="12" t="s">
        <v>4</v>
      </c>
      <c r="D21" s="7">
        <f>(D16*(34839537/D11)/1000)</f>
        <v>1638.9504741270093</v>
      </c>
      <c r="E21" s="7">
        <f aca="true" t="shared" si="1" ref="E21:P21">(E16*(34839537/E11)/1000)</f>
        <v>1543.3450298029338</v>
      </c>
      <c r="F21" s="7">
        <f t="shared" si="1"/>
        <v>1393.107903007958</v>
      </c>
      <c r="G21" s="7">
        <f t="shared" si="1"/>
        <v>1242.8707762129818</v>
      </c>
      <c r="H21" s="7">
        <f t="shared" si="1"/>
        <v>1304.3314189927448</v>
      </c>
      <c r="I21" s="7">
        <f t="shared" si="1"/>
        <v>1256.528696830707</v>
      </c>
      <c r="J21" s="7">
        <f t="shared" si="1"/>
        <v>1304.3314189927448</v>
      </c>
      <c r="K21" s="7">
        <f t="shared" si="1"/>
        <v>1352.1341411547826</v>
      </c>
      <c r="L21" s="7">
        <f t="shared" si="1"/>
        <v>1399.9368633168206</v>
      </c>
      <c r="M21" s="7">
        <f>(M16*(34839537/17703)/1000)</f>
        <v>1460.1407829809536</v>
      </c>
      <c r="N21" s="7">
        <f>(N16*(34839537/17703)/1000)</f>
        <v>1475.0401787256574</v>
      </c>
      <c r="O21" s="13">
        <f>(O16*(34839537/17703)/1000)</f>
        <v>1504.8389702150644</v>
      </c>
      <c r="P21" s="13">
        <f t="shared" si="1"/>
        <v>1527.2038508910769</v>
      </c>
    </row>
    <row r="22" spans="1:15" ht="13.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</row>
    <row r="23" spans="1:15" ht="13.5" customHeight="1">
      <c r="A23" s="19" t="s">
        <v>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3.5" customHeight="1">
      <c r="A24" s="1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3.5" customHeight="1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3.5" customHeight="1">
      <c r="A26" s="19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3.5" customHeight="1">
      <c r="A27" s="20" t="s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3.5" customHeight="1">
      <c r="A29" s="21" t="s">
        <v>37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3.5" customHeight="1">
      <c r="A31" s="21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3.5" customHeight="1">
      <c r="A32" s="19" t="s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3.5" customHeight="1">
      <c r="A33" s="19" t="s">
        <v>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3.5" customHeight="1">
      <c r="A34" s="19" t="s">
        <v>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5" customHeight="1">
      <c r="A35" s="19" t="s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3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3.5" customHeight="1">
      <c r="A37" s="19" t="s">
        <v>41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5" customHeight="1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22" t="s">
        <v>10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3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24" t="s">
        <v>11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25" t="s">
        <v>16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2.75">
      <c r="A43" s="25" t="s">
        <v>76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2.75">
      <c r="A44" s="24" t="s">
        <v>12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5" t="s">
        <v>75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2.75">
      <c r="A46" s="25" t="s">
        <v>74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2.75">
      <c r="A47" s="24" t="s">
        <v>13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.75">
      <c r="A48" s="25" t="s">
        <v>73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2.75">
      <c r="A49" s="19" t="s">
        <v>39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25" t="s">
        <v>72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2.75">
      <c r="A51" s="23" t="s">
        <v>70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 t="s">
        <v>14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5" t="s">
        <v>17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19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25" t="s">
        <v>71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mergeCells count="30">
    <mergeCell ref="A54:O54"/>
    <mergeCell ref="A55:O55"/>
    <mergeCell ref="A50:O50"/>
    <mergeCell ref="A51:O51"/>
    <mergeCell ref="A52:O52"/>
    <mergeCell ref="A53:O53"/>
    <mergeCell ref="A46:O46"/>
    <mergeCell ref="A47:O47"/>
    <mergeCell ref="A48:O48"/>
    <mergeCell ref="A49:O49"/>
    <mergeCell ref="A42:O42"/>
    <mergeCell ref="A43:O43"/>
    <mergeCell ref="A44:O44"/>
    <mergeCell ref="A45:O45"/>
    <mergeCell ref="A37:O37"/>
    <mergeCell ref="A39:O39"/>
    <mergeCell ref="A40:O40"/>
    <mergeCell ref="A41:O41"/>
    <mergeCell ref="A32:O32"/>
    <mergeCell ref="A33:O33"/>
    <mergeCell ref="A34:O34"/>
    <mergeCell ref="A35:O35"/>
    <mergeCell ref="A26:O26"/>
    <mergeCell ref="A27:O27"/>
    <mergeCell ref="A29:O29"/>
    <mergeCell ref="A31:O31"/>
    <mergeCell ref="A22:O22"/>
    <mergeCell ref="A23:O23"/>
    <mergeCell ref="A24:O24"/>
    <mergeCell ref="A25:O25"/>
  </mergeCells>
  <printOptions/>
  <pageMargins left="0.36" right="0.75" top="0.5" bottom="0.5" header="0.5" footer="0.5"/>
  <pageSetup fitToHeight="1" fitToWidth="1" horizontalDpi="600" verticalDpi="600" orientation="landscape" scale="62" r:id="rId1"/>
  <headerFooter alignWithMargins="0">
    <oddFooter>&amp;L&amp;D&amp;C&amp;P of &amp;N&amp;RNTS99Main/&amp;F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Dave Neumeister</cp:lastModifiedBy>
  <cp:lastPrinted>2000-11-20T19:21:57Z</cp:lastPrinted>
  <dcterms:created xsi:type="dcterms:W3CDTF">1999-06-04T16:26:27Z</dcterms:created>
  <dcterms:modified xsi:type="dcterms:W3CDTF">2000-11-19T21:06:17Z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