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2-36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'2-36'!$A$1:$M$48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<sst xmlns="http://schemas.openxmlformats.org/spreadsheetml/2006/main" count="78" uniqueCount="26">
  <si>
    <t>Passengers on trains</t>
  </si>
  <si>
    <t>Railroad only</t>
  </si>
  <si>
    <t>Grade crossing only</t>
  </si>
  <si>
    <t>Employees on duty</t>
  </si>
  <si>
    <t>Employees not on duty</t>
  </si>
  <si>
    <t>Contractor employees</t>
  </si>
  <si>
    <t>a</t>
  </si>
  <si>
    <t>Trespassers</t>
  </si>
  <si>
    <t>Volunteer employees</t>
  </si>
  <si>
    <t>N</t>
  </si>
  <si>
    <t xml:space="preserve">  Motor vehicles</t>
  </si>
  <si>
    <t xml:space="preserve">  Nonmotor vehicles</t>
  </si>
  <si>
    <t xml:space="preserve">    Total</t>
  </si>
  <si>
    <t xml:space="preserve">SOURCES:  </t>
  </si>
  <si>
    <t>b</t>
  </si>
  <si>
    <r>
      <t>Nontrespassers</t>
    </r>
    <r>
      <rPr>
        <b/>
        <vertAlign val="superscript"/>
        <sz val="10"/>
        <rFont val="Arial"/>
        <family val="2"/>
      </rPr>
      <t>a</t>
    </r>
  </si>
  <si>
    <r>
      <t xml:space="preserve">b </t>
    </r>
    <r>
      <rPr>
        <sz val="8"/>
        <rFont val="Arial"/>
        <family val="2"/>
      </rPr>
      <t xml:space="preserve"> Prior to 1992, contractor employees were included with nontrespassers: they include 74 in 1980, 110 in 1985, 242 in1990, and 219 in 1991.</t>
    </r>
  </si>
  <si>
    <r>
      <t xml:space="preserve">1980-94: U.S. Department of Transportation, Federal Railroad Administration, </t>
    </r>
    <r>
      <rPr>
        <i/>
        <sz val="8"/>
        <rFont val="Arial"/>
        <family val="2"/>
      </rPr>
      <t>Highway-Rail Crossing Accident/Incident and Inventory Bulletin</t>
    </r>
    <r>
      <rPr>
        <sz val="8"/>
        <rFont val="Arial"/>
        <family val="2"/>
      </rPr>
      <t xml:space="preserve"> (Washington, DC: Annual issues), </t>
    </r>
  </si>
  <si>
    <r>
      <t xml:space="preserve"> and</t>
    </r>
    <r>
      <rPr>
        <i/>
        <sz val="8"/>
        <rFont val="Arial"/>
        <family val="2"/>
      </rPr>
      <t xml:space="preserve"> Accident/Incident Bulletin </t>
    </r>
    <r>
      <rPr>
        <sz val="8"/>
        <rFont val="Arial"/>
        <family val="2"/>
      </rPr>
      <t>(Washington, DC: Annual Issues)</t>
    </r>
    <r>
      <rPr>
        <i/>
        <sz val="8"/>
        <rFont val="Arial"/>
        <family val="2"/>
      </rPr>
      <t>.</t>
    </r>
  </si>
  <si>
    <r>
      <t>a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Beginning in 1997, nontresspassers off railroad property are also included.</t>
    </r>
  </si>
  <si>
    <r>
      <t xml:space="preserve">KEY: </t>
    </r>
    <r>
      <rPr>
        <sz val="8"/>
        <rFont val="Arial"/>
        <family val="2"/>
      </rPr>
      <t xml:space="preserve">  N = data do not exist; U = data are not available.</t>
    </r>
  </si>
  <si>
    <r>
      <t>NOTES</t>
    </r>
    <r>
      <rPr>
        <sz val="8"/>
        <rFont val="Arial"/>
        <family val="2"/>
      </rPr>
      <t>:  "Railroad only" includes fatalities from train accidents, train incidents, and nontrain incidents (excludes highway-rail</t>
    </r>
  </si>
  <si>
    <t>grade crossings).  This table includes information for both freight and passenger railroad operations.</t>
  </si>
  <si>
    <t>1995-99: Ibid. Internet site http://safetydata.fra.dot.gov/objects/bull99.pdf, as of Nov. 28, 2000.</t>
  </si>
  <si>
    <t>Table 2-36</t>
  </si>
  <si>
    <t>Railroad and Grade-Crossing Injuried Persons by Victim Class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</si>
</sst>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"/>
    <numFmt numFmtId="165" formatCode="###0.00_)"/>
    <numFmt numFmtId="166" formatCode="0.0_W"/>
    <numFmt numFmtId="167" formatCode="&quot;$&quot;#,##0\ ;\(&quot;$&quot;#,##0\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6" fillId="0" borderId="1" applyAlignment="0">
      <protection/>
    </xf>
    <xf numFmtId="164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5" fontId="8" fillId="0" borderId="1" applyNumberFormat="0" applyFill="0">
      <alignment horizontal="right"/>
      <protection/>
    </xf>
    <xf numFmtId="165" fontId="8" fillId="0" borderId="1" applyNumberFormat="0">
      <alignment horizontal="right" vertical="center"/>
      <protection/>
    </xf>
    <xf numFmtId="166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2" fillId="0" borderId="1">
      <alignment horizontal="left"/>
      <protection/>
    </xf>
    <xf numFmtId="0" fontId="14" fillId="0" borderId="1">
      <alignment horizontal="left" vertical="center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5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38">
    <xf numFmtId="0" fontId="0" fillId="0" borderId="0" xfId="0" applyAlignment="1">
      <alignment/>
    </xf>
    <xf numFmtId="0" fontId="16" fillId="0" borderId="0" xfId="43" applyFont="1" applyFill="1" applyBorder="1" applyAlignment="1">
      <alignment horizontal="left"/>
      <protection/>
    </xf>
    <xf numFmtId="3" fontId="0" fillId="0" borderId="0" xfId="27" applyNumberFormat="1" applyFont="1" applyFill="1" applyBorder="1" applyAlignment="1" quotePrefix="1">
      <alignment horizontal="right"/>
      <protection/>
    </xf>
    <xf numFmtId="3" fontId="0" fillId="0" borderId="0" xfId="27" applyNumberFormat="1" applyFont="1" applyFill="1" applyBorder="1" applyAlignment="1">
      <alignment horizontal="right"/>
      <protection/>
    </xf>
    <xf numFmtId="0" fontId="1" fillId="0" borderId="0" xfId="43" applyFont="1" applyFill="1" applyBorder="1" applyAlignment="1">
      <alignment horizontal="left"/>
      <protection/>
    </xf>
    <xf numFmtId="3" fontId="1" fillId="0" borderId="0" xfId="27" applyNumberFormat="1" applyFont="1" applyFill="1" applyBorder="1" applyAlignment="1" quotePrefix="1">
      <alignment horizontal="right"/>
      <protection/>
    </xf>
    <xf numFmtId="3" fontId="1" fillId="0" borderId="0" xfId="27" applyNumberFormat="1" applyFont="1" applyFill="1" applyBorder="1" applyAlignment="1">
      <alignment horizontal="right"/>
      <protection/>
    </xf>
    <xf numFmtId="0" fontId="0" fillId="0" borderId="0" xfId="43" applyFont="1" applyFill="1" applyBorder="1" applyAlignment="1">
      <alignment horizontal="left"/>
      <protection/>
    </xf>
    <xf numFmtId="3" fontId="18" fillId="0" borderId="0" xfId="27" applyNumberFormat="1" applyFont="1" applyFill="1" applyBorder="1" applyAlignment="1">
      <alignment horizontal="right"/>
      <protection/>
    </xf>
    <xf numFmtId="0" fontId="1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0" xfId="27" applyNumberFormat="1" applyFont="1" applyFill="1" applyBorder="1" applyAlignment="1">
      <alignment/>
      <protection/>
    </xf>
    <xf numFmtId="0" fontId="0" fillId="0" borderId="0" xfId="43" applyFont="1" applyFill="1" applyBorder="1" applyAlignment="1">
      <alignment/>
      <protection/>
    </xf>
    <xf numFmtId="0" fontId="0" fillId="0" borderId="3" xfId="43" applyFont="1" applyFill="1" applyBorder="1" applyAlignment="1">
      <alignment horizontal="right"/>
      <protection/>
    </xf>
    <xf numFmtId="0" fontId="1" fillId="0" borderId="6" xfId="0" applyFont="1" applyFill="1" applyBorder="1" applyAlignment="1">
      <alignment/>
    </xf>
    <xf numFmtId="3" fontId="1" fillId="0" borderId="6" xfId="39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 horizontal="left"/>
    </xf>
    <xf numFmtId="3" fontId="1" fillId="0" borderId="0" xfId="39" applyNumberFormat="1" applyFont="1" applyFill="1" applyBorder="1" applyAlignment="1">
      <alignment horizontal="left"/>
      <protection/>
    </xf>
    <xf numFmtId="3" fontId="0" fillId="0" borderId="0" xfId="27" applyNumberFormat="1" applyFont="1" applyFill="1" applyBorder="1" applyAlignment="1">
      <alignment horizontal="left"/>
      <protection/>
    </xf>
    <xf numFmtId="0" fontId="19" fillId="0" borderId="0" xfId="43" applyFont="1" applyFill="1" applyBorder="1" applyAlignment="1">
      <alignment horizontal="left"/>
      <protection/>
    </xf>
    <xf numFmtId="0" fontId="11" fillId="0" borderId="6" xfId="43" applyFont="1" applyFill="1" applyBorder="1" applyAlignment="1">
      <alignment horizontal="left"/>
      <protection/>
    </xf>
    <xf numFmtId="3" fontId="0" fillId="0" borderId="6" xfId="27" applyNumberFormat="1" applyFont="1" applyFill="1" applyBorder="1" applyAlignment="1" quotePrefix="1">
      <alignment horizontal="right"/>
      <protection/>
    </xf>
    <xf numFmtId="3" fontId="0" fillId="0" borderId="6" xfId="27" applyNumberFormat="1" applyFont="1" applyFill="1" applyBorder="1" applyAlignment="1">
      <alignment horizontal="right"/>
      <protection/>
    </xf>
    <xf numFmtId="3" fontId="1" fillId="0" borderId="0" xfId="39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1" fillId="0" borderId="3" xfId="39" applyFont="1" applyFill="1" applyBorder="1" applyAlignment="1">
      <alignment horizontal="right"/>
      <protection/>
    </xf>
    <xf numFmtId="0" fontId="1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38" applyNumberFormat="1" applyFont="1" applyFill="1" applyBorder="1" applyAlignment="1">
      <alignment horizontal="left"/>
      <protection/>
    </xf>
    <xf numFmtId="0" fontId="21" fillId="0" borderId="0" xfId="43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3" fontId="0" fillId="0" borderId="0" xfId="38" applyNumberFormat="1" applyFont="1" applyFill="1" applyBorder="1" applyAlignment="1">
      <alignment horizontal="right"/>
      <protection/>
    </xf>
    <xf numFmtId="3" fontId="21" fillId="0" borderId="0" xfId="38" applyNumberFormat="1" applyFont="1" applyFill="1" applyBorder="1" applyAlignment="1">
      <alignment horizontal="left"/>
      <protection/>
    </xf>
    <xf numFmtId="49" fontId="19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</cellXfs>
  <cellStyles count="56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_Sheet2 (2)" xfId="27"/>
    <cellStyle name="Data-one deci" xfId="28"/>
    <cellStyle name="Date" xfId="29"/>
    <cellStyle name="Fixed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_1-1A-Regular" xfId="37"/>
    <cellStyle name="Hed Side_Chapter4" xfId="38"/>
    <cellStyle name="Hed Side_Sheet2 (2)" xfId="39"/>
    <cellStyle name="Hed Top" xfId="40"/>
    <cellStyle name="Hed Top - SECTION" xfId="41"/>
    <cellStyle name="Hed Top_3-new4" xfId="42"/>
    <cellStyle name="Hed Top_Sheet2 (2)" xfId="43"/>
    <cellStyle name="Percent" xfId="44"/>
    <cellStyle name="Reference" xfId="45"/>
    <cellStyle name="Row heading" xfId="46"/>
    <cellStyle name="Source Hed" xfId="47"/>
    <cellStyle name="Source Letter" xfId="48"/>
    <cellStyle name="Source Superscript" xfId="49"/>
    <cellStyle name="Source Text" xfId="50"/>
    <cellStyle name="State" xfId="51"/>
    <cellStyle name="Superscript" xfId="52"/>
    <cellStyle name="Superscript- regular" xfId="53"/>
    <cellStyle name="Superscript_1-1A-Regular" xfId="54"/>
    <cellStyle name="Table Data" xfId="55"/>
    <cellStyle name="Table Head Top" xfId="56"/>
    <cellStyle name="Table Hed Side" xfId="57"/>
    <cellStyle name="Table Title" xfId="58"/>
    <cellStyle name="Title Text" xfId="59"/>
    <cellStyle name="Title Text 1" xfId="60"/>
    <cellStyle name="Title Text 2" xfId="61"/>
    <cellStyle name="Title-1" xfId="62"/>
    <cellStyle name="Title-2" xfId="63"/>
    <cellStyle name="Title-3" xfId="64"/>
    <cellStyle name="Total" xfId="65"/>
    <cellStyle name="Wrap" xfId="66"/>
    <cellStyle name="Wrap Bold" xfId="67"/>
    <cellStyle name="Wrap Title" xfId="68"/>
    <cellStyle name="Wrap_NTS99-~11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workbookViewId="0" topLeftCell="A17">
      <selection activeCell="M36" sqref="M36"/>
    </sheetView>
  </sheetViews>
  <sheetFormatPr defaultColWidth="9.140625" defaultRowHeight="12.75"/>
  <cols>
    <col min="1" max="1" width="21.7109375" style="24" customWidth="1"/>
    <col min="2" max="9" width="9.8515625" style="24" bestFit="1" customWidth="1"/>
    <col min="10" max="13" width="9.28125" style="24" bestFit="1" customWidth="1"/>
    <col min="14" max="16384" width="9.140625" style="24" customWidth="1"/>
  </cols>
  <sheetData>
    <row r="1" spans="1:10" ht="18">
      <c r="A1" s="1" t="s">
        <v>24</v>
      </c>
      <c r="B1" s="2"/>
      <c r="C1" s="2"/>
      <c r="D1" s="2"/>
      <c r="E1" s="2"/>
      <c r="F1" s="3"/>
      <c r="G1" s="2"/>
      <c r="H1" s="2"/>
      <c r="I1" s="2"/>
      <c r="J1" s="3"/>
    </row>
    <row r="2" spans="1:13" ht="16.5" thickBot="1">
      <c r="A2" s="20" t="s">
        <v>25</v>
      </c>
      <c r="B2" s="21"/>
      <c r="C2" s="21"/>
      <c r="D2" s="21"/>
      <c r="E2" s="21"/>
      <c r="F2" s="22"/>
      <c r="G2" s="21"/>
      <c r="H2" s="21"/>
      <c r="I2" s="21"/>
      <c r="J2" s="22"/>
      <c r="K2" s="25"/>
      <c r="L2" s="25"/>
      <c r="M2" s="25"/>
    </row>
    <row r="3" spans="1:13" ht="12.75">
      <c r="A3" s="13"/>
      <c r="B3" s="26">
        <v>1980</v>
      </c>
      <c r="C3" s="26">
        <v>1985</v>
      </c>
      <c r="D3" s="26">
        <v>1990</v>
      </c>
      <c r="E3" s="26">
        <v>1991</v>
      </c>
      <c r="F3" s="26">
        <v>1992</v>
      </c>
      <c r="G3" s="26">
        <v>1993</v>
      </c>
      <c r="H3" s="26">
        <v>1994</v>
      </c>
      <c r="I3" s="26">
        <v>1995</v>
      </c>
      <c r="J3" s="26">
        <v>1996</v>
      </c>
      <c r="K3" s="26">
        <v>1997</v>
      </c>
      <c r="L3" s="26">
        <v>1998</v>
      </c>
      <c r="M3" s="26">
        <v>1999</v>
      </c>
    </row>
    <row r="4" spans="1:13" ht="12.75">
      <c r="A4" s="4" t="s">
        <v>0</v>
      </c>
      <c r="B4" s="5">
        <v>593</v>
      </c>
      <c r="C4" s="5">
        <v>657</v>
      </c>
      <c r="D4" s="5">
        <v>473</v>
      </c>
      <c r="E4" s="5">
        <v>382</v>
      </c>
      <c r="F4" s="5">
        <v>411</v>
      </c>
      <c r="G4" s="6">
        <v>559</v>
      </c>
      <c r="H4" s="6">
        <v>497</v>
      </c>
      <c r="I4" s="6">
        <v>573</v>
      </c>
      <c r="J4" s="6">
        <v>513</v>
      </c>
      <c r="K4" s="6">
        <v>601</v>
      </c>
      <c r="L4" s="6">
        <v>535</v>
      </c>
      <c r="M4" s="6">
        <v>481</v>
      </c>
    </row>
    <row r="5" spans="1:13" ht="12.75">
      <c r="A5" s="7" t="s">
        <v>1</v>
      </c>
      <c r="B5" s="2">
        <f>593-24</f>
        <v>569</v>
      </c>
      <c r="C5" s="2">
        <v>646</v>
      </c>
      <c r="D5" s="2">
        <f>473-11</f>
        <v>462</v>
      </c>
      <c r="E5" s="2">
        <v>360</v>
      </c>
      <c r="F5" s="2">
        <f>411-82</f>
        <v>329</v>
      </c>
      <c r="G5" s="2">
        <f>559-44</f>
        <v>515</v>
      </c>
      <c r="H5" s="3">
        <f>H4-H6</f>
        <v>413</v>
      </c>
      <c r="I5" s="3">
        <f>I4-I6</f>
        <v>543</v>
      </c>
      <c r="J5" s="3">
        <f>J4-J6</f>
        <v>489</v>
      </c>
      <c r="K5" s="3">
        <f>K4-K6</f>
        <v>558</v>
      </c>
      <c r="L5" s="3">
        <v>516</v>
      </c>
      <c r="M5" s="3">
        <v>438</v>
      </c>
    </row>
    <row r="6" spans="1:13" ht="12.75">
      <c r="A6" s="7" t="s">
        <v>2</v>
      </c>
      <c r="B6" s="2">
        <f>21+3</f>
        <v>24</v>
      </c>
      <c r="C6" s="2">
        <f>9+2+0</f>
        <v>11</v>
      </c>
      <c r="D6" s="2">
        <v>11</v>
      </c>
      <c r="E6" s="2">
        <f>20+2+0</f>
        <v>22</v>
      </c>
      <c r="F6" s="2">
        <f>82+0+0</f>
        <v>82</v>
      </c>
      <c r="G6" s="2">
        <f>41+3+0</f>
        <v>44</v>
      </c>
      <c r="H6" s="2">
        <f>82+2+0</f>
        <v>84</v>
      </c>
      <c r="I6" s="2">
        <f>30+0+0</f>
        <v>30</v>
      </c>
      <c r="J6" s="3">
        <f>22+2+0</f>
        <v>24</v>
      </c>
      <c r="K6" s="3">
        <v>43</v>
      </c>
      <c r="L6" s="3">
        <v>19</v>
      </c>
      <c r="M6" s="3">
        <v>43</v>
      </c>
    </row>
    <row r="7" spans="1:13" ht="6" customHeight="1">
      <c r="A7" s="7"/>
      <c r="B7" s="2"/>
      <c r="C7" s="2"/>
      <c r="D7" s="2"/>
      <c r="E7" s="2"/>
      <c r="F7" s="2"/>
      <c r="G7" s="2"/>
      <c r="H7" s="2"/>
      <c r="I7" s="2"/>
      <c r="J7" s="3"/>
      <c r="K7" s="3"/>
      <c r="L7" s="3"/>
      <c r="M7" s="3"/>
    </row>
    <row r="8" spans="1:13" ht="12.75">
      <c r="A8" s="4" t="s">
        <v>3</v>
      </c>
      <c r="B8" s="5">
        <v>56331</v>
      </c>
      <c r="C8" s="5">
        <v>29822</v>
      </c>
      <c r="D8" s="5">
        <v>20970</v>
      </c>
      <c r="E8" s="5">
        <v>19626</v>
      </c>
      <c r="F8" s="5">
        <v>17755</v>
      </c>
      <c r="G8" s="6">
        <v>15363</v>
      </c>
      <c r="H8" s="6">
        <v>13080</v>
      </c>
      <c r="I8" s="6">
        <v>10777</v>
      </c>
      <c r="J8" s="6">
        <v>9199</v>
      </c>
      <c r="K8" s="6">
        <v>8295</v>
      </c>
      <c r="L8" s="6">
        <v>8398</v>
      </c>
      <c r="M8" s="6">
        <v>8622</v>
      </c>
    </row>
    <row r="9" spans="1:13" ht="12.75">
      <c r="A9" s="7" t="s">
        <v>1</v>
      </c>
      <c r="B9" s="3">
        <f>56331-130</f>
        <v>56201</v>
      </c>
      <c r="C9" s="3">
        <f>29822-155</f>
        <v>29667</v>
      </c>
      <c r="D9" s="3">
        <f>20970-169</f>
        <v>20801</v>
      </c>
      <c r="E9" s="3">
        <f>19626-147</f>
        <v>19479</v>
      </c>
      <c r="F9" s="3">
        <f>17755-157</f>
        <v>17598</v>
      </c>
      <c r="G9" s="3">
        <f>15363-143</f>
        <v>15220</v>
      </c>
      <c r="H9" s="3">
        <f>H8-H10</f>
        <v>12955</v>
      </c>
      <c r="I9" s="3">
        <f>I8-I10</f>
        <v>10654</v>
      </c>
      <c r="J9" s="3">
        <f>J8-J10</f>
        <v>9120</v>
      </c>
      <c r="K9" s="3">
        <f>K8-K10</f>
        <v>8184</v>
      </c>
      <c r="L9" s="3">
        <v>8276</v>
      </c>
      <c r="M9" s="3">
        <v>8482</v>
      </c>
    </row>
    <row r="10" spans="1:13" ht="12.75">
      <c r="A10" s="7" t="s">
        <v>2</v>
      </c>
      <c r="B10" s="3">
        <f>70+60</f>
        <v>130</v>
      </c>
      <c r="C10" s="3">
        <f>82+72+1</f>
        <v>155</v>
      </c>
      <c r="D10" s="3">
        <f>81+87+1</f>
        <v>169</v>
      </c>
      <c r="E10" s="3">
        <f>55+92+0</f>
        <v>147</v>
      </c>
      <c r="F10" s="3">
        <f>65+92+0</f>
        <v>157</v>
      </c>
      <c r="G10" s="3">
        <f>81+62+0</f>
        <v>143</v>
      </c>
      <c r="H10" s="3">
        <v>125</v>
      </c>
      <c r="I10" s="3">
        <v>123</v>
      </c>
      <c r="J10" s="3">
        <f>40+39+0</f>
        <v>79</v>
      </c>
      <c r="K10" s="3">
        <v>111</v>
      </c>
      <c r="L10" s="3">
        <v>122</v>
      </c>
      <c r="M10" s="3">
        <v>140</v>
      </c>
    </row>
    <row r="11" spans="1:13" ht="6" customHeight="1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4" t="s">
        <v>4</v>
      </c>
      <c r="B12" s="5">
        <v>671</v>
      </c>
      <c r="C12" s="5">
        <v>419</v>
      </c>
      <c r="D12" s="5">
        <v>326</v>
      </c>
      <c r="E12" s="5">
        <v>362</v>
      </c>
      <c r="F12" s="5">
        <v>310</v>
      </c>
      <c r="G12" s="6">
        <v>348</v>
      </c>
      <c r="H12" s="6">
        <v>306</v>
      </c>
      <c r="I12" s="6">
        <v>252</v>
      </c>
      <c r="J12" s="6">
        <v>228</v>
      </c>
      <c r="K12" s="6">
        <v>263</v>
      </c>
      <c r="L12" s="6">
        <v>219</v>
      </c>
      <c r="M12" s="6">
        <v>216</v>
      </c>
    </row>
    <row r="13" spans="1:13" ht="12.75">
      <c r="A13" s="7" t="s">
        <v>1</v>
      </c>
      <c r="B13" s="3">
        <v>671</v>
      </c>
      <c r="C13" s="3">
        <v>418</v>
      </c>
      <c r="D13" s="3">
        <v>324</v>
      </c>
      <c r="E13" s="3">
        <v>362</v>
      </c>
      <c r="F13" s="3">
        <v>309</v>
      </c>
      <c r="G13" s="3">
        <v>347</v>
      </c>
      <c r="H13" s="3">
        <f>H12-H14</f>
        <v>305</v>
      </c>
      <c r="I13" s="3">
        <f>I12-I14</f>
        <v>248</v>
      </c>
      <c r="J13" s="3">
        <f>J12-J14</f>
        <v>226</v>
      </c>
      <c r="K13" s="3">
        <f>K12-K14</f>
        <v>260</v>
      </c>
      <c r="L13" s="3">
        <v>216</v>
      </c>
      <c r="M13" s="3">
        <v>215</v>
      </c>
    </row>
    <row r="14" spans="1:13" ht="12.75">
      <c r="A14" s="7" t="s">
        <v>2</v>
      </c>
      <c r="B14" s="3">
        <v>0</v>
      </c>
      <c r="C14" s="3">
        <v>1</v>
      </c>
      <c r="D14" s="3">
        <v>2</v>
      </c>
      <c r="E14" s="3">
        <v>0</v>
      </c>
      <c r="F14" s="3">
        <v>1</v>
      </c>
      <c r="G14" s="3">
        <v>1</v>
      </c>
      <c r="H14" s="3">
        <v>1</v>
      </c>
      <c r="I14" s="3">
        <v>4</v>
      </c>
      <c r="J14" s="3">
        <v>2</v>
      </c>
      <c r="K14" s="3">
        <v>3</v>
      </c>
      <c r="L14" s="3">
        <v>3</v>
      </c>
      <c r="M14" s="3">
        <v>1</v>
      </c>
    </row>
    <row r="15" spans="1:13" ht="6" customHeight="1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4.25">
      <c r="A16" s="4" t="s">
        <v>5</v>
      </c>
      <c r="B16" s="8" t="s">
        <v>14</v>
      </c>
      <c r="C16" s="8" t="s">
        <v>14</v>
      </c>
      <c r="D16" s="8" t="s">
        <v>14</v>
      </c>
      <c r="E16" s="8" t="s">
        <v>6</v>
      </c>
      <c r="F16" s="5">
        <v>226</v>
      </c>
      <c r="G16" s="6">
        <v>262</v>
      </c>
      <c r="H16" s="6">
        <v>252</v>
      </c>
      <c r="I16" s="6">
        <v>269</v>
      </c>
      <c r="J16" s="6">
        <v>208</v>
      </c>
      <c r="K16" s="6">
        <v>334</v>
      </c>
      <c r="L16" s="6">
        <v>380</v>
      </c>
      <c r="M16" s="6">
        <v>384</v>
      </c>
    </row>
    <row r="17" spans="1:13" ht="14.25">
      <c r="A17" s="7" t="s">
        <v>1</v>
      </c>
      <c r="B17" s="8" t="s">
        <v>14</v>
      </c>
      <c r="C17" s="8" t="s">
        <v>14</v>
      </c>
      <c r="D17" s="8" t="s">
        <v>14</v>
      </c>
      <c r="E17" s="8" t="s">
        <v>6</v>
      </c>
      <c r="F17" s="3">
        <v>224</v>
      </c>
      <c r="G17" s="2">
        <v>261</v>
      </c>
      <c r="H17" s="3">
        <f>H16-H18</f>
        <v>251</v>
      </c>
      <c r="I17" s="3">
        <f>I16-I18</f>
        <v>268</v>
      </c>
      <c r="J17" s="3">
        <f>J16-J18</f>
        <v>208</v>
      </c>
      <c r="K17" s="3">
        <f>K16-K18</f>
        <v>333</v>
      </c>
      <c r="L17" s="3">
        <f>L16-L18</f>
        <v>379</v>
      </c>
      <c r="M17" s="3">
        <v>384</v>
      </c>
    </row>
    <row r="18" spans="1:13" ht="14.25">
      <c r="A18" s="7" t="s">
        <v>2</v>
      </c>
      <c r="B18" s="8" t="s">
        <v>14</v>
      </c>
      <c r="C18" s="8" t="s">
        <v>14</v>
      </c>
      <c r="D18" s="8" t="s">
        <v>14</v>
      </c>
      <c r="E18" s="8" t="s">
        <v>6</v>
      </c>
      <c r="F18" s="3">
        <v>2</v>
      </c>
      <c r="G18" s="2">
        <v>1</v>
      </c>
      <c r="H18" s="2">
        <v>1</v>
      </c>
      <c r="I18" s="2">
        <v>1</v>
      </c>
      <c r="J18" s="3">
        <v>0</v>
      </c>
      <c r="K18" s="3">
        <v>1</v>
      </c>
      <c r="L18" s="3">
        <v>1</v>
      </c>
      <c r="M18" s="3">
        <v>0</v>
      </c>
    </row>
    <row r="19" spans="1:13" ht="6" customHeight="1">
      <c r="A19" s="7"/>
      <c r="B19" s="8"/>
      <c r="C19" s="8"/>
      <c r="D19" s="8"/>
      <c r="E19" s="8"/>
      <c r="F19" s="3"/>
      <c r="G19" s="2"/>
      <c r="H19" s="2"/>
      <c r="I19" s="2"/>
      <c r="J19" s="3"/>
      <c r="K19" s="3"/>
      <c r="L19" s="3"/>
      <c r="M19" s="3"/>
    </row>
    <row r="20" spans="1:13" ht="14.25">
      <c r="A20" s="4" t="s">
        <v>15</v>
      </c>
      <c r="B20" s="5">
        <v>3923</v>
      </c>
      <c r="C20" s="5">
        <v>2672</v>
      </c>
      <c r="D20" s="5">
        <v>2581</v>
      </c>
      <c r="E20" s="5">
        <v>2329</v>
      </c>
      <c r="F20" s="5">
        <v>1909</v>
      </c>
      <c r="G20" s="6">
        <v>1856</v>
      </c>
      <c r="H20" s="6">
        <v>1913</v>
      </c>
      <c r="I20" s="6">
        <v>1869</v>
      </c>
      <c r="J20" s="6">
        <v>1660</v>
      </c>
      <c r="K20" s="6">
        <v>1540</v>
      </c>
      <c r="L20" s="6">
        <v>1236</v>
      </c>
      <c r="M20" s="6">
        <v>1342</v>
      </c>
    </row>
    <row r="21" spans="1:13" ht="12.75">
      <c r="A21" s="7" t="s">
        <v>1</v>
      </c>
      <c r="B21" s="3">
        <f>3923-3148</f>
        <v>775</v>
      </c>
      <c r="C21" s="3">
        <f>2672-2278</f>
        <v>394</v>
      </c>
      <c r="D21" s="3">
        <v>589</v>
      </c>
      <c r="E21" s="3">
        <v>639</v>
      </c>
      <c r="F21" s="3">
        <f>1909-1501</f>
        <v>408</v>
      </c>
      <c r="G21" s="3">
        <f>1856-1424</f>
        <v>432</v>
      </c>
      <c r="H21" s="3">
        <f>H20-H22</f>
        <v>475</v>
      </c>
      <c r="I21" s="3">
        <f>I20-I22</f>
        <v>372</v>
      </c>
      <c r="J21" s="3">
        <f>J20-J22</f>
        <v>431</v>
      </c>
      <c r="K21" s="3">
        <f>K20-K22</f>
        <v>370</v>
      </c>
      <c r="L21" s="3">
        <v>243</v>
      </c>
      <c r="M21" s="3">
        <v>335</v>
      </c>
    </row>
    <row r="22" spans="1:13" ht="12.75">
      <c r="A22" s="7" t="s">
        <v>2</v>
      </c>
      <c r="B22" s="3">
        <v>3148</v>
      </c>
      <c r="C22" s="3">
        <f>75+2156+47</f>
        <v>2278</v>
      </c>
      <c r="D22" s="3">
        <f>65+1886+41</f>
        <v>1992</v>
      </c>
      <c r="E22" s="3">
        <f>43+1607+40</f>
        <v>1690</v>
      </c>
      <c r="F22" s="3">
        <f>51+1418+32</f>
        <v>1501</v>
      </c>
      <c r="G22" s="3">
        <f>47+1343+34</f>
        <v>1424</v>
      </c>
      <c r="H22" s="3">
        <f>44+1350+44</f>
        <v>1438</v>
      </c>
      <c r="I22" s="3">
        <f>73+1380+44</f>
        <v>1497</v>
      </c>
      <c r="J22" s="3">
        <f>29+1171+29</f>
        <v>1229</v>
      </c>
      <c r="K22" s="3">
        <v>1170</v>
      </c>
      <c r="L22" s="3">
        <v>993</v>
      </c>
      <c r="M22" s="3">
        <v>1007</v>
      </c>
    </row>
    <row r="23" spans="1:13" ht="6" customHeight="1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4" t="s">
        <v>7</v>
      </c>
      <c r="B24" s="5">
        <v>728</v>
      </c>
      <c r="C24" s="5">
        <v>734</v>
      </c>
      <c r="D24" s="5">
        <v>793</v>
      </c>
      <c r="E24" s="5">
        <v>769</v>
      </c>
      <c r="F24" s="5">
        <v>772</v>
      </c>
      <c r="G24" s="6">
        <v>733</v>
      </c>
      <c r="H24" s="6">
        <v>764</v>
      </c>
      <c r="I24" s="6">
        <v>700</v>
      </c>
      <c r="J24" s="6">
        <v>750</v>
      </c>
      <c r="K24" s="6">
        <v>728</v>
      </c>
      <c r="L24" s="6">
        <v>677</v>
      </c>
      <c r="M24" s="6">
        <v>650</v>
      </c>
    </row>
    <row r="25" spans="1:13" ht="12.75">
      <c r="A25" s="7" t="s">
        <v>1</v>
      </c>
      <c r="B25" s="2">
        <f>728-248</f>
        <v>480</v>
      </c>
      <c r="C25" s="2">
        <f>734-242</f>
        <v>492</v>
      </c>
      <c r="D25" s="2">
        <f>793-233</f>
        <v>560</v>
      </c>
      <c r="E25" s="2">
        <f>769-235</f>
        <v>534</v>
      </c>
      <c r="F25" s="2">
        <f>772-232</f>
        <v>540</v>
      </c>
      <c r="G25" s="2">
        <f>733-224</f>
        <v>509</v>
      </c>
      <c r="H25" s="3">
        <f>H24-H26</f>
        <v>452</v>
      </c>
      <c r="I25" s="3">
        <f>I24-I26</f>
        <v>461</v>
      </c>
      <c r="J25" s="3">
        <f>J24-J26</f>
        <v>474</v>
      </c>
      <c r="K25" s="3">
        <f>K24-K26</f>
        <v>516</v>
      </c>
      <c r="L25" s="3">
        <v>513</v>
      </c>
      <c r="M25" s="3">
        <v>445</v>
      </c>
    </row>
    <row r="26" spans="1:13" ht="12.75">
      <c r="A26" s="7" t="s">
        <v>2</v>
      </c>
      <c r="B26" s="2">
        <f>10+238</f>
        <v>248</v>
      </c>
      <c r="C26" s="2">
        <f>5+235+2</f>
        <v>242</v>
      </c>
      <c r="D26" s="2">
        <f>7+224+2</f>
        <v>233</v>
      </c>
      <c r="E26" s="2">
        <f>16+218+1</f>
        <v>235</v>
      </c>
      <c r="F26" s="2">
        <f>16+214+2</f>
        <v>232</v>
      </c>
      <c r="G26" s="2">
        <f>9+210+5</f>
        <v>224</v>
      </c>
      <c r="H26" s="2">
        <f>20+287+5</f>
        <v>312</v>
      </c>
      <c r="I26" s="2">
        <f>5+229+5</f>
        <v>239</v>
      </c>
      <c r="J26" s="3">
        <f>15+256+5</f>
        <v>276</v>
      </c>
      <c r="K26" s="3">
        <v>212</v>
      </c>
      <c r="L26" s="3">
        <v>164</v>
      </c>
      <c r="M26" s="3">
        <v>205</v>
      </c>
    </row>
    <row r="27" spans="1:13" ht="6" customHeight="1">
      <c r="A27" s="7"/>
      <c r="B27" s="2"/>
      <c r="C27" s="2"/>
      <c r="D27" s="2"/>
      <c r="E27" s="2"/>
      <c r="F27" s="2"/>
      <c r="G27" s="2"/>
      <c r="H27" s="2"/>
      <c r="I27" s="2"/>
      <c r="J27" s="3"/>
      <c r="K27" s="3"/>
      <c r="L27" s="3"/>
      <c r="M27" s="3"/>
    </row>
    <row r="28" spans="1:13" s="27" customFormat="1" ht="12.75">
      <c r="A28" s="4" t="s">
        <v>8</v>
      </c>
      <c r="B28" s="6" t="s">
        <v>9</v>
      </c>
      <c r="C28" s="6" t="s">
        <v>9</v>
      </c>
      <c r="D28" s="6" t="s">
        <v>9</v>
      </c>
      <c r="E28" s="6" t="s">
        <v>9</v>
      </c>
      <c r="F28" s="6" t="s">
        <v>9</v>
      </c>
      <c r="G28" s="6" t="s">
        <v>9</v>
      </c>
      <c r="H28" s="6" t="s">
        <v>9</v>
      </c>
      <c r="I28" s="6" t="s">
        <v>9</v>
      </c>
      <c r="J28" s="6" t="s">
        <v>9</v>
      </c>
      <c r="K28" s="6">
        <v>6</v>
      </c>
      <c r="L28" s="6">
        <v>14</v>
      </c>
      <c r="M28" s="6">
        <v>5</v>
      </c>
    </row>
    <row r="29" spans="1:13" ht="13.5" customHeight="1">
      <c r="A29" s="7" t="s">
        <v>1</v>
      </c>
      <c r="B29" s="3" t="s">
        <v>9</v>
      </c>
      <c r="C29" s="3" t="s">
        <v>9</v>
      </c>
      <c r="D29" s="3" t="s">
        <v>9</v>
      </c>
      <c r="E29" s="3" t="s">
        <v>9</v>
      </c>
      <c r="F29" s="3" t="s">
        <v>9</v>
      </c>
      <c r="G29" s="3" t="s">
        <v>9</v>
      </c>
      <c r="H29" s="3" t="s">
        <v>9</v>
      </c>
      <c r="I29" s="3" t="s">
        <v>9</v>
      </c>
      <c r="J29" s="3" t="s">
        <v>9</v>
      </c>
      <c r="K29" s="3">
        <f>K28-K30</f>
        <v>6</v>
      </c>
      <c r="L29" s="3">
        <v>13</v>
      </c>
      <c r="M29" s="3">
        <v>5</v>
      </c>
    </row>
    <row r="30" spans="1:13" ht="12.75" customHeight="1">
      <c r="A30" s="7" t="s">
        <v>2</v>
      </c>
      <c r="B30" s="3" t="s">
        <v>9</v>
      </c>
      <c r="C30" s="3" t="s">
        <v>9</v>
      </c>
      <c r="D30" s="3" t="s">
        <v>9</v>
      </c>
      <c r="E30" s="3" t="s">
        <v>9</v>
      </c>
      <c r="F30" s="3" t="s">
        <v>9</v>
      </c>
      <c r="G30" s="3" t="s">
        <v>9</v>
      </c>
      <c r="H30" s="3" t="s">
        <v>9</v>
      </c>
      <c r="I30" s="3" t="s">
        <v>9</v>
      </c>
      <c r="J30" s="3" t="s">
        <v>9</v>
      </c>
      <c r="K30" s="3">
        <v>0</v>
      </c>
      <c r="L30" s="3">
        <v>1</v>
      </c>
      <c r="M30" s="3">
        <v>0</v>
      </c>
    </row>
    <row r="31" spans="1:13" ht="4.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.75">
      <c r="A32" s="7" t="s">
        <v>1</v>
      </c>
      <c r="B32" s="3">
        <v>58696</v>
      </c>
      <c r="C32" s="3">
        <v>31617</v>
      </c>
      <c r="D32" s="3">
        <v>22736</v>
      </c>
      <c r="E32" s="3">
        <v>21374</v>
      </c>
      <c r="F32" s="3">
        <f>(F25+F21+F17+F13+F9+F5)</f>
        <v>19408</v>
      </c>
      <c r="G32" s="3">
        <f>(G25+G21+G17+G13+G9+G5)</f>
        <v>17284</v>
      </c>
      <c r="H32" s="3">
        <v>14851</v>
      </c>
      <c r="I32" s="3">
        <f>(I25+I21+I17+I13+I9+I5)</f>
        <v>12546</v>
      </c>
      <c r="J32" s="3">
        <f>(J25+J21+J17+J13+J9+J5)</f>
        <v>10948</v>
      </c>
      <c r="K32" s="3">
        <f>(K29+K25+K21+K17+K13+K9+K5)</f>
        <v>10227</v>
      </c>
      <c r="L32" s="3">
        <f>(L29+L25+L21+L17+L13+L9+L5)</f>
        <v>10156</v>
      </c>
      <c r="M32" s="3">
        <f>(M29+M25+M21+M17+M13+M9+M5)</f>
        <v>10304</v>
      </c>
    </row>
    <row r="33" spans="1:13" ht="12.75">
      <c r="A33" s="7" t="s">
        <v>2</v>
      </c>
      <c r="B33" s="3">
        <v>3550</v>
      </c>
      <c r="C33" s="3">
        <v>2687</v>
      </c>
      <c r="D33" s="3">
        <v>2407</v>
      </c>
      <c r="E33" s="3">
        <v>2094</v>
      </c>
      <c r="F33" s="3">
        <v>1975</v>
      </c>
      <c r="G33" s="3">
        <v>1837</v>
      </c>
      <c r="H33" s="3">
        <v>1961</v>
      </c>
      <c r="I33" s="3">
        <v>1894</v>
      </c>
      <c r="J33" s="3">
        <v>1610</v>
      </c>
      <c r="K33" s="3">
        <f>K36-K32</f>
        <v>1540</v>
      </c>
      <c r="L33" s="3">
        <f>L36-L32</f>
        <v>1303</v>
      </c>
      <c r="M33" s="3">
        <v>1396</v>
      </c>
    </row>
    <row r="34" spans="1:13" ht="12.75">
      <c r="A34" s="7" t="s">
        <v>10</v>
      </c>
      <c r="B34" s="3" t="s">
        <v>9</v>
      </c>
      <c r="C34" s="3">
        <v>2561</v>
      </c>
      <c r="D34" s="3">
        <v>2332</v>
      </c>
      <c r="E34" s="3">
        <v>2029</v>
      </c>
      <c r="F34" s="3">
        <v>1891</v>
      </c>
      <c r="G34" s="3">
        <v>1760</v>
      </c>
      <c r="H34" s="3">
        <v>1885</v>
      </c>
      <c r="I34" s="3">
        <v>1825</v>
      </c>
      <c r="J34" s="3">
        <v>1545</v>
      </c>
      <c r="K34" s="3">
        <v>1494</v>
      </c>
      <c r="L34" s="3">
        <v>1257</v>
      </c>
      <c r="M34" s="3">
        <v>1338</v>
      </c>
    </row>
    <row r="35" spans="1:13" ht="12.75">
      <c r="A35" s="7" t="s">
        <v>11</v>
      </c>
      <c r="B35" s="3" t="s">
        <v>9</v>
      </c>
      <c r="C35" s="3">
        <f>C33-C34</f>
        <v>126</v>
      </c>
      <c r="D35" s="3">
        <f>D33-D34</f>
        <v>75</v>
      </c>
      <c r="E35" s="3">
        <f>E33-E34</f>
        <v>65</v>
      </c>
      <c r="F35" s="3">
        <f>F33-F34</f>
        <v>84</v>
      </c>
      <c r="G35" s="3">
        <f>G33-G34</f>
        <v>77</v>
      </c>
      <c r="H35" s="3">
        <v>76</v>
      </c>
      <c r="I35" s="3">
        <f>I33-I34</f>
        <v>69</v>
      </c>
      <c r="J35" s="3">
        <f>J33-J34</f>
        <v>65</v>
      </c>
      <c r="K35" s="3">
        <f>K33-K34</f>
        <v>46</v>
      </c>
      <c r="L35" s="3">
        <v>46</v>
      </c>
      <c r="M35" s="3">
        <v>58</v>
      </c>
    </row>
    <row r="36" spans="1:13" ht="13.5" thickBot="1">
      <c r="A36" s="14" t="s">
        <v>12</v>
      </c>
      <c r="B36" s="15">
        <v>62246</v>
      </c>
      <c r="C36" s="15">
        <v>34304</v>
      </c>
      <c r="D36" s="15">
        <v>25143</v>
      </c>
      <c r="E36" s="15">
        <v>23468</v>
      </c>
      <c r="F36" s="15">
        <f>F4+F8+F12+F16+F20+F24</f>
        <v>21383</v>
      </c>
      <c r="G36" s="15">
        <f>G4+G8+G12+G16+G20+G24</f>
        <v>19121</v>
      </c>
      <c r="H36" s="15">
        <f>H4+H8+H12+H16+H20+H24</f>
        <v>16812</v>
      </c>
      <c r="I36" s="15">
        <f>I4+I8+I12+I16+I20+I24</f>
        <v>14440</v>
      </c>
      <c r="J36" s="15">
        <f>J4+J8+J12+J16+J20+J24</f>
        <v>12558</v>
      </c>
      <c r="K36" s="15">
        <f>K4+K8+K12+K16+K20+K24+K28</f>
        <v>11767</v>
      </c>
      <c r="L36" s="15">
        <f>L4+L8+L12+L16+L20+L24+L28</f>
        <v>11459</v>
      </c>
      <c r="M36" s="15">
        <v>11905</v>
      </c>
    </row>
    <row r="37" spans="1:13" ht="14.25">
      <c r="A37" s="28" t="s">
        <v>19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2" s="30" customFormat="1" ht="14.25">
      <c r="A38" s="29" t="s">
        <v>16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s="30" customFormat="1" ht="12.7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s="31" customFormat="1" ht="13.5" customHeight="1">
      <c r="A40" s="35" t="s">
        <v>20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0" s="30" customFormat="1" ht="12.75">
      <c r="A41" s="19"/>
      <c r="B41" s="18"/>
      <c r="C41" s="18"/>
      <c r="D41" s="18"/>
      <c r="E41" s="18"/>
      <c r="F41" s="18"/>
      <c r="G41" s="18"/>
      <c r="H41" s="18"/>
      <c r="I41" s="18"/>
      <c r="J41" s="18"/>
    </row>
    <row r="42" spans="1:10" s="30" customFormat="1" ht="12.75">
      <c r="A42" s="32" t="s">
        <v>21</v>
      </c>
      <c r="B42" s="18"/>
      <c r="C42" s="18"/>
      <c r="D42" s="18"/>
      <c r="E42" s="18"/>
      <c r="F42" s="18"/>
      <c r="G42" s="18"/>
      <c r="H42" s="18"/>
      <c r="I42" s="18"/>
      <c r="J42" s="18"/>
    </row>
    <row r="43" spans="1:10" s="30" customFormat="1" ht="12.75">
      <c r="A43" s="19" t="s">
        <v>22</v>
      </c>
      <c r="B43" s="18"/>
      <c r="C43" s="18"/>
      <c r="D43" s="18"/>
      <c r="E43" s="18"/>
      <c r="F43" s="18"/>
      <c r="G43" s="18"/>
      <c r="H43" s="18"/>
      <c r="I43" s="18"/>
      <c r="J43" s="18"/>
    </row>
    <row r="44" spans="1:12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33"/>
      <c r="L44" s="33"/>
    </row>
    <row r="45" spans="1:12" ht="12.75">
      <c r="A45" s="37" t="s">
        <v>13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34" customFormat="1" ht="13.5" customHeight="1">
      <c r="A46" s="36" t="s">
        <v>17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spans="1:12" s="34" customFormat="1" ht="13.5" customHeight="1">
      <c r="A47" s="36" t="s">
        <v>18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12" s="34" customFormat="1" ht="13.5" customHeight="1">
      <c r="A48" s="36" t="s">
        <v>23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</sheetData>
  <mergeCells count="5">
    <mergeCell ref="A40:L40"/>
    <mergeCell ref="A48:L48"/>
    <mergeCell ref="A45:L45"/>
    <mergeCell ref="A46:L46"/>
    <mergeCell ref="A47:L47"/>
  </mergeCells>
  <printOptions/>
  <pageMargins left="0.75" right="0.75" top="0.75" bottom="0.48" header="0.5" footer="0"/>
  <pageSetup fitToHeight="1" fitToWidth="1" horizontalDpi="600" verticalDpi="600" orientation="portrait" scale="66" r:id="rId1"/>
  <headerFooter alignWithMargins="0">
    <oddFooter>&amp;L&amp;D&amp;RNTSmain/&amp;F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tthomas</cp:lastModifiedBy>
  <cp:lastPrinted>2000-07-10T19:19:30Z</cp:lastPrinted>
  <dcterms:created xsi:type="dcterms:W3CDTF">1999-07-20T12:04:57Z</dcterms:created>
  <dcterms:modified xsi:type="dcterms:W3CDTF">2001-03-07T19:36:35Z</dcterms:modified>
  <cp:category/>
  <cp:version/>
  <cp:contentType/>
  <cp:contentStatus/>
</cp:coreProperties>
</file>