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1-28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<sst xmlns="http://schemas.openxmlformats.org/spreadsheetml/2006/main" count="82" uniqueCount="33">
  <si>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Vessel type</t>
  </si>
  <si>
    <t xml:space="preserve">Offshore </t>
  </si>
  <si>
    <t>Tank/</t>
  </si>
  <si>
    <t>liquid</t>
  </si>
  <si>
    <t>Dry cargo</t>
  </si>
  <si>
    <t>Tanker</t>
  </si>
  <si>
    <t>Towboat</t>
  </si>
  <si>
    <t>1990-91</t>
  </si>
  <si>
    <t>&lt;=5</t>
  </si>
  <si>
    <t>6-10</t>
  </si>
  <si>
    <t>11-15</t>
  </si>
  <si>
    <t>16-20</t>
  </si>
  <si>
    <t>21-25</t>
  </si>
  <si>
    <t>&gt;25</t>
  </si>
  <si>
    <r>
      <t>a</t>
    </r>
    <r>
      <rPr>
        <sz val="8"/>
        <rFont val="Arial"/>
        <family val="2"/>
      </rPr>
      <t xml:space="preserve">  Age is based on the year the vessel was built or rebuilt.</t>
    </r>
  </si>
  <si>
    <r>
      <t>b</t>
    </r>
    <r>
      <rPr>
        <sz val="8"/>
        <rFont val="Arial"/>
        <family val="2"/>
      </rPr>
      <t xml:space="preserve">  Includes passenger excursion/sightseeing, combination passenger and dry cargo vessels, and ferries.</t>
    </r>
  </si>
  <si>
    <t>support/</t>
  </si>
  <si>
    <t>Dry barge</t>
  </si>
  <si>
    <r>
      <t>c</t>
    </r>
    <r>
      <rPr>
        <sz val="8"/>
        <rFont val="Arial"/>
        <family val="2"/>
      </rPr>
      <t xml:space="preserve">  In 1992, offshore supply boats were designated as crewboats.</t>
    </r>
  </si>
  <si>
    <r>
      <t xml:space="preserve">d  </t>
    </r>
    <r>
      <rPr>
        <sz val="8"/>
        <rFont val="Arial"/>
        <family val="2"/>
      </rPr>
      <t>In 1992, tank barges were designated as liquid barges.</t>
    </r>
  </si>
  <si>
    <r>
      <t>Passenger</t>
    </r>
    <r>
      <rPr>
        <b/>
        <vertAlign val="superscript"/>
        <sz val="10"/>
        <rFont val="Arial"/>
        <family val="2"/>
      </rPr>
      <t>b</t>
    </r>
  </si>
  <si>
    <r>
      <t>crewboats</t>
    </r>
    <r>
      <rPr>
        <b/>
        <vertAlign val="superscript"/>
        <sz val="10"/>
        <rFont val="Arial"/>
        <family val="2"/>
      </rPr>
      <t>c</t>
    </r>
  </si>
  <si>
    <r>
      <t>barge</t>
    </r>
    <r>
      <rPr>
        <b/>
        <vertAlign val="superscript"/>
        <sz val="10"/>
        <rFont val="Arial"/>
        <family val="2"/>
      </rPr>
      <t>d</t>
    </r>
  </si>
  <si>
    <r>
      <t>Age</t>
    </r>
    <r>
      <rPr>
        <b/>
        <vertAlign val="superscript"/>
        <sz val="10"/>
        <rFont val="Arial"/>
        <family val="2"/>
      </rPr>
      <t>a</t>
    </r>
  </si>
  <si>
    <r>
      <t xml:space="preserve">    Total</t>
    </r>
    <r>
      <rPr>
        <b/>
        <vertAlign val="superscript"/>
        <sz val="10"/>
        <rFont val="Arial"/>
        <family val="2"/>
      </rPr>
      <t>e</t>
    </r>
  </si>
  <si>
    <r>
      <t>SOURCE:</t>
    </r>
    <r>
      <rPr>
        <sz val="8"/>
        <rFont val="Arial"/>
        <family val="2"/>
      </rPr>
      <t xml:space="preserve">  U.S. Army Corps of Engineers, </t>
    </r>
    <r>
      <rPr>
        <i/>
        <sz val="8"/>
        <rFont val="Arial"/>
        <family val="2"/>
      </rPr>
      <t>Waterborne Transportation Lines of the United States, Volume 1, National Summaries</t>
    </r>
    <r>
      <rPr>
        <sz val="8"/>
        <rFont val="Arial"/>
        <family val="2"/>
      </rPr>
      <t xml:space="preserve"> </t>
    </r>
  </si>
  <si>
    <t>U.S. Flag Vessels by Type and Age (Number of vessels)</t>
  </si>
  <si>
    <r>
      <t>Total</t>
    </r>
    <r>
      <rPr>
        <b/>
        <vertAlign val="superscript"/>
        <sz val="10"/>
        <rFont val="Arial"/>
        <family val="2"/>
      </rPr>
      <t>e</t>
    </r>
  </si>
  <si>
    <r>
      <t>e</t>
    </r>
    <r>
      <rPr>
        <sz val="8"/>
        <rFont val="Arial"/>
        <family val="2"/>
      </rPr>
      <t xml:space="preserve"> Totals may be greater than sum of columns because of unclassified vessels and vessels of unknown age; figures include vessels </t>
    </r>
  </si>
  <si>
    <t>available for operation.</t>
  </si>
  <si>
    <t xml:space="preserve">(New Orleans, LA: Annual issues), Table 4 in 1998 and similar tables in previous years; also available on </t>
  </si>
  <si>
    <t>Internet site www.wrsc.usace.army.mil/ndc/wtlusvl1.pdf as of June 21, 2000.</t>
  </si>
  <si>
    <t>Table 1-28</t>
  </si>
</sst>
</file>

<file path=xl/styles.xml><?xml version="1.0" encoding="utf-8"?>
<styleSheet xmlns="http://schemas.openxmlformats.org/spreadsheetml/2006/main">
  <numFmts count="18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"/>
    <numFmt numFmtId="165" formatCode="0_)"/>
    <numFmt numFmtId="166" formatCode="#,###_W"/>
    <numFmt numFmtId="167" formatCode="###0.00_)"/>
    <numFmt numFmtId="168" formatCode="#,##0_W"/>
    <numFmt numFmtId="169" formatCode="#,##0_)_)"/>
    <numFmt numFmtId="170" formatCode="#,##0_)_)_)"/>
    <numFmt numFmtId="171" formatCode="##,##0_)_)"/>
    <numFmt numFmtId="172" formatCode="#,##0_)"/>
    <numFmt numFmtId="173" formatCode="#,##0_0"/>
    <numFmt numFmtId="174" formatCode="#,##0.0_)"/>
    <numFmt numFmtId="175" formatCode="#,##0.0_W_S"/>
    <numFmt numFmtId="176" formatCode="#,##0_W_S"/>
    <numFmt numFmtId="177" formatCode="#0_W_S"/>
    <numFmt numFmtId="178" formatCode="#0_)"/>
    <numFmt numFmtId="179" formatCode="#,##0__\)"/>
    <numFmt numFmtId="180" formatCode="#,##0_W_W_W_S"/>
    <numFmt numFmtId="181" formatCode="#,##0_W_W_S"/>
    <numFmt numFmtId="182" formatCode="#,##0.0"/>
    <numFmt numFmtId="183" formatCode="#,##0.0_W"/>
    <numFmt numFmtId="184" formatCode="#,##0.0_W_s"/>
    <numFmt numFmtId="185" formatCode="#,##0.0_s"/>
    <numFmt numFmtId="186" formatCode="#,##0.0_W_W"/>
    <numFmt numFmtId="187" formatCode="#,##0.0_W_W_s"/>
    <numFmt numFmtId="188" formatCode="#,##0_)\-\)"/>
    <numFmt numFmtId="189" formatCode="#,##0_)_)_W"/>
    <numFmt numFmtId="190" formatCode="#0_)_)_)"/>
    <numFmt numFmtId="191" formatCode="#,##0_)_)_)_)"/>
    <numFmt numFmtId="192" formatCode="#,##0_)_)_)_)_W_W"/>
    <numFmt numFmtId="193" formatCode="#,##0_W_W"/>
    <numFmt numFmtId="194" formatCode="#,##0_W_W_W"/>
    <numFmt numFmtId="195" formatCode="#,##0_)_)_)_)_)_)_)"/>
    <numFmt numFmtId="196" formatCode="#,##0_)_)_)_)_)_)"/>
    <numFmt numFmtId="197" formatCode="#,##0_W_s"/>
    <numFmt numFmtId="198" formatCode="#,##0_w_w_w"/>
    <numFmt numFmtId="199" formatCode="#,##0_W_w"/>
    <numFmt numFmtId="200" formatCode="#,##0_w_w"/>
    <numFmt numFmtId="201" formatCode="#,##0_w_s"/>
    <numFmt numFmtId="202" formatCode="#,##0_w"/>
    <numFmt numFmtId="203" formatCode="#,##0_W_W_s"/>
    <numFmt numFmtId="204" formatCode="#,##0_s"/>
    <numFmt numFmtId="205" formatCode="#,##0_S"/>
    <numFmt numFmtId="206" formatCode="#,##0_i"/>
    <numFmt numFmtId="207" formatCode="0.0"/>
    <numFmt numFmtId="208" formatCode="#,##0.00_0"/>
    <numFmt numFmtId="209" formatCode="#,##0.0_0"/>
    <numFmt numFmtId="210" formatCode="#,##0_W_W_)"/>
    <numFmt numFmtId="211" formatCode="#,##0.0_W_W_)"/>
    <numFmt numFmtId="212" formatCode="#,##0.0_W_W_)_)"/>
    <numFmt numFmtId="213" formatCode="General_W"/>
    <numFmt numFmtId="214" formatCode="#,##0.00_W"/>
    <numFmt numFmtId="215" formatCode="#,##0.00_W_s"/>
    <numFmt numFmtId="216" formatCode="#,##0.00_S_S"/>
    <numFmt numFmtId="217" formatCode="###0_W_W_W"/>
    <numFmt numFmtId="218" formatCode="###0_W_W_s"/>
    <numFmt numFmtId="219" formatCode="###0_W_W_w"/>
    <numFmt numFmtId="220" formatCode="#,##0_S_s"/>
    <numFmt numFmtId="221" formatCode="#,##0_S_)"/>
    <numFmt numFmtId="222" formatCode="#,##0_S_S"/>
    <numFmt numFmtId="223" formatCode="#,###_0"/>
    <numFmt numFmtId="224" formatCode="#,###_W_S"/>
    <numFmt numFmtId="225" formatCode="#,###_W_W"/>
    <numFmt numFmtId="226" formatCode="#,###_W_)"/>
    <numFmt numFmtId="227" formatCode="_)@"/>
    <numFmt numFmtId="228" formatCode="_)_)@"/>
    <numFmt numFmtId="229" formatCode="_)_)_W@"/>
    <numFmt numFmtId="230" formatCode="#,##0_W_)"/>
    <numFmt numFmtId="231" formatCode="#,###_S"/>
    <numFmt numFmtId="232" formatCode="#,###"/>
    <numFmt numFmtId="233" formatCode="#_)"/>
    <numFmt numFmtId="234" formatCode="#,###_I"/>
    <numFmt numFmtId="235" formatCode="#,###_W_I"/>
    <numFmt numFmtId="236" formatCode="#,###_X"/>
    <numFmt numFmtId="237" formatCode="#,##0_W_)_)"/>
    <numFmt numFmtId="238" formatCode="#,###_W_S_W"/>
    <numFmt numFmtId="239" formatCode="#,##0_W_)_W"/>
    <numFmt numFmtId="240" formatCode="#,##0_)_W"/>
    <numFmt numFmtId="241" formatCode="#,##0.0_W_i"/>
    <numFmt numFmtId="242" formatCode="#,##0.0_S"/>
    <numFmt numFmtId="243" formatCode="#,##0.0_i"/>
    <numFmt numFmtId="244" formatCode="#,##0.0_W_W_W"/>
    <numFmt numFmtId="245" formatCode="#,##0.0_W_W_W_W"/>
    <numFmt numFmtId="246" formatCode="#,##0.0_W_W_W_)"/>
    <numFmt numFmtId="247" formatCode="#,##0.0_W_W_W_)_)"/>
    <numFmt numFmtId="248" formatCode="#,##0.0_W_)"/>
    <numFmt numFmtId="249" formatCode="#,##0.0_W_w"/>
    <numFmt numFmtId="250" formatCode="#,##0_W_i"/>
    <numFmt numFmtId="251" formatCode="###0.00_)_)"/>
    <numFmt numFmtId="252" formatCode="0.0_w"/>
    <numFmt numFmtId="253" formatCode="0.0_s"/>
    <numFmt numFmtId="254" formatCode="#,##0_I_)_)"/>
    <numFmt numFmtId="255" formatCode="###0_)"/>
    <numFmt numFmtId="256" formatCode="0_W_W"/>
    <numFmt numFmtId="257" formatCode="###0_W_)"/>
    <numFmt numFmtId="258" formatCode="###0"/>
    <numFmt numFmtId="259" formatCode="#,##0.000"/>
    <numFmt numFmtId="260" formatCode="0.000"/>
    <numFmt numFmtId="261" formatCode="###0_W_W"/>
    <numFmt numFmtId="262" formatCode="0_W"/>
    <numFmt numFmtId="263" formatCode="0_W_W_s"/>
    <numFmt numFmtId="264" formatCode="#,##0_W_W_w"/>
    <numFmt numFmtId="265" formatCode="###0.00"/>
    <numFmt numFmtId="266" formatCode="_)_)_)@"/>
    <numFmt numFmtId="267" formatCode="###0.00_)_W_W_W_W_W"/>
    <numFmt numFmtId="268" formatCode="#,##0_W_W_W_W_W"/>
    <numFmt numFmtId="269" formatCode="@_)_)_)"/>
    <numFmt numFmtId="270" formatCode="#,##0_0;[Red]\(#,##0.00\)"/>
    <numFmt numFmtId="271" formatCode="0.0%"/>
    <numFmt numFmtId="272" formatCode="@_W_W"/>
    <numFmt numFmtId="273" formatCode="@_W_W_W"/>
    <numFmt numFmtId="274" formatCode="#,##0_)_W_W"/>
    <numFmt numFmtId="275" formatCode="0.0_W"/>
    <numFmt numFmtId="276" formatCode="0.0_)"/>
    <numFmt numFmtId="277" formatCode="\r#,##0"/>
    <numFmt numFmtId="278" formatCode="#,##0.0_);\(#,##0.0\)"/>
    <numFmt numFmtId="279" formatCode="#,##0._0"/>
    <numFmt numFmtId="280" formatCode="###0_0"/>
    <numFmt numFmtId="281" formatCode="###0_w_s"/>
    <numFmt numFmtId="282" formatCode="#,##0_W_W_W_W"/>
    <numFmt numFmtId="283" formatCode="_(* #,##0.0_);_(* \(#,##0.0\);_(* &quot;-&quot;??_);_(@_)"/>
    <numFmt numFmtId="284" formatCode="_(* #,##0_);_(* \(#,##0\);_(* &quot;-&quot;??_);_(@_)"/>
    <numFmt numFmtId="285" formatCode="#,##0.0._0"/>
    <numFmt numFmtId="286" formatCode="#,##0_W_W_W_W_W_W"/>
    <numFmt numFmtId="287" formatCode="##0_W_W"/>
    <numFmt numFmtId="288" formatCode="###0.00_0"/>
    <numFmt numFmtId="289" formatCode="###0.00_0;\(#,##0.00\)"/>
    <numFmt numFmtId="290" formatCode="###_0"/>
    <numFmt numFmtId="291" formatCode="###0_W_S"/>
    <numFmt numFmtId="292" formatCode="###0_S_S"/>
    <numFmt numFmtId="293" formatCode="###0_S"/>
    <numFmt numFmtId="294" formatCode="###0_I"/>
    <numFmt numFmtId="295" formatCode="@_W_S"/>
    <numFmt numFmtId="296" formatCode="###0.00_0;\(#,##0.00\)_)_)"/>
    <numFmt numFmtId="297" formatCode="###0.00_0;\(#,##0.00\)_S_S"/>
    <numFmt numFmtId="298" formatCode="###0.00_0_S_S"/>
    <numFmt numFmtId="299" formatCode="###0.00_0_S"/>
    <numFmt numFmtId="300" formatCode="###0.00_0_S_)"/>
    <numFmt numFmtId="301" formatCode="#.00"/>
    <numFmt numFmtId="302" formatCode="#.00_W_w"/>
    <numFmt numFmtId="303" formatCode="#.00_W"/>
    <numFmt numFmtId="304" formatCode="###0_);\(#,##0\)"/>
    <numFmt numFmtId="305" formatCode="@_W"/>
    <numFmt numFmtId="306" formatCode="#,##0_W_W_W_s"/>
    <numFmt numFmtId="307" formatCode="###\O.0_);\(#,##0\)"/>
    <numFmt numFmtId="308" formatCode="###.0_);\(#,##0\)"/>
    <numFmt numFmtId="309" formatCode="#,##0.0_W\W;\(#,##0.00\)"/>
    <numFmt numFmtId="310" formatCode="#,##0.0_W\'\W;\(#,##0.00\)"/>
    <numFmt numFmtId="311" formatCode="#,##0.0_W\'\W\'"/>
    <numFmt numFmtId="312" formatCode="_W#,##0.0_W_W_W"/>
    <numFmt numFmtId="313" formatCode="_W_W#,##0.0_W_W_W"/>
    <numFmt numFmtId="314" formatCode="###0_i"/>
    <numFmt numFmtId="315" formatCode="#,##0.00_0;[Red]\(#,##0.00\)"/>
    <numFmt numFmtId="316" formatCode="#,##0_W;[Red]\(#,##0.00\)"/>
    <numFmt numFmtId="317" formatCode="_)_)General"/>
    <numFmt numFmtId="318" formatCode="0.00_W"/>
    <numFmt numFmtId="319" formatCode="0.00_w"/>
    <numFmt numFmtId="320" formatCode="\1\9\9\6"/>
    <numFmt numFmtId="321" formatCode="\1\9\9\6\:"/>
    <numFmt numFmtId="322" formatCode="yyyy"/>
    <numFmt numFmtId="323" formatCode="##0_)"/>
    <numFmt numFmtId="324" formatCode="#,##0.00_S"/>
    <numFmt numFmtId="325" formatCode="###0.0_0"/>
    <numFmt numFmtId="326" formatCode="###0.0_)"/>
    <numFmt numFmtId="327" formatCode="##.0%"/>
    <numFmt numFmtId="328" formatCode="##.0"/>
    <numFmt numFmtId="329" formatCode="#,000"/>
    <numFmt numFmtId="330" formatCode="#,##0_w_W"/>
    <numFmt numFmtId="331" formatCode="0.0_w_W"/>
    <numFmt numFmtId="332" formatCode="0_0"/>
    <numFmt numFmtId="333" formatCode="#,##0_)_W_W_W"/>
    <numFmt numFmtId="334" formatCode="0_W_W_W"/>
    <numFmt numFmtId="335" formatCode="#,##0_W_W_)_)"/>
    <numFmt numFmtId="336" formatCode="#,##0."/>
    <numFmt numFmtId="337" formatCode="0."/>
    <numFmt numFmtId="338" formatCode="###0.00_)_W"/>
    <numFmt numFmtId="339" formatCode="#,##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ms Rmn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8"/>
      <name val="Helv"/>
      <family val="0"/>
    </font>
    <font>
      <sz val="10"/>
      <name val="Times New Roman"/>
      <family val="0"/>
    </font>
    <font>
      <vertAlign val="superscript"/>
      <sz val="8"/>
      <name val="Helv"/>
      <family val="0"/>
    </font>
    <font>
      <vertAlign val="superscript"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5" fillId="0" borderId="1" applyNumberFormat="0" applyFill="0">
      <alignment horizontal="right"/>
      <protection/>
    </xf>
    <xf numFmtId="172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7" fontId="5" fillId="0" borderId="1" applyNumberFormat="0" applyFill="0">
      <alignment horizontal="right"/>
      <protection/>
    </xf>
    <xf numFmtId="3" fontId="6" fillId="0" borderId="1" applyAlignment="0">
      <protection/>
    </xf>
    <xf numFmtId="3" fontId="6" fillId="0" borderId="1" applyAlignment="0">
      <protection/>
    </xf>
    <xf numFmtId="3" fontId="6" fillId="0" borderId="1" applyAlignment="0">
      <protection/>
    </xf>
    <xf numFmtId="167" fontId="5" fillId="0" borderId="2" applyNumberFormat="0">
      <alignment horizontal="right" vertical="center"/>
      <protection/>
    </xf>
    <xf numFmtId="167" fontId="5" fillId="0" borderId="2" applyNumberFormat="0">
      <alignment horizontal="right" vertical="center"/>
      <protection/>
    </xf>
    <xf numFmtId="167" fontId="5" fillId="0" borderId="1" applyNumberFormat="0">
      <alignment horizontal="right"/>
      <protection/>
    </xf>
    <xf numFmtId="3" fontId="6" fillId="0" borderId="1" applyAlignment="0">
      <protection/>
    </xf>
    <xf numFmtId="3" fontId="6" fillId="0" borderId="1" applyAlignment="0">
      <protection/>
    </xf>
    <xf numFmtId="167" fontId="5" fillId="0" borderId="2" applyNumberFormat="0">
      <alignment horizontal="right" vertical="center"/>
      <protection/>
    </xf>
    <xf numFmtId="167" fontId="5" fillId="0" borderId="1" applyNumberFormat="0">
      <alignment horizontal="right" vertical="center"/>
      <protection/>
    </xf>
    <xf numFmtId="3" fontId="6" fillId="0" borderId="1" applyAlignment="0">
      <protection/>
    </xf>
    <xf numFmtId="3" fontId="5" fillId="0" borderId="1">
      <alignment horizontal="right" vertical="center"/>
      <protection/>
    </xf>
    <xf numFmtId="167" fontId="5" fillId="0" borderId="1" applyNumberFormat="0" applyFill="0">
      <alignment horizontal="right"/>
      <protection/>
    </xf>
    <xf numFmtId="172" fontId="6" fillId="0" borderId="1">
      <alignment horizontal="right" vertical="center"/>
      <protection/>
    </xf>
    <xf numFmtId="167" fontId="5" fillId="0" borderId="2" applyNumberFormat="0">
      <alignment horizontal="right" vertical="center"/>
      <protection/>
    </xf>
    <xf numFmtId="167" fontId="5" fillId="0" borderId="2" applyNumberFormat="0">
      <alignment horizontal="right" vertical="center"/>
      <protection/>
    </xf>
    <xf numFmtId="3" fontId="8" fillId="0" borderId="1">
      <alignment horizontal="right" vertical="center"/>
      <protection/>
    </xf>
    <xf numFmtId="167" fontId="5" fillId="0" borderId="1" applyNumberFormat="0">
      <alignment horizontal="right"/>
      <protection/>
    </xf>
    <xf numFmtId="167" fontId="8" fillId="0" borderId="1" applyNumberFormat="0">
      <alignment horizontal="right" vertical="center"/>
      <protection/>
    </xf>
    <xf numFmtId="167" fontId="8" fillId="0" borderId="1" applyNumberFormat="0" applyFill="0">
      <alignment horizontal="right" vertical="center"/>
      <protection/>
    </xf>
    <xf numFmtId="167" fontId="9" fillId="0" borderId="1" applyNumberFormat="0">
      <alignment horizontal="right"/>
      <protection/>
    </xf>
    <xf numFmtId="167" fontId="5" fillId="0" borderId="1" applyNumberFormat="0" applyFill="0">
      <alignment horizontal="right"/>
      <protection/>
    </xf>
    <xf numFmtId="172" fontId="5" fillId="0" borderId="1">
      <alignment horizontal="right" vertical="center"/>
      <protection/>
    </xf>
    <xf numFmtId="3" fontId="5" fillId="0" borderId="1">
      <alignment horizontal="right" vertical="center"/>
      <protection/>
    </xf>
    <xf numFmtId="167" fontId="5" fillId="0" borderId="1" applyNumberFormat="0">
      <alignment horizontal="right"/>
      <protection/>
    </xf>
    <xf numFmtId="167" fontId="5" fillId="0" borderId="1" applyNumberFormat="0">
      <alignment horizontal="right" vertical="center"/>
      <protection/>
    </xf>
    <xf numFmtId="3" fontId="5" fillId="0" borderId="1">
      <alignment horizontal="right" vertical="center"/>
      <protection/>
    </xf>
    <xf numFmtId="167" fontId="5" fillId="0" borderId="1" applyNumberFormat="0">
      <alignment horizontal="right" vertical="center"/>
      <protection/>
    </xf>
    <xf numFmtId="3" fontId="5" fillId="0" borderId="1">
      <alignment horizontal="right"/>
      <protection/>
    </xf>
    <xf numFmtId="167" fontId="5" fillId="0" borderId="1" applyNumberFormat="0">
      <alignment horizontal="right"/>
      <protection/>
    </xf>
    <xf numFmtId="0" fontId="10" fillId="0" borderId="1">
      <alignment horizontal="left"/>
      <protection/>
    </xf>
    <xf numFmtId="0" fontId="11" fillId="0" borderId="3">
      <alignment horizontal="right" vertical="center"/>
      <protection/>
    </xf>
    <xf numFmtId="0" fontId="12" fillId="0" borderId="1">
      <alignment horizontal="left" vertical="center"/>
      <protection/>
    </xf>
    <xf numFmtId="0" fontId="5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0" fillId="0" borderId="1">
      <alignment horizontal="left"/>
      <protection/>
    </xf>
    <xf numFmtId="0" fontId="11" fillId="0" borderId="1">
      <alignment horizontal="left"/>
      <protection/>
    </xf>
    <xf numFmtId="0" fontId="11" fillId="0" borderId="1">
      <alignment horizontal="left"/>
      <protection/>
    </xf>
    <xf numFmtId="0" fontId="11" fillId="0" borderId="1">
      <alignment horizontal="left"/>
      <protection/>
    </xf>
    <xf numFmtId="0" fontId="10" fillId="0" borderId="3">
      <alignment horizontal="left" vertical="center"/>
      <protection/>
    </xf>
    <xf numFmtId="0" fontId="10" fillId="0" borderId="3">
      <alignment horizontal="left" vertical="center"/>
      <protection/>
    </xf>
    <xf numFmtId="0" fontId="11" fillId="0" borderId="1">
      <alignment horizontal="left"/>
      <protection/>
    </xf>
    <xf numFmtId="0" fontId="11" fillId="0" borderId="1">
      <alignment horizontal="left"/>
      <protection/>
    </xf>
    <xf numFmtId="0" fontId="10" fillId="0" borderId="3">
      <alignment horizontal="left" vertical="center"/>
      <protection/>
    </xf>
    <xf numFmtId="0" fontId="10" fillId="0" borderId="1">
      <alignment horizontal="left" vertical="center"/>
      <protection/>
    </xf>
    <xf numFmtId="0" fontId="11" fillId="0" borderId="1">
      <alignment horizontal="left"/>
      <protection/>
    </xf>
    <xf numFmtId="0" fontId="10" fillId="0" borderId="1">
      <alignment horizontal="left" vertical="center"/>
      <protection/>
    </xf>
    <xf numFmtId="0" fontId="10" fillId="0" borderId="1">
      <alignment horizontal="left"/>
      <protection/>
    </xf>
    <xf numFmtId="0" fontId="10" fillId="0" borderId="1" applyFill="0">
      <alignment horizontal="left"/>
      <protection/>
    </xf>
    <xf numFmtId="0" fontId="13" fillId="0" borderId="1">
      <alignment horizontal="left" vertical="center"/>
      <protection/>
    </xf>
    <xf numFmtId="0" fontId="10" fillId="0" borderId="3">
      <alignment horizontal="left" vertical="center"/>
      <protection/>
    </xf>
    <xf numFmtId="0" fontId="10" fillId="0" borderId="3">
      <alignment horizontal="left" vertical="center"/>
      <protection/>
    </xf>
    <xf numFmtId="0" fontId="10" fillId="0" borderId="1">
      <alignment horizontal="left" vertical="center"/>
      <protection/>
    </xf>
    <xf numFmtId="0" fontId="13" fillId="0" borderId="1">
      <alignment horizontal="left" vertical="center"/>
      <protection/>
    </xf>
    <xf numFmtId="0" fontId="13" fillId="0" borderId="3">
      <alignment horizontal="left" vertical="center"/>
      <protection/>
    </xf>
    <xf numFmtId="0" fontId="11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horizontal="left" vertical="center"/>
      <protection/>
    </xf>
    <xf numFmtId="0" fontId="10" fillId="0" borderId="1">
      <alignment horizontal="left" vertical="center"/>
      <protection/>
    </xf>
    <xf numFmtId="0" fontId="10" fillId="0" borderId="1">
      <alignment horizontal="left"/>
      <protection/>
    </xf>
    <xf numFmtId="0" fontId="10" fillId="0" borderId="1">
      <alignment horizontal="left" vertical="center"/>
      <protection/>
    </xf>
    <xf numFmtId="0" fontId="5" fillId="0" borderId="1">
      <alignment horizontal="left" vertical="center"/>
      <protection/>
    </xf>
    <xf numFmtId="0" fontId="10" fillId="0" borderId="1">
      <alignment horizontal="left"/>
      <protection/>
    </xf>
    <xf numFmtId="0" fontId="10" fillId="0" borderId="1">
      <alignment horizontal="left" vertical="center"/>
      <protection/>
    </xf>
    <xf numFmtId="0" fontId="10" fillId="0" borderId="1">
      <alignment horizontal="left" vertical="center"/>
      <protection/>
    </xf>
    <xf numFmtId="0" fontId="10" fillId="2" borderId="0">
      <alignment horizontal="centerContinuous" wrapText="1"/>
      <protection/>
    </xf>
    <xf numFmtId="0" fontId="10" fillId="2" borderId="0">
      <alignment horizontal="centerContinuous" vertical="center" wrapText="1"/>
      <protection/>
    </xf>
    <xf numFmtId="0" fontId="10" fillId="2" borderId="0">
      <alignment horizontal="centerContinuous" vertical="center" wrapText="1"/>
      <protection/>
    </xf>
    <xf numFmtId="0" fontId="13" fillId="2" borderId="0">
      <alignment horizontal="centerContinuous" wrapText="1"/>
      <protection/>
    </xf>
    <xf numFmtId="0" fontId="11" fillId="2" borderId="0">
      <alignment horizontal="centerContinuous" wrapText="1"/>
      <protection/>
    </xf>
    <xf numFmtId="0" fontId="10" fillId="2" borderId="0">
      <alignment horizontal="centerContinuous" vertical="center" wrapText="1"/>
      <protection/>
    </xf>
    <xf numFmtId="0" fontId="10" fillId="2" borderId="0">
      <alignment horizontal="centerContinuous" vertical="center" wrapText="1"/>
      <protection/>
    </xf>
    <xf numFmtId="0" fontId="10" fillId="2" borderId="0">
      <alignment horizontal="centerContinuous" vertical="center" wrapText="1"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7" fillId="0" borderId="0">
      <alignment horizontal="right"/>
      <protection/>
    </xf>
    <xf numFmtId="0" fontId="8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/>
      <protection/>
    </xf>
    <xf numFmtId="49" fontId="7" fillId="0" borderId="1">
      <alignment horizontal="left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3">
      <alignment horizontal="left" vertical="center"/>
      <protection/>
    </xf>
    <xf numFmtId="49" fontId="7" fillId="0" borderId="3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3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/>
      <protection/>
    </xf>
    <xf numFmtId="49" fontId="7" fillId="0" borderId="1" applyFill="0">
      <alignment horizontal="left" vertical="center"/>
      <protection/>
    </xf>
    <xf numFmtId="49" fontId="15" fillId="0" borderId="1" applyFill="0">
      <alignment horizontal="left"/>
      <protection/>
    </xf>
    <xf numFmtId="49" fontId="7" fillId="0" borderId="3">
      <alignment horizontal="left" vertical="center"/>
      <protection/>
    </xf>
    <xf numFmtId="49" fontId="15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16" fillId="0" borderId="1">
      <alignment horizontal="left" vertical="center"/>
      <protection/>
    </xf>
    <xf numFmtId="49" fontId="7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7" fillId="0" borderId="1">
      <alignment horizontal="left" vertical="center"/>
      <protection/>
    </xf>
    <xf numFmtId="49" fontId="7" fillId="0" borderId="3">
      <alignment horizontal="left" vertical="center"/>
      <protection/>
    </xf>
    <xf numFmtId="305" fontId="7" fillId="0" borderId="1">
      <alignment horizontal="left" vertical="center"/>
      <protection/>
    </xf>
    <xf numFmtId="49" fontId="7" fillId="0" borderId="1">
      <alignment horizontal="left"/>
      <protection/>
    </xf>
    <xf numFmtId="49" fontId="7" fillId="0" borderId="3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49" fontId="7" fillId="0" borderId="1">
      <alignment horizontal="left" vertical="center"/>
      <protection/>
    </xf>
    <xf numFmtId="230" fontId="7" fillId="0" borderId="1">
      <alignment/>
      <protection/>
    </xf>
    <xf numFmtId="167" fontId="6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2">
      <alignment horizontal="left" vertical="center"/>
      <protection/>
    </xf>
    <xf numFmtId="0" fontId="17" fillId="0" borderId="0">
      <alignment horizontal="left" vertical="top"/>
      <protection/>
    </xf>
    <xf numFmtId="0" fontId="10" fillId="0" borderId="0">
      <alignment horizontal="left"/>
      <protection/>
    </xf>
    <xf numFmtId="0" fontId="18" fillId="0" borderId="0">
      <alignment horizontal="left"/>
      <protection/>
    </xf>
    <xf numFmtId="0" fontId="5" fillId="0" borderId="0">
      <alignment horizontal="left"/>
      <protection/>
    </xf>
    <xf numFmtId="0" fontId="17" fillId="0" borderId="0">
      <alignment horizontal="left" vertical="top"/>
      <protection/>
    </xf>
    <xf numFmtId="0" fontId="18" fillId="0" borderId="0">
      <alignment horizontal="left"/>
      <protection/>
    </xf>
    <xf numFmtId="0" fontId="5" fillId="0" borderId="0">
      <alignment horizontal="left"/>
      <protection/>
    </xf>
    <xf numFmtId="49" fontId="6" fillId="0" borderId="1">
      <alignment horizontal="left"/>
      <protection/>
    </xf>
    <xf numFmtId="0" fontId="11" fillId="0" borderId="3">
      <alignment horizontal="left"/>
      <protection/>
    </xf>
    <xf numFmtId="0" fontId="10" fillId="0" borderId="0">
      <alignment horizontal="left" vertical="center"/>
      <protection/>
    </xf>
  </cellStyleXfs>
  <cellXfs count="41">
    <xf numFmtId="0" fontId="0" fillId="0" borderId="0" xfId="0" applyAlignment="1">
      <alignment/>
    </xf>
    <xf numFmtId="0" fontId="1" fillId="0" borderId="4" xfId="0" applyNumberFormat="1" applyFont="1" applyBorder="1" applyAlignment="1">
      <alignment horizontal="center" vertical="top"/>
    </xf>
    <xf numFmtId="3" fontId="0" fillId="0" borderId="5" xfId="15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5" fillId="0" borderId="0" xfId="153" applyFont="1" applyFill="1" applyAlignment="1">
      <alignment horizontal="left"/>
      <protection/>
    </xf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153" applyFont="1" applyFill="1" applyAlignment="1">
      <alignment horizontal="left"/>
      <protection/>
    </xf>
    <xf numFmtId="0" fontId="19" fillId="0" borderId="0" xfId="153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" fillId="0" borderId="6" xfId="153" applyFont="1" applyFill="1" applyBorder="1" applyAlignment="1">
      <alignment horizontal="left"/>
      <protection/>
    </xf>
    <xf numFmtId="0" fontId="0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153" applyNumberFormat="1" applyFont="1" applyFill="1" applyBorder="1" applyAlignment="1">
      <alignment horizontal="center"/>
      <protection/>
    </xf>
    <xf numFmtId="3" fontId="1" fillId="0" borderId="5" xfId="153" applyNumberFormat="1" applyFont="1" applyFill="1" applyBorder="1" applyAlignment="1">
      <alignment horizontal="left"/>
      <protection/>
    </xf>
    <xf numFmtId="3" fontId="1" fillId="0" borderId="5" xfId="153" applyNumberFormat="1" applyFont="1" applyFill="1" applyBorder="1" applyAlignment="1">
      <alignment horizontal="center"/>
      <protection/>
    </xf>
    <xf numFmtId="0" fontId="1" fillId="0" borderId="0" xfId="153" applyFont="1" applyFill="1" applyBorder="1" applyAlignment="1">
      <alignment horizontal="left"/>
      <protection/>
    </xf>
    <xf numFmtId="3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0" fillId="0" borderId="0" xfId="153" applyFont="1" applyFill="1" applyBorder="1" applyAlignment="1">
      <alignment horizontal="left"/>
      <protection/>
    </xf>
    <xf numFmtId="3" fontId="0" fillId="0" borderId="0" xfId="153" applyNumberFormat="1" applyFont="1" applyFill="1" applyBorder="1" applyAlignment="1">
      <alignment horizontal="right"/>
      <protection/>
    </xf>
    <xf numFmtId="49" fontId="0" fillId="0" borderId="0" xfId="153" applyNumberFormat="1" applyFont="1" applyFill="1" applyBorder="1" applyAlignment="1">
      <alignment horizontal="left"/>
      <protection/>
    </xf>
    <xf numFmtId="168" fontId="21" fillId="0" borderId="0" xfId="0" applyNumberFormat="1" applyFont="1" applyFill="1" applyBorder="1" applyAlignment="1">
      <alignment horizontal="right"/>
    </xf>
    <xf numFmtId="3" fontId="1" fillId="0" borderId="0" xfId="153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168" fontId="2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68" fontId="22" fillId="0" borderId="0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3" fontId="1" fillId="0" borderId="6" xfId="15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49" fontId="26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5" fillId="0" borderId="0" xfId="153" applyFont="1" applyFill="1" applyAlignment="1">
      <alignment horizontal="left"/>
      <protection/>
    </xf>
    <xf numFmtId="3" fontId="1" fillId="0" borderId="7" xfId="153" applyNumberFormat="1" applyFont="1" applyFill="1" applyBorder="1" applyAlignment="1">
      <alignment horizontal="center"/>
      <protection/>
    </xf>
    <xf numFmtId="0" fontId="0" fillId="0" borderId="7" xfId="0" applyFill="1" applyBorder="1" applyAlignment="1">
      <alignment/>
    </xf>
    <xf numFmtId="0" fontId="25" fillId="0" borderId="0" xfId="153" applyFont="1" applyFill="1" applyBorder="1" applyAlignment="1">
      <alignment horizontal="left"/>
      <protection/>
    </xf>
  </cellXfs>
  <cellStyles count="144">
    <cellStyle name="Normal" xfId="0"/>
    <cellStyle name="Comma" xfId="15"/>
    <cellStyle name="Comma [0]" xfId="16"/>
    <cellStyle name="Currency" xfId="17"/>
    <cellStyle name="Currency [0]" xfId="18"/>
    <cellStyle name="Currency [0]_Sheet2" xfId="19"/>
    <cellStyle name="Data" xfId="20"/>
    <cellStyle name="Data no deci" xfId="21"/>
    <cellStyle name="Data Superscript" xfId="22"/>
    <cellStyle name="Data_1-1A-Regular" xfId="23"/>
    <cellStyle name="Data_13-2 (3-22 new)" xfId="24"/>
    <cellStyle name="Data_13-2 (3-22A)" xfId="25"/>
    <cellStyle name="Data_14-1, 14-2 (3-23A)" xfId="26"/>
    <cellStyle name="Data_1-43A" xfId="27"/>
    <cellStyle name="Data_2-08A" xfId="28"/>
    <cellStyle name="Data_2-18B" xfId="29"/>
    <cellStyle name="Data_3-01B" xfId="30"/>
    <cellStyle name="Data_3-01C" xfId="31"/>
    <cellStyle name="Data_3-03A" xfId="32"/>
    <cellStyle name="Data_3-08AB" xfId="33"/>
    <cellStyle name="Data_3-1A" xfId="34"/>
    <cellStyle name="Data_3-new4" xfId="35"/>
    <cellStyle name="Data_4-03A" xfId="36"/>
    <cellStyle name="Data_Regular" xfId="37"/>
    <cellStyle name="Data_Sheet1" xfId="38"/>
    <cellStyle name="Data_Sheet1 (2)" xfId="39"/>
    <cellStyle name="Data_Sheet1 (2)_1" xfId="40"/>
    <cellStyle name="Data_Sheet1 (2)_2" xfId="41"/>
    <cellStyle name="Data_Sheet1 (2)_3" xfId="42"/>
    <cellStyle name="Data_Sheet1 (2)_4" xfId="43"/>
    <cellStyle name="Data_Sheet1_1" xfId="44"/>
    <cellStyle name="Data_Sheet1_2" xfId="45"/>
    <cellStyle name="Data_Sheet1_2-18B" xfId="46"/>
    <cellStyle name="Data_Sheet1_3" xfId="47"/>
    <cellStyle name="Data_Sheet2" xfId="48"/>
    <cellStyle name="Data_Sheet2 (2)" xfId="49"/>
    <cellStyle name="Data_Sheet2 (2)_1" xfId="50"/>
    <cellStyle name="Data_Sheet2_1" xfId="51"/>
    <cellStyle name="Data_Sheet2_2" xfId="52"/>
    <cellStyle name="Data_Sheet3 (2)" xfId="53"/>
    <cellStyle name="Hed Side" xfId="54"/>
    <cellStyle name="Hed Side bold" xfId="55"/>
    <cellStyle name="Hed Side Indent" xfId="56"/>
    <cellStyle name="Hed Side Regular" xfId="57"/>
    <cellStyle name="Hed Side Regular_Regular" xfId="58"/>
    <cellStyle name="Hed Side_1-1A-Regular" xfId="59"/>
    <cellStyle name="Hed Side_13-2 (3-22 new)" xfId="60"/>
    <cellStyle name="Hed Side_13-2 (3-22A)" xfId="61"/>
    <cellStyle name="Hed Side_14-1, 14-2 (3-23A)" xfId="62"/>
    <cellStyle name="Hed Side_1-43A" xfId="63"/>
    <cellStyle name="Hed Side_2-08A" xfId="64"/>
    <cellStyle name="Hed Side_3-01B" xfId="65"/>
    <cellStyle name="Hed Side_3-01C" xfId="66"/>
    <cellStyle name="Hed Side_3-03A" xfId="67"/>
    <cellStyle name="Hed Side_3-08AB" xfId="68"/>
    <cellStyle name="Hed Side_3-1A" xfId="69"/>
    <cellStyle name="Hed Side_3-new4" xfId="70"/>
    <cellStyle name="Hed Side_4-03A" xfId="71"/>
    <cellStyle name="Hed Side_Regular" xfId="72"/>
    <cellStyle name="Hed Side_Regular_1" xfId="73"/>
    <cellStyle name="Hed Side_Sheet1" xfId="74"/>
    <cellStyle name="Hed Side_Sheet1 (2)" xfId="75"/>
    <cellStyle name="Hed Side_Sheet1 (2)_1" xfId="76"/>
    <cellStyle name="Hed Side_Sheet1 (2)_2" xfId="77"/>
    <cellStyle name="Hed Side_Sheet1 (2)_3" xfId="78"/>
    <cellStyle name="Hed Side_Sheet1_1" xfId="79"/>
    <cellStyle name="Hed Side_Sheet1_2" xfId="80"/>
    <cellStyle name="Hed Side_Sheet1_2-18B" xfId="81"/>
    <cellStyle name="Hed Side_Sheet1_3" xfId="82"/>
    <cellStyle name="Hed Side_Sheet2" xfId="83"/>
    <cellStyle name="Hed Side_Sheet2 (2)" xfId="84"/>
    <cellStyle name="Hed Side_Sheet2 (2)_1" xfId="85"/>
    <cellStyle name="Hed Side_Sheet2 (2)_2" xfId="86"/>
    <cellStyle name="Hed Side_Sheet2_1" xfId="87"/>
    <cellStyle name="Hed Side_Sheet3 (2)" xfId="88"/>
    <cellStyle name="Hed Top" xfId="89"/>
    <cellStyle name="Hed Top_3-new4" xfId="90"/>
    <cellStyle name="Hed Top_Sheet1" xfId="91"/>
    <cellStyle name="Hed Top_Sheet1 (2)" xfId="92"/>
    <cellStyle name="Hed Top_Sheet1 (2)_1" xfId="93"/>
    <cellStyle name="Hed Top_Sheet2" xfId="94"/>
    <cellStyle name="Hed Top_Sheet2 (2)" xfId="95"/>
    <cellStyle name="Hed Top_Sheet3 (2)" xfId="96"/>
    <cellStyle name="Normal_3-4A (2)" xfId="97"/>
    <cellStyle name="Normal_Sheet2" xfId="98"/>
    <cellStyle name="Percent" xfId="99"/>
    <cellStyle name="Source Hed" xfId="100"/>
    <cellStyle name="Source Superscript" xfId="101"/>
    <cellStyle name="Source Text" xfId="102"/>
    <cellStyle name="State" xfId="103"/>
    <cellStyle name="Superscript" xfId="104"/>
    <cellStyle name="Superscript_1-1A-Regular" xfId="105"/>
    <cellStyle name="Superscript_13-2 (3-22 new)" xfId="106"/>
    <cellStyle name="Superscript_13-2 (3-22A)" xfId="107"/>
    <cellStyle name="Superscript_14-1, 14-2 (3-23A)" xfId="108"/>
    <cellStyle name="Superscript_1-43A" xfId="109"/>
    <cellStyle name="Superscript_2-18B" xfId="110"/>
    <cellStyle name="Superscript_3-01B" xfId="111"/>
    <cellStyle name="Superscript_3-01C" xfId="112"/>
    <cellStyle name="Superscript_3-03A" xfId="113"/>
    <cellStyle name="Superscript_3-1A" xfId="114"/>
    <cellStyle name="Superscript_4-03A" xfId="115"/>
    <cellStyle name="Superscript_Regular" xfId="116"/>
    <cellStyle name="Superscript_Regular_1" xfId="117"/>
    <cellStyle name="Superscript_Sheet1" xfId="118"/>
    <cellStyle name="Superscript_Sheet1 (2)" xfId="119"/>
    <cellStyle name="Superscript_Sheet1 (2)_1" xfId="120"/>
    <cellStyle name="Superscript_Sheet1 (2)_2" xfId="121"/>
    <cellStyle name="Superscript_Sheet1 (2)_3" xfId="122"/>
    <cellStyle name="Superscript_Sheet2" xfId="123"/>
    <cellStyle name="Superscript_Sheet2 (2)" xfId="124"/>
    <cellStyle name="Superscript_Sheet2 (2)_1" xfId="125"/>
    <cellStyle name="Superscript_Sheet2 (2)_2" xfId="126"/>
    <cellStyle name="Superscript_Sheet2 (2)_3" xfId="127"/>
    <cellStyle name="Superscript_Sheet2_1" xfId="128"/>
    <cellStyle name="Superscript_Sheet2_1_1-19 (CFS)" xfId="129"/>
    <cellStyle name="Superscript_Sheet2_1_1-37 (Runways)" xfId="130"/>
    <cellStyle name="Superscript_Sheet2_1_1-38 (car age)" xfId="131"/>
    <cellStyle name="Superscript_Sheet2_1_1-39 (1-32)" xfId="132"/>
    <cellStyle name="Superscript_Sheet2_1_1-40 (Bridges3)" xfId="133"/>
    <cellStyle name="Superscript_Sheet2_1_1-41 (1-33M)" xfId="134"/>
    <cellStyle name="Superscript_Sheet2_1_1-42 (1-34M)" xfId="135"/>
    <cellStyle name="Superscript_Sheet2_1_1-43 (1-35A)" xfId="136"/>
    <cellStyle name="Superscript_Sheet2_1_1-44 (1-36A)" xfId="137"/>
    <cellStyle name="Superscript_Sheet2_1_1-45 (1-37M)" xfId="138"/>
    <cellStyle name="Superscript_Sheet2_1_1-46, 1-47 (1-38M)" xfId="139"/>
    <cellStyle name="Superscript_Sheet2_1_1-48, 1-49 (1-39_41)" xfId="140"/>
    <cellStyle name="Superscript_Sheet2_1_1-50 (1-42A)" xfId="141"/>
    <cellStyle name="Superscript_Sheet2_1_1-51 (1-43A)" xfId="142"/>
    <cellStyle name="Superscript_Sheet2_1_1-52 (1-44A)" xfId="143"/>
    <cellStyle name="Superscript_Sheet2_2" xfId="144"/>
    <cellStyle name="Table Data" xfId="145"/>
    <cellStyle name="Table Head Top" xfId="146"/>
    <cellStyle name="Table Hed Side" xfId="147"/>
    <cellStyle name="Table Title" xfId="148"/>
    <cellStyle name="Title Text" xfId="149"/>
    <cellStyle name="Title Text 1" xfId="150"/>
    <cellStyle name="Title Text 2" xfId="151"/>
    <cellStyle name="Title-1" xfId="152"/>
    <cellStyle name="Title-2" xfId="153"/>
    <cellStyle name="Title-3" xfId="154"/>
    <cellStyle name="Wrap" xfId="155"/>
    <cellStyle name="Wrap Bold" xfId="156"/>
    <cellStyle name="Wrap Title" xfId="1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8.140625" style="10" customWidth="1"/>
    <col min="2" max="9" width="10.7109375" style="10" customWidth="1"/>
    <col min="10" max="10" width="10.00390625" style="10" customWidth="1"/>
    <col min="11" max="16384" width="9.140625" style="10" customWidth="1"/>
  </cols>
  <sheetData>
    <row r="1" ht="18">
      <c r="A1" s="9" t="s">
        <v>32</v>
      </c>
    </row>
    <row r="2" spans="1:9" ht="13.5" thickBot="1">
      <c r="A2" s="11" t="s">
        <v>26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/>
      <c r="B3" s="38" t="s">
        <v>0</v>
      </c>
      <c r="C3" s="38"/>
      <c r="D3" s="38"/>
      <c r="E3" s="38"/>
      <c r="F3" s="38"/>
      <c r="G3" s="38"/>
      <c r="H3" s="38"/>
      <c r="I3" s="39"/>
    </row>
    <row r="4" spans="1:9" ht="12.75">
      <c r="A4" s="13"/>
      <c r="B4" s="14"/>
      <c r="C4" s="15"/>
      <c r="D4" s="15"/>
      <c r="E4" s="15"/>
      <c r="F4" s="15" t="s">
        <v>1</v>
      </c>
      <c r="G4" s="15"/>
      <c r="H4" s="15" t="s">
        <v>2</v>
      </c>
      <c r="I4" s="14"/>
    </row>
    <row r="5" spans="1:9" ht="12.75">
      <c r="A5" s="13"/>
      <c r="B5" s="14"/>
      <c r="C5" s="15"/>
      <c r="D5" s="15"/>
      <c r="E5" s="15"/>
      <c r="F5" s="15" t="s">
        <v>16</v>
      </c>
      <c r="G5" s="15"/>
      <c r="H5" s="15" t="s">
        <v>3</v>
      </c>
      <c r="I5" s="14"/>
    </row>
    <row r="6" spans="1:9" ht="14.25">
      <c r="A6" s="16" t="s">
        <v>23</v>
      </c>
      <c r="B6" s="17" t="s">
        <v>4</v>
      </c>
      <c r="C6" s="17" t="s">
        <v>5</v>
      </c>
      <c r="D6" s="17" t="s">
        <v>6</v>
      </c>
      <c r="E6" s="17" t="s">
        <v>20</v>
      </c>
      <c r="F6" s="17" t="s">
        <v>21</v>
      </c>
      <c r="G6" s="17" t="s">
        <v>17</v>
      </c>
      <c r="H6" s="17" t="s">
        <v>22</v>
      </c>
      <c r="I6" s="17" t="s">
        <v>27</v>
      </c>
    </row>
    <row r="7" spans="1:9" ht="12.75">
      <c r="A7" s="18" t="s">
        <v>7</v>
      </c>
      <c r="B7" s="19"/>
      <c r="C7" s="19"/>
      <c r="D7" s="19"/>
      <c r="E7" s="19"/>
      <c r="F7" s="19"/>
      <c r="G7" s="19"/>
      <c r="H7" s="19"/>
      <c r="I7" s="20"/>
    </row>
    <row r="8" spans="1:9" ht="12.75">
      <c r="A8" s="21" t="s">
        <v>8</v>
      </c>
      <c r="B8" s="22">
        <v>80</v>
      </c>
      <c r="C8" s="22">
        <v>6</v>
      </c>
      <c r="D8" s="22">
        <v>132</v>
      </c>
      <c r="E8" s="22">
        <v>151</v>
      </c>
      <c r="F8" s="22">
        <v>85</v>
      </c>
      <c r="G8" s="22">
        <v>2335</v>
      </c>
      <c r="H8" s="22">
        <v>162</v>
      </c>
      <c r="I8" s="22">
        <f aca="true" t="shared" si="0" ref="I8:I13">SUM(B8:H8)</f>
        <v>2951</v>
      </c>
    </row>
    <row r="9" spans="1:9" ht="12.75">
      <c r="A9" s="23" t="s">
        <v>9</v>
      </c>
      <c r="B9" s="22">
        <v>161</v>
      </c>
      <c r="C9" s="22">
        <v>38</v>
      </c>
      <c r="D9" s="22">
        <v>706</v>
      </c>
      <c r="E9" s="22">
        <v>120</v>
      </c>
      <c r="F9" s="22">
        <v>318</v>
      </c>
      <c r="G9" s="22">
        <v>4570</v>
      </c>
      <c r="H9" s="22">
        <v>316</v>
      </c>
      <c r="I9" s="22">
        <f t="shared" si="0"/>
        <v>6229</v>
      </c>
    </row>
    <row r="10" spans="1:9" ht="12.75">
      <c r="A10" s="23" t="s">
        <v>10</v>
      </c>
      <c r="B10" s="22">
        <v>212</v>
      </c>
      <c r="C10" s="22">
        <v>50</v>
      </c>
      <c r="D10" s="22">
        <v>1029</v>
      </c>
      <c r="E10" s="22">
        <v>110</v>
      </c>
      <c r="F10" s="22">
        <v>474</v>
      </c>
      <c r="G10" s="22">
        <v>7639</v>
      </c>
      <c r="H10" s="22">
        <v>829</v>
      </c>
      <c r="I10" s="22">
        <f t="shared" si="0"/>
        <v>10343</v>
      </c>
    </row>
    <row r="11" spans="1:9" ht="12.75">
      <c r="A11" s="21" t="s">
        <v>11</v>
      </c>
      <c r="B11" s="22">
        <v>141</v>
      </c>
      <c r="C11" s="22">
        <v>35</v>
      </c>
      <c r="D11" s="22">
        <v>844</v>
      </c>
      <c r="E11" s="22">
        <v>80</v>
      </c>
      <c r="F11" s="22">
        <v>144</v>
      </c>
      <c r="G11" s="22">
        <v>6374</v>
      </c>
      <c r="H11" s="22">
        <v>750</v>
      </c>
      <c r="I11" s="22">
        <f t="shared" si="0"/>
        <v>8368</v>
      </c>
    </row>
    <row r="12" spans="1:9" ht="12.75">
      <c r="A12" s="21" t="s">
        <v>12</v>
      </c>
      <c r="B12" s="22">
        <v>82</v>
      </c>
      <c r="C12" s="22">
        <v>38</v>
      </c>
      <c r="D12" s="22">
        <v>750</v>
      </c>
      <c r="E12" s="22">
        <v>65</v>
      </c>
      <c r="F12" s="22">
        <v>84</v>
      </c>
      <c r="G12" s="22">
        <v>2607</v>
      </c>
      <c r="H12" s="22">
        <v>759</v>
      </c>
      <c r="I12" s="22">
        <f t="shared" si="0"/>
        <v>4385</v>
      </c>
    </row>
    <row r="13" spans="1:10" ht="12.75">
      <c r="A13" s="21" t="s">
        <v>13</v>
      </c>
      <c r="B13" s="2">
        <v>196</v>
      </c>
      <c r="C13" s="2">
        <v>86</v>
      </c>
      <c r="D13" s="2">
        <v>1718</v>
      </c>
      <c r="E13" s="2">
        <v>188</v>
      </c>
      <c r="F13" s="2">
        <v>51</v>
      </c>
      <c r="G13" s="2">
        <v>3372</v>
      </c>
      <c r="H13" s="2">
        <v>1049</v>
      </c>
      <c r="I13" s="2">
        <f t="shared" si="0"/>
        <v>6660</v>
      </c>
      <c r="J13" s="24"/>
    </row>
    <row r="14" spans="1:9" s="26" customFormat="1" ht="16.5" customHeight="1">
      <c r="A14" s="18" t="s">
        <v>24</v>
      </c>
      <c r="B14" s="25">
        <v>900</v>
      </c>
      <c r="C14" s="25">
        <v>257</v>
      </c>
      <c r="D14" s="25">
        <v>5210</v>
      </c>
      <c r="E14" s="25">
        <v>721</v>
      </c>
      <c r="F14" s="25">
        <v>1168</v>
      </c>
      <c r="G14" s="25">
        <v>27110</v>
      </c>
      <c r="H14" s="25">
        <v>3874</v>
      </c>
      <c r="I14" s="25">
        <v>39342</v>
      </c>
    </row>
    <row r="15" spans="1:9" s="26" customFormat="1" ht="6" customHeight="1">
      <c r="A15" s="18"/>
      <c r="B15" s="25"/>
      <c r="C15" s="25"/>
      <c r="D15" s="25"/>
      <c r="E15" s="25"/>
      <c r="F15" s="25"/>
      <c r="G15" s="25"/>
      <c r="H15" s="25"/>
      <c r="I15" s="25"/>
    </row>
    <row r="16" spans="1:10" s="26" customFormat="1" ht="12.75">
      <c r="A16" s="18">
        <v>1992</v>
      </c>
      <c r="B16" s="25"/>
      <c r="C16" s="25"/>
      <c r="D16" s="25"/>
      <c r="E16" s="25"/>
      <c r="F16" s="25"/>
      <c r="G16" s="25"/>
      <c r="H16" s="25"/>
      <c r="I16" s="25"/>
      <c r="J16" s="27"/>
    </row>
    <row r="17" spans="1:9" ht="12.75">
      <c r="A17" s="21" t="s">
        <v>8</v>
      </c>
      <c r="B17" s="22">
        <v>36</v>
      </c>
      <c r="C17" s="22">
        <v>5</v>
      </c>
      <c r="D17" s="22">
        <v>134</v>
      </c>
      <c r="E17" s="22">
        <v>219</v>
      </c>
      <c r="F17" s="22">
        <v>93</v>
      </c>
      <c r="G17" s="22">
        <v>3224</v>
      </c>
      <c r="H17" s="22">
        <v>296</v>
      </c>
      <c r="I17" s="22">
        <v>4012</v>
      </c>
    </row>
    <row r="18" spans="1:9" ht="12.75">
      <c r="A18" s="23" t="s">
        <v>9</v>
      </c>
      <c r="B18" s="22">
        <v>73</v>
      </c>
      <c r="C18" s="22">
        <v>28</v>
      </c>
      <c r="D18" s="22">
        <v>398</v>
      </c>
      <c r="E18" s="22">
        <v>198</v>
      </c>
      <c r="F18" s="22">
        <v>208</v>
      </c>
      <c r="G18" s="22">
        <v>1783</v>
      </c>
      <c r="H18" s="22">
        <v>121</v>
      </c>
      <c r="I18" s="22">
        <v>2829</v>
      </c>
    </row>
    <row r="19" spans="1:9" ht="12.75">
      <c r="A19" s="23" t="s">
        <v>10</v>
      </c>
      <c r="B19" s="22">
        <v>135</v>
      </c>
      <c r="C19" s="22">
        <v>54</v>
      </c>
      <c r="D19" s="22">
        <v>1137</v>
      </c>
      <c r="E19" s="22">
        <v>203</v>
      </c>
      <c r="F19" s="22">
        <v>567</v>
      </c>
      <c r="G19" s="22">
        <v>9114</v>
      </c>
      <c r="H19" s="22">
        <v>902</v>
      </c>
      <c r="I19" s="22">
        <v>12150</v>
      </c>
    </row>
    <row r="20" spans="1:9" ht="12.75">
      <c r="A20" s="21" t="s">
        <v>11</v>
      </c>
      <c r="B20" s="22">
        <v>73</v>
      </c>
      <c r="C20" s="22">
        <v>33</v>
      </c>
      <c r="D20" s="22">
        <v>926</v>
      </c>
      <c r="E20" s="22">
        <v>169</v>
      </c>
      <c r="F20" s="22">
        <v>189</v>
      </c>
      <c r="G20" s="22">
        <v>6696</v>
      </c>
      <c r="H20" s="22">
        <v>740</v>
      </c>
      <c r="I20" s="22">
        <v>8853</v>
      </c>
    </row>
    <row r="21" spans="1:9" ht="12.75">
      <c r="A21" s="21" t="s">
        <v>12</v>
      </c>
      <c r="B21" s="22">
        <v>31</v>
      </c>
      <c r="C21" s="22">
        <v>42</v>
      </c>
      <c r="D21" s="22">
        <v>716</v>
      </c>
      <c r="E21" s="22">
        <v>122</v>
      </c>
      <c r="F21" s="22">
        <v>91</v>
      </c>
      <c r="G21" s="22">
        <v>2475</v>
      </c>
      <c r="H21" s="22">
        <v>677</v>
      </c>
      <c r="I21" s="22">
        <v>4167</v>
      </c>
    </row>
    <row r="22" spans="1:9" ht="12.75">
      <c r="A22" s="21" t="s">
        <v>13</v>
      </c>
      <c r="B22" s="2">
        <v>124</v>
      </c>
      <c r="C22" s="2">
        <v>82</v>
      </c>
      <c r="D22" s="2">
        <v>1874</v>
      </c>
      <c r="E22" s="2">
        <v>287</v>
      </c>
      <c r="F22" s="2">
        <v>53</v>
      </c>
      <c r="G22" s="2">
        <v>3496</v>
      </c>
      <c r="H22" s="2">
        <v>1123</v>
      </c>
      <c r="I22" s="2">
        <v>7049</v>
      </c>
    </row>
    <row r="23" spans="1:10" s="26" customFormat="1" ht="16.5" customHeight="1">
      <c r="A23" s="18" t="s">
        <v>24</v>
      </c>
      <c r="B23" s="25">
        <v>497</v>
      </c>
      <c r="C23" s="25">
        <v>249</v>
      </c>
      <c r="D23" s="25">
        <v>5203</v>
      </c>
      <c r="E23" s="25">
        <v>1201</v>
      </c>
      <c r="F23" s="25">
        <v>1205</v>
      </c>
      <c r="G23" s="25">
        <v>26981</v>
      </c>
      <c r="H23" s="25">
        <v>3864</v>
      </c>
      <c r="I23" s="25">
        <v>39313</v>
      </c>
      <c r="J23" s="28"/>
    </row>
    <row r="24" spans="1:10" s="26" customFormat="1" ht="6" customHeight="1">
      <c r="A24" s="18"/>
      <c r="B24" s="25"/>
      <c r="C24" s="25"/>
      <c r="D24" s="25"/>
      <c r="E24" s="25"/>
      <c r="F24" s="25"/>
      <c r="G24" s="25"/>
      <c r="H24" s="25"/>
      <c r="I24" s="25"/>
      <c r="J24" s="28"/>
    </row>
    <row r="25" spans="1:9" s="26" customFormat="1" ht="12.75">
      <c r="A25" s="18">
        <v>1993</v>
      </c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1" t="s">
        <v>8</v>
      </c>
      <c r="B26" s="22">
        <v>25</v>
      </c>
      <c r="C26" s="22">
        <v>3</v>
      </c>
      <c r="D26" s="22">
        <v>135</v>
      </c>
      <c r="E26" s="22">
        <v>207</v>
      </c>
      <c r="F26" s="22">
        <v>103</v>
      </c>
      <c r="G26" s="22">
        <v>3558</v>
      </c>
      <c r="H26" s="22">
        <v>325</v>
      </c>
      <c r="I26" s="22">
        <f>SUM(B26:H26)</f>
        <v>4356</v>
      </c>
    </row>
    <row r="27" spans="1:9" ht="12.75">
      <c r="A27" s="23" t="s">
        <v>9</v>
      </c>
      <c r="B27" s="22">
        <v>67</v>
      </c>
      <c r="C27" s="22">
        <v>22</v>
      </c>
      <c r="D27" s="22">
        <v>205</v>
      </c>
      <c r="E27" s="22">
        <v>221</v>
      </c>
      <c r="F27" s="22">
        <v>107</v>
      </c>
      <c r="G27" s="22">
        <v>1070</v>
      </c>
      <c r="H27" s="22">
        <v>68</v>
      </c>
      <c r="I27" s="22">
        <v>1764</v>
      </c>
    </row>
    <row r="28" spans="1:9" ht="12.75">
      <c r="A28" s="23" t="s">
        <v>10</v>
      </c>
      <c r="B28" s="22">
        <v>135</v>
      </c>
      <c r="C28" s="22">
        <v>43</v>
      </c>
      <c r="D28" s="22">
        <v>1221</v>
      </c>
      <c r="E28" s="22">
        <v>211</v>
      </c>
      <c r="F28" s="22">
        <v>597</v>
      </c>
      <c r="G28" s="22">
        <v>8810</v>
      </c>
      <c r="H28" s="22">
        <v>869</v>
      </c>
      <c r="I28" s="22">
        <v>11894</v>
      </c>
    </row>
    <row r="29" spans="1:9" ht="12.75">
      <c r="A29" s="21" t="s">
        <v>11</v>
      </c>
      <c r="B29" s="22">
        <v>70</v>
      </c>
      <c r="C29" s="22">
        <v>33</v>
      </c>
      <c r="D29" s="22">
        <v>968</v>
      </c>
      <c r="E29" s="22">
        <v>164</v>
      </c>
      <c r="F29" s="22">
        <v>218</v>
      </c>
      <c r="G29" s="22">
        <v>6772</v>
      </c>
      <c r="H29" s="22">
        <v>791</v>
      </c>
      <c r="I29" s="22">
        <v>9019</v>
      </c>
    </row>
    <row r="30" spans="1:9" ht="12.75">
      <c r="A30" s="21" t="s">
        <v>12</v>
      </c>
      <c r="B30" s="22">
        <v>41</v>
      </c>
      <c r="C30" s="22">
        <v>31</v>
      </c>
      <c r="D30" s="22">
        <v>674</v>
      </c>
      <c r="E30" s="22">
        <v>129</v>
      </c>
      <c r="F30" s="22">
        <v>106</v>
      </c>
      <c r="G30" s="22">
        <v>2904</v>
      </c>
      <c r="H30" s="22">
        <v>655</v>
      </c>
      <c r="I30" s="22">
        <v>4543</v>
      </c>
    </row>
    <row r="31" spans="1:9" ht="12.75">
      <c r="A31" s="21" t="s">
        <v>13</v>
      </c>
      <c r="B31" s="2">
        <v>128</v>
      </c>
      <c r="C31" s="2">
        <v>73</v>
      </c>
      <c r="D31" s="2">
        <v>2008</v>
      </c>
      <c r="E31" s="2">
        <v>311</v>
      </c>
      <c r="F31" s="2">
        <v>64</v>
      </c>
      <c r="G31" s="2">
        <v>3713</v>
      </c>
      <c r="H31" s="2">
        <v>1256</v>
      </c>
      <c r="I31" s="2">
        <v>7555</v>
      </c>
    </row>
    <row r="32" spans="1:9" s="26" customFormat="1" ht="16.5" customHeight="1">
      <c r="A32" s="18" t="s">
        <v>24</v>
      </c>
      <c r="B32" s="25">
        <v>470</v>
      </c>
      <c r="C32" s="25">
        <f>SUM(C26:C31)</f>
        <v>205</v>
      </c>
      <c r="D32" s="25">
        <v>5219</v>
      </c>
      <c r="E32" s="25">
        <v>1243</v>
      </c>
      <c r="F32" s="25">
        <v>1197</v>
      </c>
      <c r="G32" s="25">
        <v>26982</v>
      </c>
      <c r="H32" s="25">
        <v>3970</v>
      </c>
      <c r="I32" s="25">
        <v>39306</v>
      </c>
    </row>
    <row r="33" spans="1:9" s="26" customFormat="1" ht="6" customHeight="1">
      <c r="A33" s="18"/>
      <c r="B33" s="25"/>
      <c r="C33" s="25"/>
      <c r="D33" s="25"/>
      <c r="E33" s="25"/>
      <c r="F33" s="25"/>
      <c r="G33" s="25"/>
      <c r="H33" s="25"/>
      <c r="I33" s="25"/>
    </row>
    <row r="34" spans="1:9" s="26" customFormat="1" ht="12.75">
      <c r="A34" s="18">
        <v>1994</v>
      </c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1" t="s">
        <v>8</v>
      </c>
      <c r="B35" s="22">
        <v>46</v>
      </c>
      <c r="C35" s="22">
        <v>4</v>
      </c>
      <c r="D35" s="22">
        <v>146</v>
      </c>
      <c r="E35" s="22">
        <v>157</v>
      </c>
      <c r="F35" s="22">
        <v>107</v>
      </c>
      <c r="G35" s="22">
        <v>3630</v>
      </c>
      <c r="H35" s="22">
        <v>399</v>
      </c>
      <c r="I35" s="22">
        <f aca="true" t="shared" si="1" ref="I35:I40">SUM(B35:H35)</f>
        <v>4489</v>
      </c>
    </row>
    <row r="36" spans="1:9" ht="12.75">
      <c r="A36" s="23" t="s">
        <v>9</v>
      </c>
      <c r="B36" s="22">
        <v>103</v>
      </c>
      <c r="C36" s="22">
        <v>12</v>
      </c>
      <c r="D36" s="22">
        <v>151</v>
      </c>
      <c r="E36" s="22">
        <v>185</v>
      </c>
      <c r="F36" s="22">
        <v>61</v>
      </c>
      <c r="G36" s="22">
        <v>1171</v>
      </c>
      <c r="H36" s="22">
        <v>36</v>
      </c>
      <c r="I36" s="22">
        <f t="shared" si="1"/>
        <v>1719</v>
      </c>
    </row>
    <row r="37" spans="1:9" ht="12.75">
      <c r="A37" s="23" t="s">
        <v>10</v>
      </c>
      <c r="B37" s="22">
        <v>200</v>
      </c>
      <c r="C37" s="22">
        <v>36</v>
      </c>
      <c r="D37" s="22">
        <v>1135</v>
      </c>
      <c r="E37" s="22">
        <v>123</v>
      </c>
      <c r="F37" s="22">
        <v>540</v>
      </c>
      <c r="G37" s="22">
        <v>7903</v>
      </c>
      <c r="H37" s="22">
        <v>754</v>
      </c>
      <c r="I37" s="22">
        <f t="shared" si="1"/>
        <v>10691</v>
      </c>
    </row>
    <row r="38" spans="1:9" ht="12.75">
      <c r="A38" s="21" t="s">
        <v>11</v>
      </c>
      <c r="B38" s="22">
        <v>130</v>
      </c>
      <c r="C38" s="22">
        <v>44</v>
      </c>
      <c r="D38" s="22">
        <v>966</v>
      </c>
      <c r="E38" s="22">
        <v>122</v>
      </c>
      <c r="F38" s="22">
        <v>309</v>
      </c>
      <c r="G38" s="22">
        <v>6314</v>
      </c>
      <c r="H38" s="22">
        <v>799</v>
      </c>
      <c r="I38" s="22">
        <f t="shared" si="1"/>
        <v>8684</v>
      </c>
    </row>
    <row r="39" spans="1:9" ht="12.75">
      <c r="A39" s="21" t="s">
        <v>12</v>
      </c>
      <c r="B39" s="22">
        <v>90</v>
      </c>
      <c r="C39" s="22">
        <v>32</v>
      </c>
      <c r="D39" s="22">
        <v>664</v>
      </c>
      <c r="E39" s="22">
        <v>82</v>
      </c>
      <c r="F39" s="22">
        <v>130</v>
      </c>
      <c r="G39" s="22">
        <v>3873</v>
      </c>
      <c r="H39" s="22">
        <v>638</v>
      </c>
      <c r="I39" s="22">
        <f t="shared" si="1"/>
        <v>5509</v>
      </c>
    </row>
    <row r="40" spans="1:9" ht="12.75">
      <c r="A40" s="21" t="s">
        <v>13</v>
      </c>
      <c r="B40" s="2">
        <v>206</v>
      </c>
      <c r="C40" s="2">
        <v>74</v>
      </c>
      <c r="D40" s="2">
        <v>2107</v>
      </c>
      <c r="E40" s="2">
        <v>259</v>
      </c>
      <c r="F40" s="2">
        <v>86</v>
      </c>
      <c r="G40" s="2">
        <v>3706</v>
      </c>
      <c r="H40" s="2">
        <v>1327</v>
      </c>
      <c r="I40" s="2">
        <f t="shared" si="1"/>
        <v>7765</v>
      </c>
    </row>
    <row r="41" spans="1:9" s="26" customFormat="1" ht="16.5" customHeight="1">
      <c r="A41" s="18" t="s">
        <v>24</v>
      </c>
      <c r="B41" s="25">
        <v>778</v>
      </c>
      <c r="C41" s="25">
        <v>202</v>
      </c>
      <c r="D41" s="25">
        <v>5179</v>
      </c>
      <c r="E41" s="25">
        <f>SUM(E35:E40)</f>
        <v>928</v>
      </c>
      <c r="F41" s="25">
        <v>1236</v>
      </c>
      <c r="G41" s="25">
        <v>26757</v>
      </c>
      <c r="H41" s="25">
        <v>3966</v>
      </c>
      <c r="I41" s="25">
        <v>39064</v>
      </c>
    </row>
    <row r="42" spans="1:9" s="26" customFormat="1" ht="6" customHeight="1">
      <c r="A42" s="18"/>
      <c r="B42" s="25"/>
      <c r="C42" s="25"/>
      <c r="D42" s="25"/>
      <c r="E42" s="25"/>
      <c r="F42" s="25"/>
      <c r="G42" s="25"/>
      <c r="H42" s="25"/>
      <c r="I42" s="25"/>
    </row>
    <row r="43" spans="1:9" s="26" customFormat="1" ht="12.75">
      <c r="A43" s="18">
        <v>1995</v>
      </c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1" t="s">
        <v>8</v>
      </c>
      <c r="B44" s="22">
        <v>38</v>
      </c>
      <c r="C44" s="22">
        <v>5</v>
      </c>
      <c r="D44" s="22">
        <v>168</v>
      </c>
      <c r="E44" s="22">
        <v>149</v>
      </c>
      <c r="F44" s="22">
        <v>119</v>
      </c>
      <c r="G44" s="22">
        <v>3975</v>
      </c>
      <c r="H44" s="22">
        <v>489</v>
      </c>
      <c r="I44" s="22">
        <f>SUM(B44:H44)</f>
        <v>4943</v>
      </c>
    </row>
    <row r="45" spans="1:9" ht="12.75">
      <c r="A45" s="23" t="s">
        <v>9</v>
      </c>
      <c r="B45" s="22">
        <v>90</v>
      </c>
      <c r="C45" s="22">
        <v>8</v>
      </c>
      <c r="D45" s="22">
        <v>134</v>
      </c>
      <c r="E45" s="22">
        <v>195</v>
      </c>
      <c r="F45" s="22">
        <v>58</v>
      </c>
      <c r="G45" s="22">
        <f>141+924+74+339+5</f>
        <v>1483</v>
      </c>
      <c r="H45" s="22">
        <f>10+27+9</f>
        <v>46</v>
      </c>
      <c r="I45" s="22">
        <f>SUM(B45:H45)</f>
        <v>2014</v>
      </c>
    </row>
    <row r="46" spans="1:9" ht="12.75">
      <c r="A46" s="23" t="s">
        <v>10</v>
      </c>
      <c r="B46" s="22">
        <v>168</v>
      </c>
      <c r="C46" s="22">
        <v>34</v>
      </c>
      <c r="D46" s="22">
        <f>268+691</f>
        <v>959</v>
      </c>
      <c r="E46" s="22">
        <v>133</v>
      </c>
      <c r="F46" s="22">
        <v>463</v>
      </c>
      <c r="G46" s="22">
        <f>3702+1910+26+707+42</f>
        <v>6387</v>
      </c>
      <c r="H46" s="22">
        <f>98+396+117</f>
        <v>611</v>
      </c>
      <c r="I46" s="22">
        <v>8760</v>
      </c>
    </row>
    <row r="47" spans="1:9" ht="12.75">
      <c r="A47" s="21" t="s">
        <v>11</v>
      </c>
      <c r="B47" s="22">
        <v>135</v>
      </c>
      <c r="C47" s="22">
        <v>38</v>
      </c>
      <c r="D47" s="22">
        <f>280+708</f>
        <v>988</v>
      </c>
      <c r="E47" s="22">
        <v>121</v>
      </c>
      <c r="F47" s="22">
        <v>412</v>
      </c>
      <c r="G47" s="22">
        <f>3346+2116+321+692+32</f>
        <v>6507</v>
      </c>
      <c r="H47" s="22">
        <f>95+512+129</f>
        <v>736</v>
      </c>
      <c r="I47" s="22">
        <v>8939</v>
      </c>
    </row>
    <row r="48" spans="1:9" ht="12.75">
      <c r="A48" s="21" t="s">
        <v>12</v>
      </c>
      <c r="B48" s="22">
        <v>80</v>
      </c>
      <c r="C48" s="22">
        <v>29</v>
      </c>
      <c r="D48" s="22">
        <f>224+502</f>
        <v>726</v>
      </c>
      <c r="E48" s="22">
        <v>91</v>
      </c>
      <c r="F48" s="22">
        <v>141</v>
      </c>
      <c r="G48" s="22">
        <f>2199+1215+1125+337+21</f>
        <v>4897</v>
      </c>
      <c r="H48" s="22">
        <f>105+464+128</f>
        <v>697</v>
      </c>
      <c r="I48" s="22">
        <f>SUM(B48:H48)</f>
        <v>6661</v>
      </c>
    </row>
    <row r="49" spans="1:9" ht="12.75">
      <c r="A49" s="21" t="s">
        <v>13</v>
      </c>
      <c r="B49" s="2">
        <v>213</v>
      </c>
      <c r="C49" s="2">
        <v>64</v>
      </c>
      <c r="D49" s="2">
        <f>483+1663</f>
        <v>2146</v>
      </c>
      <c r="E49" s="2">
        <v>263</v>
      </c>
      <c r="F49" s="2">
        <v>92</v>
      </c>
      <c r="G49" s="2">
        <f>736+1267+61+1851+51</f>
        <v>3966</v>
      </c>
      <c r="H49" s="2">
        <f>452+569+382</f>
        <v>1403</v>
      </c>
      <c r="I49" s="2">
        <v>8148</v>
      </c>
    </row>
    <row r="50" spans="1:9" s="26" customFormat="1" ht="16.5" customHeight="1">
      <c r="A50" s="18" t="s">
        <v>24</v>
      </c>
      <c r="B50" s="25">
        <v>726</v>
      </c>
      <c r="C50" s="25">
        <v>178</v>
      </c>
      <c r="D50" s="25">
        <v>5127</v>
      </c>
      <c r="E50" s="25">
        <v>954</v>
      </c>
      <c r="F50" s="25">
        <v>1288</v>
      </c>
      <c r="G50" s="25">
        <v>27375</v>
      </c>
      <c r="H50" s="25">
        <v>3985</v>
      </c>
      <c r="I50" s="25">
        <v>39641</v>
      </c>
    </row>
    <row r="51" spans="1:9" s="26" customFormat="1" ht="6" customHeight="1">
      <c r="A51" s="18"/>
      <c r="B51" s="25"/>
      <c r="C51" s="25"/>
      <c r="D51" s="25"/>
      <c r="E51" s="25"/>
      <c r="F51" s="25"/>
      <c r="G51" s="25"/>
      <c r="H51" s="25"/>
      <c r="I51" s="25"/>
    </row>
    <row r="52" spans="1:12" s="26" customFormat="1" ht="12.75">
      <c r="A52" s="18">
        <v>1996</v>
      </c>
      <c r="B52" s="25"/>
      <c r="C52" s="25"/>
      <c r="D52" s="25"/>
      <c r="E52" s="25"/>
      <c r="F52" s="25"/>
      <c r="G52" s="25"/>
      <c r="H52" s="25"/>
      <c r="I52" s="25"/>
      <c r="J52" s="29"/>
      <c r="K52" s="29"/>
      <c r="L52" s="13"/>
    </row>
    <row r="53" spans="1:12" ht="12.75">
      <c r="A53" s="21" t="s">
        <v>8</v>
      </c>
      <c r="B53" s="22">
        <v>43</v>
      </c>
      <c r="C53" s="22">
        <v>7</v>
      </c>
      <c r="D53" s="22">
        <v>205</v>
      </c>
      <c r="E53" s="22">
        <v>153</v>
      </c>
      <c r="F53" s="22">
        <v>123</v>
      </c>
      <c r="G53" s="22">
        <v>5189</v>
      </c>
      <c r="H53" s="22">
        <v>573</v>
      </c>
      <c r="I53" s="22">
        <v>6293</v>
      </c>
      <c r="J53" s="30"/>
      <c r="K53" s="30"/>
      <c r="L53" s="31"/>
    </row>
    <row r="54" spans="1:12" ht="12.75">
      <c r="A54" s="23" t="s">
        <v>9</v>
      </c>
      <c r="B54" s="22">
        <v>74</v>
      </c>
      <c r="C54" s="22">
        <v>8</v>
      </c>
      <c r="D54" s="22">
        <v>118</v>
      </c>
      <c r="E54" s="22">
        <v>188</v>
      </c>
      <c r="F54" s="22">
        <v>61</v>
      </c>
      <c r="G54" s="22">
        <v>2041</v>
      </c>
      <c r="H54" s="22">
        <v>87</v>
      </c>
      <c r="I54" s="22">
        <v>2577</v>
      </c>
      <c r="J54" s="30"/>
      <c r="K54" s="30"/>
      <c r="L54" s="31"/>
    </row>
    <row r="55" spans="1:12" ht="12.75">
      <c r="A55" s="23" t="s">
        <v>10</v>
      </c>
      <c r="B55" s="22">
        <v>141</v>
      </c>
      <c r="C55" s="22">
        <v>29</v>
      </c>
      <c r="D55" s="22">
        <v>715</v>
      </c>
      <c r="E55" s="22">
        <v>142</v>
      </c>
      <c r="F55" s="22">
        <v>351</v>
      </c>
      <c r="G55" s="22">
        <v>4505</v>
      </c>
      <c r="H55" s="22">
        <v>346</v>
      </c>
      <c r="I55" s="22">
        <v>6229</v>
      </c>
      <c r="J55" s="30"/>
      <c r="K55" s="30"/>
      <c r="L55" s="31"/>
    </row>
    <row r="56" spans="1:12" ht="12.75">
      <c r="A56" s="21" t="s">
        <v>11</v>
      </c>
      <c r="B56" s="22">
        <v>155</v>
      </c>
      <c r="C56" s="22">
        <v>36</v>
      </c>
      <c r="D56" s="22">
        <v>1036</v>
      </c>
      <c r="E56" s="22">
        <v>119</v>
      </c>
      <c r="F56" s="22">
        <v>460</v>
      </c>
      <c r="G56" s="22">
        <v>7234</v>
      </c>
      <c r="H56" s="22">
        <v>840</v>
      </c>
      <c r="I56" s="22">
        <v>9881</v>
      </c>
      <c r="J56" s="30"/>
      <c r="K56" s="30"/>
      <c r="L56" s="31"/>
    </row>
    <row r="57" spans="1:11" ht="12.75">
      <c r="A57" s="21" t="s">
        <v>12</v>
      </c>
      <c r="B57" s="22">
        <v>79</v>
      </c>
      <c r="C57" s="22">
        <v>23</v>
      </c>
      <c r="D57" s="22">
        <v>842</v>
      </c>
      <c r="E57" s="22">
        <v>87</v>
      </c>
      <c r="F57" s="22">
        <v>155</v>
      </c>
      <c r="G57" s="22">
        <v>5416</v>
      </c>
      <c r="H57" s="22">
        <v>723</v>
      </c>
      <c r="I57" s="22">
        <v>7325</v>
      </c>
      <c r="J57" s="32"/>
      <c r="K57" s="32"/>
    </row>
    <row r="58" spans="1:10" ht="12.75">
      <c r="A58" s="21" t="s">
        <v>13</v>
      </c>
      <c r="B58" s="2">
        <v>229</v>
      </c>
      <c r="C58" s="2">
        <v>62</v>
      </c>
      <c r="D58" s="2">
        <v>2386</v>
      </c>
      <c r="E58" s="2">
        <v>290</v>
      </c>
      <c r="F58" s="2">
        <v>144</v>
      </c>
      <c r="G58" s="2">
        <v>4766</v>
      </c>
      <c r="H58" s="2">
        <v>1576</v>
      </c>
      <c r="I58" s="2">
        <v>9453</v>
      </c>
      <c r="J58" s="31"/>
    </row>
    <row r="59" spans="1:12" s="26" customFormat="1" ht="16.5" customHeight="1">
      <c r="A59" s="18" t="s">
        <v>24</v>
      </c>
      <c r="B59" s="25">
        <v>713</v>
      </c>
      <c r="C59" s="25">
        <v>161</v>
      </c>
      <c r="D59" s="25">
        <v>5177</v>
      </c>
      <c r="E59" s="25">
        <v>967</v>
      </c>
      <c r="F59" s="25">
        <v>1274</v>
      </c>
      <c r="G59" s="25">
        <v>28775</v>
      </c>
      <c r="H59" s="25">
        <v>4036</v>
      </c>
      <c r="I59" s="25">
        <v>41104</v>
      </c>
      <c r="J59" s="29"/>
      <c r="K59" s="29"/>
      <c r="L59" s="13"/>
    </row>
    <row r="60" spans="1:12" s="26" customFormat="1" ht="6" customHeight="1">
      <c r="A60" s="18"/>
      <c r="B60" s="25"/>
      <c r="C60" s="25"/>
      <c r="D60" s="25"/>
      <c r="E60" s="25"/>
      <c r="F60" s="25"/>
      <c r="G60" s="25"/>
      <c r="H60" s="25"/>
      <c r="I60" s="25"/>
      <c r="J60" s="29"/>
      <c r="K60" s="29"/>
      <c r="L60" s="13"/>
    </row>
    <row r="61" spans="1:12" s="26" customFormat="1" ht="12.75">
      <c r="A61" s="18">
        <v>1997</v>
      </c>
      <c r="B61" s="25"/>
      <c r="C61" s="25"/>
      <c r="D61" s="25"/>
      <c r="E61" s="25"/>
      <c r="F61" s="25"/>
      <c r="G61" s="25"/>
      <c r="H61" s="25"/>
      <c r="I61" s="25"/>
      <c r="J61" s="29"/>
      <c r="K61" s="29"/>
      <c r="L61" s="13"/>
    </row>
    <row r="62" spans="1:12" ht="12.75">
      <c r="A62" s="21" t="s">
        <v>8</v>
      </c>
      <c r="B62" s="22">
        <v>52</v>
      </c>
      <c r="C62" s="22">
        <v>8</v>
      </c>
      <c r="D62" s="22">
        <f>99+128</f>
        <v>227</v>
      </c>
      <c r="E62" s="22">
        <v>150</v>
      </c>
      <c r="F62" s="22">
        <v>122</v>
      </c>
      <c r="G62" s="22">
        <f>2825+2086+8+583+13</f>
        <v>5515</v>
      </c>
      <c r="H62" s="22">
        <f>30+439+50</f>
        <v>519</v>
      </c>
      <c r="I62" s="22">
        <f aca="true" t="shared" si="2" ref="I62:I67">SUM(B62:H62)</f>
        <v>6593</v>
      </c>
      <c r="J62" s="30"/>
      <c r="K62" s="30"/>
      <c r="L62" s="31"/>
    </row>
    <row r="63" spans="1:12" ht="12.75">
      <c r="A63" s="23" t="s">
        <v>9</v>
      </c>
      <c r="B63" s="22">
        <v>66</v>
      </c>
      <c r="C63" s="22">
        <v>2</v>
      </c>
      <c r="D63" s="22">
        <v>118</v>
      </c>
      <c r="E63" s="22">
        <v>187</v>
      </c>
      <c r="F63" s="22">
        <v>94</v>
      </c>
      <c r="G63" s="22">
        <f>348+1405+385+435+9</f>
        <v>2582</v>
      </c>
      <c r="H63" s="22">
        <f>12+160+9</f>
        <v>181</v>
      </c>
      <c r="I63" s="22">
        <f t="shared" si="2"/>
        <v>3230</v>
      </c>
      <c r="J63" s="30"/>
      <c r="K63" s="30"/>
      <c r="L63" s="31"/>
    </row>
    <row r="64" spans="1:12" ht="12.75">
      <c r="A64" s="23" t="s">
        <v>10</v>
      </c>
      <c r="B64" s="22">
        <v>96</v>
      </c>
      <c r="C64" s="22">
        <v>27</v>
      </c>
      <c r="D64" s="22">
        <f>163+233</f>
        <v>396</v>
      </c>
      <c r="E64" s="22">
        <v>152</v>
      </c>
      <c r="F64" s="22">
        <v>223</v>
      </c>
      <c r="G64" s="22">
        <f>503+919+7+346+25</f>
        <v>1800</v>
      </c>
      <c r="H64" s="22">
        <f>36+77+24</f>
        <v>137</v>
      </c>
      <c r="I64" s="22">
        <f t="shared" si="2"/>
        <v>2831</v>
      </c>
      <c r="J64" s="30"/>
      <c r="K64" s="30"/>
      <c r="L64" s="31"/>
    </row>
    <row r="65" spans="1:12" ht="12.75">
      <c r="A65" s="21" t="s">
        <v>11</v>
      </c>
      <c r="B65" s="22">
        <v>183</v>
      </c>
      <c r="C65" s="22">
        <v>36</v>
      </c>
      <c r="D65" s="22">
        <f>564+609</f>
        <v>1173</v>
      </c>
      <c r="E65" s="22">
        <v>131</v>
      </c>
      <c r="F65" s="22">
        <v>588</v>
      </c>
      <c r="G65" s="22">
        <f>5573+2383+37+914+36</f>
        <v>8943</v>
      </c>
      <c r="H65" s="22">
        <f>145+632+151</f>
        <v>928</v>
      </c>
      <c r="I65" s="22">
        <f t="shared" si="2"/>
        <v>11982</v>
      </c>
      <c r="J65" s="30"/>
      <c r="K65" s="30"/>
      <c r="L65" s="31"/>
    </row>
    <row r="66" spans="1:11" ht="12.75">
      <c r="A66" s="21" t="s">
        <v>12</v>
      </c>
      <c r="B66" s="22">
        <v>84</v>
      </c>
      <c r="C66" s="22">
        <v>21</v>
      </c>
      <c r="D66" s="22">
        <f>457+461</f>
        <v>918</v>
      </c>
      <c r="E66" s="22">
        <v>102</v>
      </c>
      <c r="F66" s="22">
        <v>177</v>
      </c>
      <c r="G66" s="22">
        <f>2757+1237+1326+427+25</f>
        <v>5772</v>
      </c>
      <c r="H66" s="22">
        <f>123+495+109</f>
        <v>727</v>
      </c>
      <c r="I66" s="22">
        <f t="shared" si="2"/>
        <v>7801</v>
      </c>
      <c r="J66" s="32"/>
      <c r="K66" s="32"/>
    </row>
    <row r="67" spans="1:10" ht="12.75">
      <c r="A67" s="21" t="s">
        <v>13</v>
      </c>
      <c r="B67" s="2">
        <v>209</v>
      </c>
      <c r="C67" s="2">
        <v>53</v>
      </c>
      <c r="D67" s="2">
        <f>777+1555</f>
        <v>2332</v>
      </c>
      <c r="E67" s="2">
        <v>302</v>
      </c>
      <c r="F67" s="2">
        <v>159</v>
      </c>
      <c r="G67" s="2">
        <f>836+1371+89+1934+54</f>
        <v>4284</v>
      </c>
      <c r="H67" s="2">
        <f>502+642+333</f>
        <v>1477</v>
      </c>
      <c r="I67" s="2">
        <f t="shared" si="2"/>
        <v>8816</v>
      </c>
      <c r="J67" s="31"/>
    </row>
    <row r="68" spans="1:12" s="26" customFormat="1" ht="16.5" customHeight="1">
      <c r="A68" s="18" t="s">
        <v>24</v>
      </c>
      <c r="B68" s="25">
        <v>692</v>
      </c>
      <c r="C68" s="25">
        <f>SUM(C62:C67)</f>
        <v>147</v>
      </c>
      <c r="D68" s="25">
        <v>5173</v>
      </c>
      <c r="E68" s="25">
        <v>1025</v>
      </c>
      <c r="F68" s="25">
        <v>1369</v>
      </c>
      <c r="G68" s="25">
        <f>12846+9409+1852+4759+174</f>
        <v>29040</v>
      </c>
      <c r="H68" s="25">
        <f>848+2445+678</f>
        <v>3971</v>
      </c>
      <c r="I68" s="25">
        <v>41419</v>
      </c>
      <c r="J68" s="29"/>
      <c r="K68" s="29"/>
      <c r="L68" s="13"/>
    </row>
    <row r="69" spans="1:12" s="26" customFormat="1" ht="6" customHeight="1">
      <c r="A69" s="18"/>
      <c r="B69" s="25"/>
      <c r="C69" s="25"/>
      <c r="D69" s="25"/>
      <c r="E69" s="25"/>
      <c r="F69" s="25"/>
      <c r="G69" s="25"/>
      <c r="H69" s="25"/>
      <c r="I69" s="25"/>
      <c r="J69" s="29"/>
      <c r="K69" s="29"/>
      <c r="L69" s="13"/>
    </row>
    <row r="70" spans="1:12" s="26" customFormat="1" ht="12.75">
      <c r="A70" s="18">
        <v>1998</v>
      </c>
      <c r="B70" s="25"/>
      <c r="C70" s="25"/>
      <c r="D70" s="25"/>
      <c r="E70" s="25"/>
      <c r="F70" s="25"/>
      <c r="G70" s="25"/>
      <c r="H70" s="25"/>
      <c r="I70" s="25"/>
      <c r="J70" s="29"/>
      <c r="K70" s="29"/>
      <c r="L70" s="13"/>
    </row>
    <row r="71" spans="1:12" ht="12.75">
      <c r="A71" s="21" t="s">
        <v>8</v>
      </c>
      <c r="B71" s="22">
        <v>56</v>
      </c>
      <c r="C71" s="22">
        <v>12</v>
      </c>
      <c r="D71" s="22">
        <v>247</v>
      </c>
      <c r="E71" s="22">
        <v>150</v>
      </c>
      <c r="F71" s="22">
        <v>163</v>
      </c>
      <c r="G71" s="22">
        <v>5877</v>
      </c>
      <c r="H71" s="22">
        <v>485</v>
      </c>
      <c r="I71" s="22">
        <v>6991</v>
      </c>
      <c r="J71" s="30"/>
      <c r="K71" s="30"/>
      <c r="L71" s="31"/>
    </row>
    <row r="72" spans="1:12" ht="12.75">
      <c r="A72" s="23" t="s">
        <v>9</v>
      </c>
      <c r="B72" s="22">
        <v>55</v>
      </c>
      <c r="C72" s="22">
        <v>3</v>
      </c>
      <c r="D72" s="22">
        <v>124</v>
      </c>
      <c r="E72" s="22">
        <v>168</v>
      </c>
      <c r="F72" s="22">
        <v>105</v>
      </c>
      <c r="G72" s="22">
        <v>3117</v>
      </c>
      <c r="H72" s="22">
        <v>267</v>
      </c>
      <c r="I72" s="22">
        <f>SUM(B72:H72)</f>
        <v>3839</v>
      </c>
      <c r="J72" s="30"/>
      <c r="K72" s="30"/>
      <c r="L72" s="31"/>
    </row>
    <row r="73" spans="1:12" ht="12.75">
      <c r="A73" s="23" t="s">
        <v>10</v>
      </c>
      <c r="B73" s="22">
        <v>105</v>
      </c>
      <c r="C73" s="22">
        <v>19</v>
      </c>
      <c r="D73" s="22">
        <v>196</v>
      </c>
      <c r="E73" s="22">
        <v>166</v>
      </c>
      <c r="F73" s="22">
        <v>111</v>
      </c>
      <c r="G73" s="22">
        <v>1113</v>
      </c>
      <c r="H73" s="22">
        <v>72</v>
      </c>
      <c r="I73" s="22">
        <f>SUM(B73:H73)</f>
        <v>1782</v>
      </c>
      <c r="J73" s="30"/>
      <c r="K73" s="30"/>
      <c r="L73" s="31"/>
    </row>
    <row r="74" spans="1:12" ht="12.75">
      <c r="A74" s="21" t="s">
        <v>11</v>
      </c>
      <c r="B74" s="22">
        <v>179</v>
      </c>
      <c r="C74" s="22">
        <v>31</v>
      </c>
      <c r="D74" s="22">
        <v>1198</v>
      </c>
      <c r="E74" s="22">
        <v>129</v>
      </c>
      <c r="F74" s="22">
        <v>634</v>
      </c>
      <c r="G74" s="22">
        <v>8591</v>
      </c>
      <c r="H74" s="22">
        <v>865</v>
      </c>
      <c r="I74" s="22">
        <v>11626</v>
      </c>
      <c r="J74" s="30"/>
      <c r="K74" s="30"/>
      <c r="L74" s="31"/>
    </row>
    <row r="75" spans="1:11" ht="12.75">
      <c r="A75" s="21" t="s">
        <v>12</v>
      </c>
      <c r="B75" s="22">
        <v>88</v>
      </c>
      <c r="C75" s="22">
        <v>22</v>
      </c>
      <c r="D75" s="22">
        <v>979</v>
      </c>
      <c r="E75" s="22">
        <v>106</v>
      </c>
      <c r="F75" s="22">
        <v>211</v>
      </c>
      <c r="G75" s="22">
        <v>5909</v>
      </c>
      <c r="H75" s="22">
        <v>763</v>
      </c>
      <c r="I75" s="22">
        <v>8076</v>
      </c>
      <c r="J75" s="32"/>
      <c r="K75" s="32"/>
    </row>
    <row r="76" spans="1:10" ht="12.75">
      <c r="A76" s="21" t="s">
        <v>13</v>
      </c>
      <c r="B76" s="2">
        <v>230</v>
      </c>
      <c r="C76" s="2">
        <v>48</v>
      </c>
      <c r="D76" s="2">
        <v>2487</v>
      </c>
      <c r="E76" s="2">
        <v>292</v>
      </c>
      <c r="F76" s="2">
        <v>195</v>
      </c>
      <c r="G76" s="2">
        <v>4817</v>
      </c>
      <c r="H76" s="2">
        <v>1499</v>
      </c>
      <c r="I76" s="2">
        <v>9573</v>
      </c>
      <c r="J76" s="31"/>
    </row>
    <row r="77" spans="1:12" s="26" customFormat="1" ht="16.5" customHeight="1" thickBot="1">
      <c r="A77" s="11" t="s">
        <v>24</v>
      </c>
      <c r="B77" s="33">
        <v>714</v>
      </c>
      <c r="C77" s="33">
        <v>135</v>
      </c>
      <c r="D77" s="33">
        <v>5237</v>
      </c>
      <c r="E77" s="33">
        <v>1011</v>
      </c>
      <c r="F77" s="33">
        <v>1423</v>
      </c>
      <c r="G77" s="33">
        <v>29557</v>
      </c>
      <c r="H77" s="33">
        <v>3952</v>
      </c>
      <c r="I77" s="33">
        <v>42032</v>
      </c>
      <c r="J77" s="29"/>
      <c r="K77" s="29"/>
      <c r="L77" s="13"/>
    </row>
    <row r="78" spans="1:10" ht="12.75">
      <c r="A78" s="40" t="s">
        <v>14</v>
      </c>
      <c r="B78" s="40"/>
      <c r="C78" s="40"/>
      <c r="D78" s="40"/>
      <c r="E78" s="40"/>
      <c r="F78" s="40"/>
      <c r="G78" s="40"/>
      <c r="H78" s="40"/>
      <c r="I78" s="40"/>
      <c r="J78" s="34"/>
    </row>
    <row r="79" spans="1:10" ht="12.75" customHeight="1">
      <c r="A79" s="37" t="s">
        <v>15</v>
      </c>
      <c r="B79" s="37"/>
      <c r="C79" s="37"/>
      <c r="D79" s="37"/>
      <c r="E79" s="37"/>
      <c r="F79" s="37"/>
      <c r="G79" s="37"/>
      <c r="H79" s="37"/>
      <c r="I79" s="37"/>
      <c r="J79" s="3"/>
    </row>
    <row r="80" spans="1:10" ht="13.5" customHeight="1">
      <c r="A80" s="37" t="s">
        <v>18</v>
      </c>
      <c r="B80" s="37"/>
      <c r="C80" s="37"/>
      <c r="D80" s="37"/>
      <c r="E80" s="37"/>
      <c r="F80" s="37"/>
      <c r="G80" s="37"/>
      <c r="H80" s="37"/>
      <c r="I80" s="37"/>
      <c r="J80" s="3"/>
    </row>
    <row r="81" spans="1:10" ht="13.5" customHeight="1">
      <c r="A81" s="37" t="s">
        <v>19</v>
      </c>
      <c r="B81" s="37"/>
      <c r="C81" s="37"/>
      <c r="D81" s="37"/>
      <c r="E81" s="37"/>
      <c r="F81" s="37"/>
      <c r="G81" s="37"/>
      <c r="H81" s="37"/>
      <c r="I81" s="37"/>
      <c r="J81" s="3"/>
    </row>
    <row r="82" spans="1:10" ht="14.25" customHeight="1">
      <c r="A82" s="5" t="s">
        <v>28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ht="13.5" customHeight="1">
      <c r="A83" s="8" t="s">
        <v>29</v>
      </c>
      <c r="B83" s="3"/>
      <c r="C83" s="3"/>
      <c r="D83" s="3"/>
      <c r="E83" s="3"/>
      <c r="F83" s="3"/>
      <c r="G83" s="3"/>
      <c r="H83" s="3"/>
      <c r="I83" s="4"/>
      <c r="J83" s="3"/>
    </row>
    <row r="84" spans="1:10" ht="12.75">
      <c r="A84" s="7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5" t="s">
        <v>25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7" t="s">
        <v>30</v>
      </c>
      <c r="B86" s="7"/>
      <c r="C86" s="7"/>
      <c r="D86" s="7"/>
      <c r="E86" s="7"/>
      <c r="F86" s="7"/>
      <c r="G86" s="7"/>
      <c r="H86" s="7"/>
      <c r="I86" s="7"/>
      <c r="J86" s="7"/>
    </row>
    <row r="87" ht="12.75">
      <c r="A87" s="36" t="s">
        <v>31</v>
      </c>
    </row>
    <row r="88" ht="12.75">
      <c r="A88" s="36"/>
    </row>
    <row r="89" ht="12.75">
      <c r="A89" s="36"/>
    </row>
    <row r="90" ht="12.75">
      <c r="A90" s="36"/>
    </row>
  </sheetData>
  <mergeCells count="5">
    <mergeCell ref="A81:I81"/>
    <mergeCell ref="B3:I3"/>
    <mergeCell ref="A78:I78"/>
    <mergeCell ref="A79:I79"/>
    <mergeCell ref="A80:I80"/>
  </mergeCells>
  <printOptions/>
  <pageMargins left="1" right="1" top="1" bottom="1" header="0.5" footer="0.5"/>
  <pageSetup fitToHeight="2" horizontalDpi="600" verticalDpi="600" orientation="portrait" scale="90" r:id="rId1"/>
  <headerFooter alignWithMargins="0">
    <oddHeader>&amp;R&amp;D</oddHeader>
    <oddFooter>&amp;C&amp;P&amp;RNTSmain/&amp;F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jsedor</cp:lastModifiedBy>
  <cp:lastPrinted>2000-06-22T15:46:54Z</cp:lastPrinted>
  <dcterms:created xsi:type="dcterms:W3CDTF">1999-05-14T19:38:59Z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