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activeTab="0"/>
  </bookViews>
  <sheets>
    <sheet name="Gas profile" sheetId="1" r:id="rId1"/>
  </sheets>
  <definedNames>
    <definedName name="_xlnm.Print_Area" localSheetId="0">'Gas profile'!$A$1:$Q$81</definedName>
    <definedName name="TABLE" localSheetId="0">'Gas profile'!$J$4:$J$4</definedName>
    <definedName name="TABLE_2" localSheetId="0">'Gas profile'!$J$4:$J$4</definedName>
    <definedName name="TABLE_3" localSheetId="0">'Gas profile'!$J$4:$J$4</definedName>
  </definedNames>
  <calcPr fullCalcOnLoad="1"/>
</workbook>
</file>

<file path=xl/sharedStrings.xml><?xml version="1.0" encoding="utf-8"?>
<sst xmlns="http://schemas.openxmlformats.org/spreadsheetml/2006/main" count="121" uniqueCount="57">
  <si>
    <t>N</t>
  </si>
  <si>
    <t xml:space="preserve"> </t>
  </si>
  <si>
    <t>Transmission</t>
  </si>
  <si>
    <t>Distribution</t>
  </si>
  <si>
    <t>Consumed, total</t>
  </si>
  <si>
    <t>Incidents</t>
  </si>
  <si>
    <t>Transmission pipeline companies</t>
  </si>
  <si>
    <t>Distribution pipeline companies</t>
  </si>
  <si>
    <t>Delivered to consumers, total</t>
  </si>
  <si>
    <t>Integrated pipeline companies</t>
  </si>
  <si>
    <t>Field and gathering</t>
  </si>
  <si>
    <t>Gas used as a pipeline fuel, total</t>
  </si>
  <si>
    <t>Natural Gas Pipeline Profile</t>
  </si>
  <si>
    <t>Total operating revenues</t>
  </si>
  <si>
    <t>Combination pipeline companies</t>
  </si>
  <si>
    <t>Injured persons</t>
  </si>
  <si>
    <t>Operation and maintenance</t>
  </si>
  <si>
    <t>Operation expenses</t>
  </si>
  <si>
    <t>Maintenance expenses</t>
  </si>
  <si>
    <t>Federal taxes</t>
  </si>
  <si>
    <t>State and local taxes</t>
  </si>
  <si>
    <t>SOURCES</t>
  </si>
  <si>
    <t>NOTES</t>
  </si>
  <si>
    <t>Numbers may not add to totals due to rounding.</t>
  </si>
  <si>
    <t>U</t>
  </si>
  <si>
    <r>
      <t>KEY</t>
    </r>
    <r>
      <rPr>
        <sz val="9"/>
        <rFont val="Arial"/>
        <family val="2"/>
      </rPr>
      <t>:  N = data do not exist; R = revised; U = data are not available.</t>
    </r>
  </si>
  <si>
    <t>INVENTORY</t>
  </si>
  <si>
    <t>FINANCIAL ($ millions)</t>
  </si>
  <si>
    <r>
      <t xml:space="preserve">Transmission pipeline companies </t>
    </r>
    <r>
      <rPr>
        <b/>
        <vertAlign val="superscript"/>
        <sz val="11"/>
        <rFont val="Arial Narrow"/>
        <family val="2"/>
      </rPr>
      <t>1</t>
    </r>
  </si>
  <si>
    <r>
      <t xml:space="preserve">Distribution pipeline companies </t>
    </r>
    <r>
      <rPr>
        <b/>
        <vertAlign val="superscript"/>
        <sz val="11"/>
        <rFont val="Arial Narrow"/>
        <family val="2"/>
      </rPr>
      <t>2</t>
    </r>
  </si>
  <si>
    <r>
      <t xml:space="preserve">Pipeline mileage, total </t>
    </r>
    <r>
      <rPr>
        <b/>
        <vertAlign val="superscript"/>
        <sz val="11"/>
        <rFont val="Arial Narrow"/>
        <family val="2"/>
      </rPr>
      <t>4</t>
    </r>
  </si>
  <si>
    <r>
      <t xml:space="preserve">Number of employees </t>
    </r>
    <r>
      <rPr>
        <b/>
        <vertAlign val="superscript"/>
        <sz val="11"/>
        <rFont val="Arial Narrow"/>
        <family val="2"/>
      </rPr>
      <t>5</t>
    </r>
  </si>
  <si>
    <t>Marketed production, total</t>
  </si>
  <si>
    <r>
      <t xml:space="preserve">PERFORMANCE (million cubic ft.) </t>
    </r>
    <r>
      <rPr>
        <b/>
        <vertAlign val="superscript"/>
        <sz val="11"/>
        <rFont val="Arial Narrow"/>
        <family val="2"/>
      </rPr>
      <t>7</t>
    </r>
  </si>
  <si>
    <r>
      <t xml:space="preserve">SAFETY </t>
    </r>
    <r>
      <rPr>
        <b/>
        <vertAlign val="superscript"/>
        <sz val="11"/>
        <rFont val="Arial Narrow"/>
        <family val="2"/>
      </rPr>
      <t>8</t>
    </r>
  </si>
  <si>
    <t xml:space="preserve">Fatalities </t>
  </si>
  <si>
    <t>Gas utility industry totals</t>
  </si>
  <si>
    <t>Gas utility industry totals include employees of privately owned companies.</t>
  </si>
  <si>
    <t xml:space="preserve">Total operating revenues </t>
  </si>
  <si>
    <r>
      <t xml:space="preserve">a </t>
    </r>
    <r>
      <rPr>
        <sz val="9"/>
        <rFont val="Arial"/>
        <family val="2"/>
      </rPr>
      <t>Does not add due to omission of line from source table for depreciation and other noncash expenses.</t>
    </r>
  </si>
  <si>
    <r>
      <t xml:space="preserve">b </t>
    </r>
    <r>
      <rPr>
        <sz val="9"/>
        <rFont val="Arial"/>
        <family val="2"/>
      </rPr>
      <t>Figures obtained by addition / subtraction and may not appear directly in data source.</t>
    </r>
  </si>
  <si>
    <r>
      <t xml:space="preserve">c </t>
    </r>
    <r>
      <rPr>
        <sz val="9"/>
        <rFont val="Arial"/>
        <family val="2"/>
      </rPr>
      <t>Industry total includes integrated and combination company totals in addition to distribution and transmission company totals.</t>
    </r>
  </si>
  <si>
    <r>
      <t xml:space="preserve">d </t>
    </r>
    <r>
      <rPr>
        <sz val="9"/>
        <rFont val="Arial"/>
        <family val="2"/>
      </rPr>
      <t xml:space="preserve">Number of employees in investor-owned companies is the sum of employees in distribution, transmission, integrated and combination companies. </t>
    </r>
  </si>
  <si>
    <r>
      <t xml:space="preserve">e </t>
    </r>
    <r>
      <rPr>
        <sz val="9"/>
        <rFont val="Arial"/>
        <family val="2"/>
      </rPr>
      <t xml:space="preserve">Beginning in 1991 the number of interstate natural gas pipeline companies is calculated using the Federal Energy Regulatory Commission's FASTR database, which contains a listing by year of pipeline companies that are regulated and, therefore, required to pay tariff duties to the federal government.   Data for the years prior to 1991 were collected from the Energy Information Administration's discontinued publication </t>
    </r>
    <r>
      <rPr>
        <i/>
        <sz val="9"/>
        <rFont val="Arial"/>
        <family val="2"/>
      </rPr>
      <t>Statistics of Interstate Natural Gas Pipeline Companies.</t>
    </r>
    <r>
      <rPr>
        <sz val="9"/>
        <rFont val="Arial"/>
        <family val="2"/>
      </rPr>
      <t xml:space="preserve">  Data from the two sources may not be comparable. </t>
    </r>
  </si>
  <si>
    <r>
      <t>Total operating expenses</t>
    </r>
    <r>
      <rPr>
        <vertAlign val="superscript"/>
        <sz val="11"/>
        <rFont val="Arial Narrow"/>
        <family val="2"/>
      </rPr>
      <t>a</t>
    </r>
  </si>
  <si>
    <r>
      <t>Taxes (federal, state, local)</t>
    </r>
    <r>
      <rPr>
        <vertAlign val="superscript"/>
        <sz val="11"/>
        <rFont val="Arial Narrow"/>
        <family val="2"/>
      </rPr>
      <t>b</t>
    </r>
  </si>
  <si>
    <r>
      <t>Investor-owned companies</t>
    </r>
    <r>
      <rPr>
        <vertAlign val="superscript"/>
        <sz val="11"/>
        <rFont val="Arial Narrow"/>
        <family val="2"/>
      </rPr>
      <t>d</t>
    </r>
    <r>
      <rPr>
        <sz val="11"/>
        <rFont val="Arial Narrow"/>
        <family val="2"/>
      </rPr>
      <t>, total</t>
    </r>
  </si>
  <si>
    <r>
      <t>Investor-owned, total industry</t>
    </r>
    <r>
      <rPr>
        <b/>
        <vertAlign val="superscript"/>
        <sz val="11"/>
        <rFont val="Arial Narrow"/>
        <family val="2"/>
      </rPr>
      <t xml:space="preserve"> c, 3</t>
    </r>
  </si>
  <si>
    <r>
      <t>Number of interstate natural gas pipeline companies</t>
    </r>
    <r>
      <rPr>
        <b/>
        <vertAlign val="superscript"/>
        <sz val="11"/>
        <rFont val="Arial Narrow"/>
        <family val="2"/>
      </rPr>
      <t xml:space="preserve"> e, 6</t>
    </r>
  </si>
  <si>
    <r>
      <t>6</t>
    </r>
    <r>
      <rPr>
        <sz val="9"/>
        <rFont val="Arial"/>
        <family val="2"/>
      </rPr>
      <t xml:space="preserve"> 1960-90: U.S. Department of Energy, Energy Information Administration, </t>
    </r>
    <r>
      <rPr>
        <i/>
        <sz val="9"/>
        <rFont val="Arial"/>
        <family val="2"/>
      </rPr>
      <t>Statistics of Interstate Natural Gas Pipeline Companies</t>
    </r>
    <r>
      <rPr>
        <sz val="9"/>
        <rFont val="Arial"/>
        <family val="2"/>
      </rPr>
      <t xml:space="preserve"> (Washington, DC:  Annual issues), preface. 1991-98: Federal Energy Regulatory Commission, </t>
    </r>
    <r>
      <rPr>
        <i/>
        <sz val="9"/>
        <rFont val="Arial"/>
        <family val="2"/>
      </rPr>
      <t>FERC Automated System for Tariff Retrieval</t>
    </r>
    <r>
      <rPr>
        <sz val="9"/>
        <rFont val="Arial"/>
        <family val="2"/>
      </rPr>
      <t xml:space="preserve"> (FASTR database), Internet website http://www.ferc.gov/industries/gas/gen-info/fastr/index.asp as of Feb. 18, 2004.</t>
    </r>
  </si>
  <si>
    <r>
      <t xml:space="preserve">8 </t>
    </r>
    <r>
      <rPr>
        <sz val="9"/>
        <rFont val="Arial"/>
        <family val="2"/>
      </rPr>
      <t xml:space="preserve">U.S. Department of Transportation, Pipeline and Hazardous Materials Safety Administration, Office of Pipeline Safety, Internet website http://ops.dot.gov/stats.htm as of Sept. 26, 2007. </t>
    </r>
  </si>
  <si>
    <r>
      <t>7</t>
    </r>
    <r>
      <rPr>
        <sz val="9"/>
        <rFont val="Arial"/>
        <family val="2"/>
      </rPr>
      <t xml:space="preserve"> 1960-95: U.S. Department of Energy, Energy Information Administration, </t>
    </r>
    <r>
      <rPr>
        <i/>
        <sz val="9"/>
        <rFont val="Arial"/>
        <family val="2"/>
      </rPr>
      <t>Natural Gas Annual, 1998</t>
    </r>
    <r>
      <rPr>
        <sz val="9"/>
        <rFont val="Arial"/>
        <family val="2"/>
      </rPr>
      <t xml:space="preserve"> (Washington, DC: October 1999), table 98. 1996-2004: Ibid., </t>
    </r>
    <r>
      <rPr>
        <i/>
        <sz val="9"/>
        <rFont val="Arial"/>
        <family val="2"/>
      </rPr>
      <t xml:space="preserve">Natural Gas Annual, 2004 </t>
    </r>
    <r>
      <rPr>
        <sz val="9"/>
        <rFont val="Arial"/>
        <family val="2"/>
      </rPr>
      <t>(Washington, DC: 2005), table 1, Internet website http://www.eia.doe.gov/oil_gas/natural_gas/data_publications/natural_gas_annual/nga.html as of Sept. 26, 2007.</t>
    </r>
  </si>
  <si>
    <r>
      <t>1</t>
    </r>
    <r>
      <rPr>
        <sz val="9"/>
        <rFont val="Arial"/>
        <family val="2"/>
      </rPr>
      <t xml:space="preserve"> 1960-70:  American Gas Association, </t>
    </r>
    <r>
      <rPr>
        <i/>
        <sz val="9"/>
        <rFont val="Arial"/>
        <family val="2"/>
      </rPr>
      <t>Gas Facts, 1979</t>
    </r>
    <r>
      <rPr>
        <sz val="9"/>
        <rFont val="Arial"/>
        <family val="2"/>
      </rPr>
      <t xml:space="preserve"> (Arlington, VA: 1980), table 134. 1980-2005: Ibid., </t>
    </r>
    <r>
      <rPr>
        <i/>
        <sz val="9"/>
        <rFont val="Arial"/>
        <family val="2"/>
      </rPr>
      <t>Gas Facts, 2006</t>
    </r>
    <r>
      <rPr>
        <sz val="9"/>
        <rFont val="Arial"/>
        <family val="2"/>
      </rPr>
      <t xml:space="preserve"> (Washington, DC: 2007), table 11-2 and similar tables in earlier editions.</t>
    </r>
  </si>
  <si>
    <r>
      <t>2</t>
    </r>
    <r>
      <rPr>
        <sz val="9"/>
        <rFont val="Arial"/>
        <family val="2"/>
      </rPr>
      <t xml:space="preserve"> 1980: American Gas Association, </t>
    </r>
    <r>
      <rPr>
        <i/>
        <sz val="9"/>
        <rFont val="Arial"/>
        <family val="2"/>
      </rPr>
      <t>Gas Facts, 1979</t>
    </r>
    <r>
      <rPr>
        <sz val="9"/>
        <rFont val="Arial"/>
        <family val="2"/>
      </rPr>
      <t xml:space="preserve"> (Arlington, VA: 1980), table 134. 1990-2005: Ibid., </t>
    </r>
    <r>
      <rPr>
        <i/>
        <sz val="9"/>
        <rFont val="Arial"/>
        <family val="2"/>
      </rPr>
      <t xml:space="preserve">Gas Facts, 2006 </t>
    </r>
    <r>
      <rPr>
        <sz val="9"/>
        <rFont val="Arial"/>
        <family val="2"/>
      </rPr>
      <t>(Washington, DC: 2007), table 11-1 and similar tables in earlier editions.</t>
    </r>
  </si>
  <si>
    <r>
      <t>3</t>
    </r>
    <r>
      <rPr>
        <sz val="9"/>
        <rFont val="Arial"/>
        <family val="2"/>
      </rPr>
      <t xml:space="preserve"> 1980-2005: American Gas Association, </t>
    </r>
    <r>
      <rPr>
        <i/>
        <sz val="9"/>
        <rFont val="Arial"/>
        <family val="2"/>
      </rPr>
      <t xml:space="preserve">Gas Facts, 2006 </t>
    </r>
    <r>
      <rPr>
        <sz val="9"/>
        <rFont val="Arial"/>
        <family val="2"/>
      </rPr>
      <t>(Washington, DC: 2007), tables 11-1, 11-2, 11-3, and 11-4 and similar tables in earlier editions.</t>
    </r>
  </si>
  <si>
    <r>
      <t>4</t>
    </r>
    <r>
      <rPr>
        <sz val="9"/>
        <rFont val="Arial"/>
        <family val="2"/>
      </rPr>
      <t xml:space="preserve"> 1960-70: American Gas Association, </t>
    </r>
    <r>
      <rPr>
        <i/>
        <sz val="9"/>
        <rFont val="Arial"/>
        <family val="2"/>
      </rPr>
      <t>Gas Facts, 1979</t>
    </r>
    <r>
      <rPr>
        <sz val="9"/>
        <rFont val="Arial"/>
        <family val="2"/>
      </rPr>
      <t xml:space="preserve"> (Arlington, VA: 1980), table 44. 1980-2005:  Ibid., </t>
    </r>
    <r>
      <rPr>
        <i/>
        <sz val="9"/>
        <rFont val="Arial"/>
        <family val="2"/>
      </rPr>
      <t>Gas Facts, 2006</t>
    </r>
    <r>
      <rPr>
        <sz val="9"/>
        <rFont val="Arial"/>
        <family val="2"/>
      </rPr>
      <t xml:space="preserve"> (Washington, DC: 2007), tables 5-1, 5-3, and similar tables in earlier editions.</t>
    </r>
  </si>
  <si>
    <r>
      <t>5</t>
    </r>
    <r>
      <rPr>
        <sz val="9"/>
        <rFont val="Arial"/>
        <family val="2"/>
      </rPr>
      <t xml:space="preserve"> 1960-80: American Gas Association, </t>
    </r>
    <r>
      <rPr>
        <i/>
        <sz val="9"/>
        <rFont val="Arial"/>
        <family val="2"/>
      </rPr>
      <t>Gas Facts, 1979</t>
    </r>
    <r>
      <rPr>
        <sz val="9"/>
        <rFont val="Arial"/>
        <family val="2"/>
      </rPr>
      <t xml:space="preserve"> (Arlington, VA: 1980), table 153. 1990-2005:  Ibid., </t>
    </r>
    <r>
      <rPr>
        <i/>
        <sz val="9"/>
        <rFont val="Arial"/>
        <family val="2"/>
      </rPr>
      <t xml:space="preserve">Gas Facts, 2006 </t>
    </r>
    <r>
      <rPr>
        <sz val="9"/>
        <rFont val="Arial"/>
        <family val="2"/>
      </rPr>
      <t>(Washington, DC: 2007), table 13-2, and similar tables in earlier editions.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</si>
</sst>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W_)"/>
    <numFmt numFmtId="165" formatCode="###0.00_)"/>
    <numFmt numFmtId="166" formatCode="0.0"/>
    <numFmt numFmtId="167" formatCode="_(* #,##0.0_);_(* \(#,##0.0\);_(* &quot;-&quot;??_);_(@_)"/>
    <numFmt numFmtId="168" formatCode="_(* #,##0_);_(* \(#,##0\);_(* &quot;-&quot;??_);_(@_)"/>
    <numFmt numFmtId="169" formatCode="&quot;(R)&quot;\ #,##0;&quot;(R) -&quot;#,##0;&quot;(R) &quot;\ 0"/>
    <numFmt numFmtId="170" formatCode="&quot;(R) &quot;#,##0;&quot;(R) &quot;\-#,##0;&quot;(R) &quot;0"/>
  </numFmts>
  <fonts count="27">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12"/>
      <name val="Arial"/>
      <family val="2"/>
    </font>
    <font>
      <b/>
      <sz val="9"/>
      <name val="Arial"/>
      <family val="2"/>
    </font>
    <font>
      <vertAlign val="superscript"/>
      <sz val="9"/>
      <name val="Arial"/>
      <family val="2"/>
    </font>
    <font>
      <i/>
      <sz val="9"/>
      <name val="Arial"/>
      <family val="2"/>
    </font>
    <font>
      <sz val="9"/>
      <name val="Arial Narrow"/>
      <family val="2"/>
    </font>
    <font>
      <vertAlign val="superscript"/>
      <sz val="9"/>
      <name val="Arial Narrow"/>
      <family val="2"/>
    </font>
    <font>
      <sz val="9"/>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1">
      <alignment horizontal="right"/>
      <protection/>
    </xf>
    <xf numFmtId="0" fontId="6" fillId="0" borderId="2">
      <alignment horizontal="left" vertical="center"/>
      <protection/>
    </xf>
    <xf numFmtId="0" fontId="6" fillId="2" borderId="0">
      <alignment horizontal="centerContinuous" wrapText="1"/>
      <protection/>
    </xf>
    <xf numFmtId="49" fontId="6" fillId="2" borderId="0">
      <alignment horizontal="left" vertical="center"/>
      <protection/>
    </xf>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3" fillId="0" borderId="1" applyFill="0">
      <alignment horizontal="left"/>
      <protection/>
    </xf>
    <xf numFmtId="165"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lignment horizontal="left"/>
      <protection/>
    </xf>
    <xf numFmtId="0" fontId="14" fillId="0" borderId="1">
      <alignment horizontal="left"/>
      <protection/>
    </xf>
    <xf numFmtId="0" fontId="6" fillId="0" borderId="0">
      <alignment horizontal="left" vertical="center"/>
      <protection/>
    </xf>
  </cellStyleXfs>
  <cellXfs count="81">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15" fillId="0" borderId="0" xfId="0" applyFont="1" applyFill="1" applyBorder="1" applyAlignment="1">
      <alignment/>
    </xf>
    <xf numFmtId="49" fontId="7" fillId="0" borderId="0" xfId="39" applyFill="1" applyBorder="1">
      <alignment horizontal="left"/>
      <protection/>
    </xf>
    <xf numFmtId="3" fontId="7" fillId="0" borderId="0" xfId="19" applyFill="1" applyBorder="1">
      <alignment horizontal="right"/>
      <protection/>
    </xf>
    <xf numFmtId="0" fontId="4" fillId="0" borderId="0" xfId="0" applyFont="1" applyFill="1" applyBorder="1" applyAlignment="1">
      <alignment/>
    </xf>
    <xf numFmtId="3" fontId="17" fillId="0" borderId="0" xfId="19" applyFont="1" applyFill="1" applyBorder="1">
      <alignment horizontal="right"/>
      <protection/>
    </xf>
    <xf numFmtId="0" fontId="17" fillId="0" borderId="0" xfId="0" applyFont="1" applyFill="1" applyBorder="1" applyAlignment="1">
      <alignment/>
    </xf>
    <xf numFmtId="3" fontId="17" fillId="0" borderId="0" xfId="19" applyFont="1" applyFill="1" applyBorder="1" applyAlignment="1">
      <alignment horizontal="right"/>
      <protection/>
    </xf>
    <xf numFmtId="0" fontId="17" fillId="0" borderId="4" xfId="0" applyFont="1" applyFill="1" applyBorder="1" applyAlignment="1">
      <alignment/>
    </xf>
    <xf numFmtId="3" fontId="17" fillId="0" borderId="4" xfId="19" applyFont="1" applyFill="1" applyBorder="1">
      <alignment horizontal="right"/>
      <protection/>
    </xf>
    <xf numFmtId="49" fontId="18" fillId="0" borderId="4" xfId="28" applyFont="1" applyFill="1" applyBorder="1" applyAlignment="1">
      <alignment horizontal="left"/>
      <protection/>
    </xf>
    <xf numFmtId="49" fontId="15" fillId="0" borderId="0" xfId="39" applyFont="1" applyFill="1" applyBorder="1">
      <alignment horizontal="left"/>
      <protection/>
    </xf>
    <xf numFmtId="3" fontId="17" fillId="0" borderId="0" xfId="19" applyFont="1" applyFill="1" applyBorder="1" applyAlignment="1">
      <alignment horizontal="right" vertical="top"/>
      <protection/>
    </xf>
    <xf numFmtId="49" fontId="17" fillId="0" borderId="0" xfId="39" applyFont="1" applyFill="1" applyBorder="1" applyAlignment="1">
      <alignment horizontal="left" indent="1"/>
      <protection/>
    </xf>
    <xf numFmtId="49" fontId="25" fillId="0" borderId="0" xfId="28" applyFont="1" applyFill="1" applyBorder="1">
      <alignment horizontal="left"/>
      <protection/>
    </xf>
    <xf numFmtId="166" fontId="25" fillId="0" borderId="0" xfId="28" applyNumberFormat="1" applyFont="1" applyFill="1" applyBorder="1">
      <alignment horizontal="left"/>
      <protection/>
    </xf>
    <xf numFmtId="3" fontId="24" fillId="0" borderId="0" xfId="19" applyFont="1" applyFill="1" applyBorder="1">
      <alignment horizontal="right"/>
      <protection/>
    </xf>
    <xf numFmtId="0" fontId="24" fillId="0" borderId="0" xfId="0" applyFont="1" applyFill="1" applyBorder="1" applyAlignment="1">
      <alignment/>
    </xf>
    <xf numFmtId="49" fontId="5" fillId="0" borderId="0" xfId="39" applyFont="1" applyFill="1" applyBorder="1">
      <alignment horizontal="left"/>
      <protection/>
    </xf>
    <xf numFmtId="3" fontId="5" fillId="0" borderId="0" xfId="19" applyFont="1" applyFill="1" applyBorder="1">
      <alignment horizontal="right"/>
      <protection/>
    </xf>
    <xf numFmtId="3" fontId="15" fillId="0" borderId="0" xfId="19" applyFont="1" applyFill="1" applyBorder="1">
      <alignment horizontal="right"/>
      <protection/>
    </xf>
    <xf numFmtId="0" fontId="26" fillId="0" borderId="0" xfId="0" applyFont="1" applyFill="1" applyBorder="1" applyAlignment="1">
      <alignment/>
    </xf>
    <xf numFmtId="3" fontId="17" fillId="0" borderId="4" xfId="19" applyFont="1" applyFill="1" applyBorder="1" applyAlignment="1">
      <alignment horizontal="right"/>
      <protection/>
    </xf>
    <xf numFmtId="49" fontId="16" fillId="0" borderId="4" xfId="22" applyFont="1" applyFill="1" applyBorder="1" applyAlignment="1">
      <alignment horizontal="right"/>
      <protection/>
    </xf>
    <xf numFmtId="3" fontId="17" fillId="0" borderId="5" xfId="19" applyFont="1" applyFill="1" applyBorder="1" applyAlignment="1">
      <alignment horizontal="right"/>
      <protection/>
    </xf>
    <xf numFmtId="3" fontId="17" fillId="0" borderId="0" xfId="0" applyNumberFormat="1" applyFont="1" applyFill="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horizontal="right" vertical="top"/>
    </xf>
    <xf numFmtId="49" fontId="16" fillId="0" borderId="6" xfId="22" applyFont="1" applyFill="1" applyBorder="1" applyAlignment="1">
      <alignment horizontal="left" vertical="center"/>
      <protection/>
    </xf>
    <xf numFmtId="0" fontId="16" fillId="0" borderId="0" xfId="40" applyFont="1" applyFill="1" applyBorder="1">
      <alignment horizontal="left"/>
      <protection/>
    </xf>
    <xf numFmtId="49" fontId="17" fillId="0" borderId="0" xfId="39" applyFont="1" applyFill="1" applyBorder="1" applyAlignment="1">
      <alignment horizontal="left" vertical="top"/>
      <protection/>
    </xf>
    <xf numFmtId="0" fontId="17" fillId="0" borderId="0" xfId="40" applyFont="1" applyFill="1" applyBorder="1" applyAlignment="1">
      <alignment horizontal="left" vertical="top"/>
      <protection/>
    </xf>
    <xf numFmtId="0" fontId="17" fillId="0" borderId="0" xfId="40" applyFont="1" applyFill="1" applyBorder="1" applyAlignment="1">
      <alignment horizontal="left" indent="1"/>
      <protection/>
    </xf>
    <xf numFmtId="49" fontId="17" fillId="0" borderId="0" xfId="39" applyFont="1" applyFill="1" applyBorder="1" applyAlignment="1">
      <alignment horizontal="left" indent="2"/>
      <protection/>
    </xf>
    <xf numFmtId="49" fontId="17" fillId="0" borderId="0" xfId="39" applyFont="1" applyFill="1" applyBorder="1">
      <alignment horizontal="left"/>
      <protection/>
    </xf>
    <xf numFmtId="0" fontId="16" fillId="0" borderId="0" xfId="40" applyFont="1" applyFill="1" applyBorder="1" applyAlignment="1">
      <alignment horizontal="left" vertical="top"/>
      <protection/>
    </xf>
    <xf numFmtId="49" fontId="16" fillId="0" borderId="4" xfId="22" applyFont="1" applyFill="1" applyBorder="1">
      <alignment horizontal="left" vertical="center"/>
      <protection/>
    </xf>
    <xf numFmtId="0" fontId="16" fillId="0" borderId="5" xfId="40" applyFont="1" applyFill="1" applyBorder="1">
      <alignment horizontal="left"/>
      <protection/>
    </xf>
    <xf numFmtId="3" fontId="17" fillId="0" borderId="0" xfId="0" applyNumberFormat="1" applyFont="1" applyFill="1" applyAlignment="1">
      <alignment horizontal="right"/>
    </xf>
    <xf numFmtId="0" fontId="16" fillId="0" borderId="0" xfId="40" applyFont="1" applyFill="1" applyBorder="1" applyAlignment="1">
      <alignment horizontal="left" wrapText="1"/>
      <protection/>
    </xf>
    <xf numFmtId="49" fontId="17" fillId="0" borderId="4" xfId="28" applyFont="1" applyFill="1" applyBorder="1" applyAlignment="1">
      <alignment horizontal="left"/>
      <protection/>
    </xf>
    <xf numFmtId="3" fontId="17" fillId="0" borderId="0" xfId="15" applyNumberFormat="1" applyFont="1" applyFill="1" applyAlignment="1">
      <alignment horizontal="right"/>
    </xf>
    <xf numFmtId="3" fontId="17" fillId="0" borderId="0" xfId="15" applyNumberFormat="1" applyFont="1" applyFill="1" applyBorder="1" applyAlignment="1">
      <alignment horizontal="right"/>
    </xf>
    <xf numFmtId="3" fontId="17" fillId="0" borderId="0" xfId="19" applyNumberFormat="1" applyFont="1" applyFill="1" applyBorder="1" applyAlignment="1">
      <alignment horizontal="right"/>
      <protection/>
    </xf>
    <xf numFmtId="3" fontId="17" fillId="0" borderId="0" xfId="19" applyNumberFormat="1" applyFont="1" applyFill="1" applyBorder="1" applyAlignment="1">
      <alignment horizontal="right" vertical="top"/>
      <protection/>
    </xf>
    <xf numFmtId="0" fontId="0" fillId="0" borderId="7" xfId="0" applyFont="1" applyFill="1" applyBorder="1" applyAlignment="1">
      <alignment/>
    </xf>
    <xf numFmtId="0" fontId="0" fillId="0" borderId="4" xfId="0" applyFont="1" applyFill="1" applyBorder="1" applyAlignment="1">
      <alignment/>
    </xf>
    <xf numFmtId="0" fontId="16" fillId="0" borderId="7" xfId="0" applyFont="1" applyFill="1" applyBorder="1" applyAlignment="1">
      <alignment horizontal="center"/>
    </xf>
    <xf numFmtId="3" fontId="17" fillId="0" borderId="7" xfId="0" applyNumberFormat="1" applyFont="1" applyFill="1" applyBorder="1" applyAlignment="1">
      <alignment horizontal="right"/>
    </xf>
    <xf numFmtId="0" fontId="17" fillId="0" borderId="7" xfId="0" applyFont="1" applyFill="1" applyBorder="1" applyAlignment="1">
      <alignment horizontal="right"/>
    </xf>
    <xf numFmtId="3" fontId="17" fillId="0" borderId="0" xfId="0" applyNumberFormat="1" applyFont="1" applyFill="1" applyBorder="1" applyAlignment="1">
      <alignment/>
    </xf>
    <xf numFmtId="3" fontId="17" fillId="0" borderId="5" xfId="19" applyNumberFormat="1" applyFont="1" applyFill="1" applyBorder="1" applyAlignment="1">
      <alignment horizontal="right"/>
      <protection/>
    </xf>
    <xf numFmtId="3" fontId="17" fillId="0" borderId="4" xfId="0" applyNumberFormat="1" applyFont="1" applyFill="1" applyBorder="1" applyAlignment="1">
      <alignment/>
    </xf>
    <xf numFmtId="0" fontId="16" fillId="0" borderId="6" xfId="0" applyFont="1" applyFill="1" applyBorder="1" applyAlignment="1">
      <alignment horizontal="center"/>
    </xf>
    <xf numFmtId="0" fontId="16" fillId="0" borderId="7" xfId="21" applyNumberFormat="1" applyFont="1" applyFill="1" applyBorder="1" applyAlignment="1">
      <alignment horizontal="center" vertical="center"/>
      <protection/>
    </xf>
    <xf numFmtId="0" fontId="16" fillId="0" borderId="6" xfId="21" applyNumberFormat="1" applyFont="1" applyFill="1" applyBorder="1" applyAlignment="1">
      <alignment horizontal="center" vertical="center"/>
      <protection/>
    </xf>
    <xf numFmtId="170" fontId="17" fillId="0" borderId="0" xfId="0" applyNumberFormat="1" applyFont="1" applyFill="1" applyBorder="1" applyAlignment="1">
      <alignment/>
    </xf>
    <xf numFmtId="170" fontId="17" fillId="0" borderId="5" xfId="19" applyNumberFormat="1" applyFont="1" applyFill="1" applyBorder="1" applyAlignment="1">
      <alignment horizontal="right"/>
      <protection/>
    </xf>
    <xf numFmtId="170" fontId="17" fillId="0" borderId="5" xfId="0" applyNumberFormat="1" applyFont="1" applyFill="1" applyBorder="1" applyAlignment="1">
      <alignment/>
    </xf>
    <xf numFmtId="3" fontId="17" fillId="0" borderId="5" xfId="0" applyNumberFormat="1" applyFont="1" applyFill="1" applyBorder="1" applyAlignment="1">
      <alignment/>
    </xf>
    <xf numFmtId="49" fontId="15" fillId="0" borderId="0" xfId="27" applyNumberFormat="1" applyFont="1" applyFill="1" applyAlignment="1">
      <alignment wrapText="1"/>
      <protection/>
    </xf>
    <xf numFmtId="0" fontId="15" fillId="0" borderId="0" xfId="0" applyFont="1" applyFill="1" applyAlignment="1">
      <alignment wrapText="1"/>
    </xf>
    <xf numFmtId="0" fontId="0" fillId="0" borderId="0" xfId="0" applyFill="1" applyAlignment="1">
      <alignment wrapText="1"/>
    </xf>
    <xf numFmtId="0" fontId="21" fillId="0" borderId="0" xfId="27" applyFont="1" applyFill="1" applyAlignment="1">
      <alignment wrapText="1"/>
      <protection/>
    </xf>
    <xf numFmtId="3" fontId="22" fillId="0" borderId="0" xfId="0" applyNumberFormat="1" applyFont="1" applyFill="1" applyBorder="1" applyAlignment="1">
      <alignment wrapText="1"/>
    </xf>
    <xf numFmtId="0" fontId="15" fillId="0" borderId="0" xfId="0" applyFont="1" applyFill="1" applyBorder="1" applyAlignment="1">
      <alignment wrapText="1"/>
    </xf>
    <xf numFmtId="0" fontId="21" fillId="0" borderId="8" xfId="0" applyFont="1" applyFill="1" applyBorder="1" applyAlignment="1">
      <alignment wrapText="1"/>
    </xf>
    <xf numFmtId="0" fontId="0" fillId="0" borderId="8" xfId="0" applyFill="1" applyBorder="1" applyAlignment="1">
      <alignment wrapText="1"/>
    </xf>
    <xf numFmtId="49" fontId="22" fillId="0" borderId="0" xfId="27" applyNumberFormat="1" applyFont="1" applyFill="1" applyAlignment="1">
      <alignment wrapText="1"/>
      <protection/>
    </xf>
    <xf numFmtId="0" fontId="22" fillId="0" borderId="0" xfId="27" applyFont="1" applyFill="1" applyAlignment="1">
      <alignment wrapText="1"/>
      <protection/>
    </xf>
    <xf numFmtId="49" fontId="15" fillId="0" borderId="0" xfId="39" applyFont="1" applyFill="1" applyBorder="1" applyAlignment="1">
      <alignment wrapText="1"/>
      <protection/>
    </xf>
    <xf numFmtId="3" fontId="22" fillId="0" borderId="0" xfId="27" applyNumberFormat="1" applyFont="1" applyFill="1" applyAlignment="1">
      <alignment wrapText="1"/>
      <protection/>
    </xf>
    <xf numFmtId="0" fontId="22" fillId="0" borderId="0" xfId="27" applyNumberFormat="1" applyFont="1" applyFill="1" applyAlignment="1">
      <alignment wrapText="1"/>
      <protection/>
    </xf>
    <xf numFmtId="0" fontId="20" fillId="0" borderId="5" xfId="36" applyFont="1" applyFill="1" applyBorder="1" applyAlignment="1">
      <alignment wrapText="1"/>
      <protection/>
    </xf>
    <xf numFmtId="0" fontId="0" fillId="0" borderId="5" xfId="0" applyFill="1" applyBorder="1" applyAlignment="1">
      <alignment wrapText="1"/>
    </xf>
    <xf numFmtId="0" fontId="15" fillId="0" borderId="0" xfId="27" applyFont="1" applyFill="1" applyAlignment="1">
      <alignment wrapText="1"/>
      <protection/>
    </xf>
    <xf numFmtId="0" fontId="21" fillId="0" borderId="0" xfId="0" applyFont="1" applyFill="1" applyAlignment="1">
      <alignment wrapText="1"/>
    </xf>
    <xf numFmtId="0" fontId="22" fillId="0" borderId="0" xfId="0" applyFont="1" applyFill="1" applyBorder="1" applyAlignment="1">
      <alignment wrapText="1"/>
    </xf>
  </cellXfs>
  <cellStyles count="28">
    <cellStyle name="Normal" xfId="0"/>
    <cellStyle name="Comma" xfId="15"/>
    <cellStyle name="Comma [0]" xfId="16"/>
    <cellStyle name="Currency" xfId="17"/>
    <cellStyle name="Currency [0]" xfId="18"/>
    <cellStyle name="Data" xfId="19"/>
    <cellStyle name="Hed Side" xfId="20"/>
    <cellStyle name="Hed Top" xfId="21"/>
    <cellStyle name="Hed Top - SECTION" xfId="22"/>
    <cellStyle name="Percent" xfId="23"/>
    <cellStyle name="Source Hed" xfId="24"/>
    <cellStyle name="Source Letter" xfId="25"/>
    <cellStyle name="Source Superscript" xfId="26"/>
    <cellStyle name="Source Text" xfId="27"/>
    <cellStyle name="Superscript" xfId="28"/>
    <cellStyle name="Table Data" xfId="29"/>
    <cellStyle name="Table Head Top" xfId="30"/>
    <cellStyle name="Table Hed Side" xfId="31"/>
    <cellStyle name="Table Title" xfId="32"/>
    <cellStyle name="Title Text" xfId="33"/>
    <cellStyle name="Title Text 1" xfId="34"/>
    <cellStyle name="Title Text 2" xfId="35"/>
    <cellStyle name="Title-1" xfId="36"/>
    <cellStyle name="Title-2" xfId="37"/>
    <cellStyle name="Title-3" xfId="38"/>
    <cellStyle name="Wrap" xfId="39"/>
    <cellStyle name="Wrap Bold" xfId="40"/>
    <cellStyle name="Wrap Title"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7"/>
  <sheetViews>
    <sheetView tabSelected="1" zoomScaleSheetLayoutView="100" workbookViewId="0" topLeftCell="A1">
      <selection activeCell="A1" sqref="A1:Q1"/>
    </sheetView>
  </sheetViews>
  <sheetFormatPr defaultColWidth="9.140625" defaultRowHeight="12.75"/>
  <cols>
    <col min="1" max="1" width="32.28125" style="5" customWidth="1"/>
    <col min="2" max="9" width="9.7109375" style="6" customWidth="1"/>
    <col min="10" max="15" width="9.7109375" style="7" customWidth="1"/>
    <col min="16" max="16" width="12.7109375" style="7" bestFit="1" customWidth="1"/>
    <col min="17" max="17" width="9.7109375" style="7" customWidth="1"/>
    <col min="18" max="16384" width="9.140625" style="7" customWidth="1"/>
  </cols>
  <sheetData>
    <row r="1" spans="1:17" s="1" customFormat="1" ht="14.25" thickBot="1">
      <c r="A1" s="76" t="s">
        <v>12</v>
      </c>
      <c r="B1" s="77"/>
      <c r="C1" s="77"/>
      <c r="D1" s="77"/>
      <c r="E1" s="77"/>
      <c r="F1" s="77"/>
      <c r="G1" s="77"/>
      <c r="H1" s="77"/>
      <c r="I1" s="77"/>
      <c r="J1" s="77"/>
      <c r="K1" s="77"/>
      <c r="L1" s="77"/>
      <c r="M1" s="77"/>
      <c r="N1" s="77"/>
      <c r="O1" s="77"/>
      <c r="P1" s="77"/>
      <c r="Q1" s="77"/>
    </row>
    <row r="2" spans="1:17" s="1" customFormat="1" ht="16.5">
      <c r="A2" s="31" t="s">
        <v>27</v>
      </c>
      <c r="B2" s="57">
        <v>1960</v>
      </c>
      <c r="C2" s="57">
        <v>1970</v>
      </c>
      <c r="D2" s="57">
        <v>1980</v>
      </c>
      <c r="E2" s="57">
        <v>1990</v>
      </c>
      <c r="F2" s="57">
        <v>1994</v>
      </c>
      <c r="G2" s="57">
        <v>1995</v>
      </c>
      <c r="H2" s="57">
        <v>1996</v>
      </c>
      <c r="I2" s="57">
        <v>1997</v>
      </c>
      <c r="J2" s="57">
        <v>1998</v>
      </c>
      <c r="K2" s="57">
        <v>1999</v>
      </c>
      <c r="L2" s="57">
        <v>2000</v>
      </c>
      <c r="M2" s="58">
        <v>2001</v>
      </c>
      <c r="N2" s="58">
        <v>2002</v>
      </c>
      <c r="O2" s="50">
        <v>2003</v>
      </c>
      <c r="P2" s="56">
        <v>2004</v>
      </c>
      <c r="Q2" s="56">
        <v>2005</v>
      </c>
    </row>
    <row r="3" spans="1:17" s="1" customFormat="1" ht="18">
      <c r="A3" s="38" t="s">
        <v>28</v>
      </c>
      <c r="B3" s="8"/>
      <c r="C3" s="8"/>
      <c r="D3" s="8"/>
      <c r="E3" s="8"/>
      <c r="F3" s="8"/>
      <c r="G3" s="8"/>
      <c r="H3" s="8"/>
      <c r="I3" s="8"/>
      <c r="J3" s="9"/>
      <c r="K3" s="9"/>
      <c r="L3" s="9"/>
      <c r="P3" s="9"/>
      <c r="Q3" s="9"/>
    </row>
    <row r="4" spans="1:17" s="1" customFormat="1" ht="16.5">
      <c r="A4" s="33" t="s">
        <v>38</v>
      </c>
      <c r="B4" s="10">
        <v>3190</v>
      </c>
      <c r="C4" s="10">
        <v>5928</v>
      </c>
      <c r="D4" s="10">
        <v>41604</v>
      </c>
      <c r="E4" s="10">
        <v>21756</v>
      </c>
      <c r="F4" s="10">
        <v>13841</v>
      </c>
      <c r="G4" s="46">
        <v>12092</v>
      </c>
      <c r="H4" s="10">
        <v>12050</v>
      </c>
      <c r="I4" s="10">
        <v>10339</v>
      </c>
      <c r="J4" s="46">
        <v>9450</v>
      </c>
      <c r="K4" s="46">
        <v>9555</v>
      </c>
      <c r="L4" s="46">
        <v>10404</v>
      </c>
      <c r="M4" s="10">
        <v>10257</v>
      </c>
      <c r="N4" s="46">
        <v>10096</v>
      </c>
      <c r="O4" s="28">
        <v>10892</v>
      </c>
      <c r="P4" s="28">
        <v>11313</v>
      </c>
      <c r="Q4" s="28">
        <v>16547</v>
      </c>
    </row>
    <row r="5" spans="1:17" s="1" customFormat="1" ht="18">
      <c r="A5" s="34" t="s">
        <v>44</v>
      </c>
      <c r="B5" s="10">
        <v>2698</v>
      </c>
      <c r="C5" s="10">
        <v>5088</v>
      </c>
      <c r="D5" s="10">
        <v>39709</v>
      </c>
      <c r="E5" s="10">
        <v>19484</v>
      </c>
      <c r="F5" s="10">
        <v>11333</v>
      </c>
      <c r="G5" s="46">
        <v>9534</v>
      </c>
      <c r="H5" s="10">
        <v>9603</v>
      </c>
      <c r="I5" s="10">
        <v>7862</v>
      </c>
      <c r="J5" s="46">
        <v>6875</v>
      </c>
      <c r="K5" s="46">
        <v>6897</v>
      </c>
      <c r="L5" s="46">
        <v>7856</v>
      </c>
      <c r="M5" s="10">
        <v>7296</v>
      </c>
      <c r="N5" s="46">
        <v>7369</v>
      </c>
      <c r="O5" s="28">
        <v>7822</v>
      </c>
      <c r="P5" s="28">
        <v>8284</v>
      </c>
      <c r="Q5" s="28">
        <v>10336</v>
      </c>
    </row>
    <row r="6" spans="1:17" s="1" customFormat="1" ht="16.5">
      <c r="A6" s="35" t="s">
        <v>16</v>
      </c>
      <c r="B6" s="10">
        <v>2095</v>
      </c>
      <c r="C6" s="10">
        <v>4203</v>
      </c>
      <c r="D6" s="10">
        <v>36480</v>
      </c>
      <c r="E6" s="10">
        <v>17058</v>
      </c>
      <c r="F6" s="10">
        <v>8389</v>
      </c>
      <c r="G6" s="46">
        <v>6680</v>
      </c>
      <c r="H6" s="10">
        <v>6802</v>
      </c>
      <c r="I6" s="10">
        <v>5381</v>
      </c>
      <c r="J6" s="46">
        <v>4260</v>
      </c>
      <c r="K6" s="46">
        <v>4148</v>
      </c>
      <c r="L6" s="46">
        <v>5172</v>
      </c>
      <c r="M6" s="10">
        <v>4198</v>
      </c>
      <c r="N6" s="46">
        <v>4294</v>
      </c>
      <c r="O6" s="28">
        <v>4341</v>
      </c>
      <c r="P6" s="28">
        <v>4503</v>
      </c>
      <c r="Q6" s="28">
        <v>6624</v>
      </c>
    </row>
    <row r="7" spans="1:17" s="1" customFormat="1" ht="16.5">
      <c r="A7" s="36" t="s">
        <v>17</v>
      </c>
      <c r="B7" s="10">
        <v>2031</v>
      </c>
      <c r="C7" s="10">
        <v>4094</v>
      </c>
      <c r="D7" s="10">
        <v>36075</v>
      </c>
      <c r="E7" s="10">
        <v>16429</v>
      </c>
      <c r="F7" s="10">
        <v>7811</v>
      </c>
      <c r="G7" s="46">
        <v>6121</v>
      </c>
      <c r="H7" s="10">
        <v>6314</v>
      </c>
      <c r="I7" s="10">
        <v>4975</v>
      </c>
      <c r="J7" s="46">
        <v>3909</v>
      </c>
      <c r="K7" s="46">
        <v>3823</v>
      </c>
      <c r="L7" s="46">
        <v>4880</v>
      </c>
      <c r="M7" s="10">
        <v>3850</v>
      </c>
      <c r="N7" s="46">
        <v>3971</v>
      </c>
      <c r="O7" s="28">
        <v>3997</v>
      </c>
      <c r="P7" s="28">
        <v>4130</v>
      </c>
      <c r="Q7" s="28">
        <v>6077</v>
      </c>
    </row>
    <row r="8" spans="1:17" s="1" customFormat="1" ht="16.5">
      <c r="A8" s="36" t="s">
        <v>18</v>
      </c>
      <c r="B8" s="10">
        <v>64</v>
      </c>
      <c r="C8" s="10">
        <v>109</v>
      </c>
      <c r="D8" s="10">
        <v>405</v>
      </c>
      <c r="E8" s="10">
        <v>629</v>
      </c>
      <c r="F8" s="10">
        <v>578</v>
      </c>
      <c r="G8" s="46">
        <v>558</v>
      </c>
      <c r="H8" s="10">
        <v>488</v>
      </c>
      <c r="I8" s="10">
        <v>406</v>
      </c>
      <c r="J8" s="46">
        <v>351</v>
      </c>
      <c r="K8" s="46">
        <v>325</v>
      </c>
      <c r="L8" s="46">
        <v>292</v>
      </c>
      <c r="M8" s="10">
        <v>347</v>
      </c>
      <c r="N8" s="46">
        <v>322</v>
      </c>
      <c r="O8" s="28">
        <v>344</v>
      </c>
      <c r="P8" s="28">
        <v>373</v>
      </c>
      <c r="Q8" s="28">
        <v>548</v>
      </c>
    </row>
    <row r="9" spans="1:17" s="1" customFormat="1" ht="18">
      <c r="A9" s="35" t="s">
        <v>45</v>
      </c>
      <c r="B9" s="10">
        <v>319</v>
      </c>
      <c r="C9" s="10">
        <v>376</v>
      </c>
      <c r="D9" s="10">
        <v>1991</v>
      </c>
      <c r="E9" s="10">
        <v>1245</v>
      </c>
      <c r="F9" s="10">
        <v>1757</v>
      </c>
      <c r="G9" s="46">
        <v>1582</v>
      </c>
      <c r="H9" s="10">
        <v>1643</v>
      </c>
      <c r="I9" s="10">
        <v>1531</v>
      </c>
      <c r="J9" s="46">
        <v>1560</v>
      </c>
      <c r="K9" s="46">
        <v>1645</v>
      </c>
      <c r="L9" s="46">
        <v>1570</v>
      </c>
      <c r="M9" s="10">
        <v>1859</v>
      </c>
      <c r="N9" s="46">
        <v>1773</v>
      </c>
      <c r="O9" s="28">
        <v>2088</v>
      </c>
      <c r="P9" s="28">
        <v>2302</v>
      </c>
      <c r="Q9" s="28">
        <v>2861</v>
      </c>
    </row>
    <row r="10" spans="1:17" s="1" customFormat="1" ht="16.5">
      <c r="A10" s="36" t="s">
        <v>19</v>
      </c>
      <c r="B10" s="10">
        <v>223</v>
      </c>
      <c r="C10" s="10">
        <v>202</v>
      </c>
      <c r="D10" s="10">
        <v>1327</v>
      </c>
      <c r="E10" s="10">
        <v>768</v>
      </c>
      <c r="F10" s="10">
        <v>1172</v>
      </c>
      <c r="G10" s="10">
        <v>1048</v>
      </c>
      <c r="H10" s="10">
        <v>1085</v>
      </c>
      <c r="I10" s="10">
        <v>1076</v>
      </c>
      <c r="J10" s="28">
        <v>1035</v>
      </c>
      <c r="K10" s="28">
        <v>1109</v>
      </c>
      <c r="L10" s="28">
        <v>1029</v>
      </c>
      <c r="M10" s="10">
        <v>1249</v>
      </c>
      <c r="N10" s="10">
        <v>1243</v>
      </c>
      <c r="O10" s="10">
        <v>1603</v>
      </c>
      <c r="P10" s="53">
        <f>P9-P11</f>
        <v>1701</v>
      </c>
      <c r="Q10" s="53">
        <f>Q9-Q11</f>
        <v>2048</v>
      </c>
    </row>
    <row r="11" spans="1:17" s="1" customFormat="1" ht="16.5">
      <c r="A11" s="36" t="s">
        <v>20</v>
      </c>
      <c r="B11" s="10">
        <v>96</v>
      </c>
      <c r="C11" s="10">
        <v>174</v>
      </c>
      <c r="D11" s="10">
        <v>664</v>
      </c>
      <c r="E11" s="10">
        <v>477</v>
      </c>
      <c r="F11" s="10">
        <v>585</v>
      </c>
      <c r="G11" s="10">
        <v>534</v>
      </c>
      <c r="H11" s="10">
        <v>558</v>
      </c>
      <c r="I11" s="10">
        <v>455</v>
      </c>
      <c r="J11" s="29">
        <v>525</v>
      </c>
      <c r="K11" s="29">
        <v>536</v>
      </c>
      <c r="L11" s="28">
        <v>541</v>
      </c>
      <c r="M11" s="10">
        <v>610</v>
      </c>
      <c r="N11" s="10">
        <v>530</v>
      </c>
      <c r="O11" s="29">
        <v>485</v>
      </c>
      <c r="P11" s="53">
        <f>114+487</f>
        <v>601</v>
      </c>
      <c r="Q11" s="53">
        <f>22+791</f>
        <v>813</v>
      </c>
    </row>
    <row r="12" spans="1:17" s="1" customFormat="1" ht="18">
      <c r="A12" s="38" t="s">
        <v>29</v>
      </c>
      <c r="B12" s="8"/>
      <c r="C12" s="8"/>
      <c r="D12" s="8"/>
      <c r="E12" s="8"/>
      <c r="F12" s="8"/>
      <c r="G12" s="8"/>
      <c r="H12" s="10"/>
      <c r="I12" s="10"/>
      <c r="J12" s="9"/>
      <c r="K12" s="30"/>
      <c r="L12" s="29"/>
      <c r="M12" s="9"/>
      <c r="N12" s="9"/>
      <c r="O12" s="9"/>
      <c r="P12" s="53"/>
      <c r="Q12" s="53"/>
    </row>
    <row r="13" spans="1:17" s="1" customFormat="1" ht="16.5">
      <c r="A13" s="33" t="s">
        <v>13</v>
      </c>
      <c r="B13" s="15" t="s">
        <v>0</v>
      </c>
      <c r="C13" s="15" t="s">
        <v>0</v>
      </c>
      <c r="D13" s="10">
        <v>14013</v>
      </c>
      <c r="E13" s="10">
        <v>18750</v>
      </c>
      <c r="F13" s="10">
        <v>20911</v>
      </c>
      <c r="G13" s="10">
        <v>19421</v>
      </c>
      <c r="H13" s="10">
        <v>30407</v>
      </c>
      <c r="I13" s="10">
        <v>30864</v>
      </c>
      <c r="J13" s="10">
        <v>28182</v>
      </c>
      <c r="K13" s="10">
        <v>28135</v>
      </c>
      <c r="L13" s="46">
        <v>34696</v>
      </c>
      <c r="M13" s="46">
        <v>39179</v>
      </c>
      <c r="N13" s="10">
        <v>31210</v>
      </c>
      <c r="O13" s="28">
        <v>38199</v>
      </c>
      <c r="P13" s="59">
        <v>40410</v>
      </c>
      <c r="Q13" s="28">
        <v>48957</v>
      </c>
    </row>
    <row r="14" spans="1:17" s="1" customFormat="1" ht="18">
      <c r="A14" s="34" t="s">
        <v>44</v>
      </c>
      <c r="B14" s="10" t="s">
        <v>0</v>
      </c>
      <c r="C14" s="10" t="s">
        <v>0</v>
      </c>
      <c r="D14" s="10">
        <v>13263</v>
      </c>
      <c r="E14" s="10">
        <v>17125</v>
      </c>
      <c r="F14" s="10">
        <v>19025</v>
      </c>
      <c r="G14" s="10">
        <v>17402</v>
      </c>
      <c r="H14" s="10">
        <v>27917</v>
      </c>
      <c r="I14" s="10">
        <v>27445</v>
      </c>
      <c r="J14" s="10">
        <v>25668</v>
      </c>
      <c r="K14" s="10">
        <v>24564</v>
      </c>
      <c r="L14" s="46">
        <v>32103</v>
      </c>
      <c r="M14" s="46">
        <v>36450</v>
      </c>
      <c r="N14" s="10">
        <v>28266</v>
      </c>
      <c r="O14" s="28">
        <v>35113</v>
      </c>
      <c r="P14" s="59">
        <v>37330</v>
      </c>
      <c r="Q14" s="28">
        <v>44800</v>
      </c>
    </row>
    <row r="15" spans="1:17" s="1" customFormat="1" ht="16.5">
      <c r="A15" s="35" t="s">
        <v>16</v>
      </c>
      <c r="B15" s="10" t="s">
        <v>0</v>
      </c>
      <c r="C15" s="10" t="s">
        <v>0</v>
      </c>
      <c r="D15" s="10">
        <f>+D16+D17</f>
        <v>11791</v>
      </c>
      <c r="E15" s="10">
        <f>+E16+E17</f>
        <v>14544</v>
      </c>
      <c r="F15" s="10">
        <f>+F16+F17</f>
        <v>15868</v>
      </c>
      <c r="G15" s="10">
        <v>14170</v>
      </c>
      <c r="H15" s="10">
        <f>+H16+H17</f>
        <v>23301</v>
      </c>
      <c r="I15" s="10">
        <f>+I16+I17</f>
        <v>23155</v>
      </c>
      <c r="J15" s="10">
        <v>21396</v>
      </c>
      <c r="K15" s="10">
        <v>20226</v>
      </c>
      <c r="L15" s="46">
        <v>27093</v>
      </c>
      <c r="M15" s="46">
        <v>31486</v>
      </c>
      <c r="N15" s="10">
        <v>23655</v>
      </c>
      <c r="O15" s="28">
        <v>29994</v>
      </c>
      <c r="P15" s="59">
        <v>32149</v>
      </c>
      <c r="Q15" s="28">
        <v>40099</v>
      </c>
    </row>
    <row r="16" spans="1:17" s="1" customFormat="1" ht="16.5">
      <c r="A16" s="36" t="s">
        <v>17</v>
      </c>
      <c r="B16" s="10" t="s">
        <v>0</v>
      </c>
      <c r="C16" s="10" t="s">
        <v>0</v>
      </c>
      <c r="D16" s="10">
        <v>11539</v>
      </c>
      <c r="E16" s="10">
        <v>14020</v>
      </c>
      <c r="F16" s="10">
        <v>15279</v>
      </c>
      <c r="G16" s="10">
        <v>13575</v>
      </c>
      <c r="H16" s="10">
        <v>22433</v>
      </c>
      <c r="I16" s="10">
        <v>22388</v>
      </c>
      <c r="J16" s="10">
        <v>20710</v>
      </c>
      <c r="K16" s="10">
        <v>18270</v>
      </c>
      <c r="L16" s="46">
        <v>26271</v>
      </c>
      <c r="M16" s="46">
        <v>30776</v>
      </c>
      <c r="N16" s="10">
        <v>22902</v>
      </c>
      <c r="O16" s="28">
        <v>29236</v>
      </c>
      <c r="P16" s="59">
        <v>31355</v>
      </c>
      <c r="Q16" s="28">
        <v>39236</v>
      </c>
    </row>
    <row r="17" spans="1:17" s="1" customFormat="1" ht="16.5">
      <c r="A17" s="36" t="s">
        <v>18</v>
      </c>
      <c r="B17" s="10" t="s">
        <v>0</v>
      </c>
      <c r="C17" s="10" t="s">
        <v>0</v>
      </c>
      <c r="D17" s="10">
        <v>252</v>
      </c>
      <c r="E17" s="10">
        <v>524</v>
      </c>
      <c r="F17" s="10">
        <v>589</v>
      </c>
      <c r="G17" s="10">
        <v>596</v>
      </c>
      <c r="H17" s="10">
        <v>868</v>
      </c>
      <c r="I17" s="10">
        <v>767</v>
      </c>
      <c r="J17" s="10">
        <v>687</v>
      </c>
      <c r="K17" s="10">
        <v>1956</v>
      </c>
      <c r="L17" s="46">
        <v>821</v>
      </c>
      <c r="M17" s="46">
        <v>710</v>
      </c>
      <c r="N17" s="10">
        <v>753</v>
      </c>
      <c r="O17" s="29">
        <v>757</v>
      </c>
      <c r="P17" s="59">
        <v>794</v>
      </c>
      <c r="Q17" s="28">
        <v>862</v>
      </c>
    </row>
    <row r="18" spans="1:17" s="1" customFormat="1" ht="18">
      <c r="A18" s="35" t="s">
        <v>45</v>
      </c>
      <c r="B18" s="10" t="s">
        <v>0</v>
      </c>
      <c r="C18" s="10" t="s">
        <v>0</v>
      </c>
      <c r="D18" s="10">
        <f aca="true" t="shared" si="0" ref="D18:L18">+D19+D20</f>
        <v>1136</v>
      </c>
      <c r="E18" s="10">
        <f t="shared" si="0"/>
        <v>1625</v>
      </c>
      <c r="F18" s="10">
        <f t="shared" si="0"/>
        <v>1931</v>
      </c>
      <c r="G18" s="10">
        <f t="shared" si="0"/>
        <v>1888</v>
      </c>
      <c r="H18" s="10">
        <f t="shared" si="0"/>
        <v>2668</v>
      </c>
      <c r="I18" s="10">
        <f t="shared" si="0"/>
        <v>2415</v>
      </c>
      <c r="J18" s="10">
        <f t="shared" si="0"/>
        <v>2524</v>
      </c>
      <c r="K18" s="10">
        <f t="shared" si="0"/>
        <v>2355</v>
      </c>
      <c r="L18" s="10">
        <f t="shared" si="0"/>
        <v>2916</v>
      </c>
      <c r="M18" s="46">
        <v>2908</v>
      </c>
      <c r="N18" s="10">
        <v>2437</v>
      </c>
      <c r="O18" s="28">
        <v>2914</v>
      </c>
      <c r="P18" s="59">
        <v>2901</v>
      </c>
      <c r="Q18" s="28">
        <v>3222</v>
      </c>
    </row>
    <row r="19" spans="1:17" s="1" customFormat="1" ht="16.5">
      <c r="A19" s="36" t="s">
        <v>19</v>
      </c>
      <c r="B19" s="10" t="s">
        <v>0</v>
      </c>
      <c r="C19" s="10" t="s">
        <v>0</v>
      </c>
      <c r="D19" s="10">
        <v>351</v>
      </c>
      <c r="E19" s="10">
        <v>580</v>
      </c>
      <c r="F19" s="10">
        <f>497+214+158-145-21</f>
        <v>703</v>
      </c>
      <c r="G19" s="10">
        <v>720</v>
      </c>
      <c r="H19" s="10">
        <v>1041</v>
      </c>
      <c r="I19" s="10">
        <f>2415-I20</f>
        <v>849</v>
      </c>
      <c r="J19" s="10">
        <f>2524-J20</f>
        <v>1250</v>
      </c>
      <c r="K19" s="10">
        <v>883</v>
      </c>
      <c r="L19" s="46">
        <v>1033</v>
      </c>
      <c r="M19" s="46">
        <f>M18-M20</f>
        <v>1216</v>
      </c>
      <c r="N19" s="10">
        <f>N18-N20</f>
        <v>891</v>
      </c>
      <c r="O19" s="10">
        <f>O18-O20</f>
        <v>1108</v>
      </c>
      <c r="P19" s="59">
        <f>P18-P20</f>
        <v>1096</v>
      </c>
      <c r="Q19" s="53">
        <f>Q18-Q20</f>
        <v>1075</v>
      </c>
    </row>
    <row r="20" spans="1:17" s="1" customFormat="1" ht="16.5">
      <c r="A20" s="36" t="s">
        <v>20</v>
      </c>
      <c r="B20" s="10" t="s">
        <v>0</v>
      </c>
      <c r="C20" s="10" t="s">
        <v>0</v>
      </c>
      <c r="D20" s="10">
        <v>785</v>
      </c>
      <c r="E20" s="10">
        <v>1045</v>
      </c>
      <c r="F20" s="10">
        <f>98+1130</f>
        <v>1228</v>
      </c>
      <c r="G20" s="10">
        <f>91+1077</f>
        <v>1168</v>
      </c>
      <c r="H20" s="10">
        <f>137+1490</f>
        <v>1627</v>
      </c>
      <c r="I20" s="10">
        <v>1566</v>
      </c>
      <c r="J20" s="10">
        <f>102+1172</f>
        <v>1274</v>
      </c>
      <c r="K20" s="10">
        <v>1472</v>
      </c>
      <c r="L20" s="46">
        <v>1883</v>
      </c>
      <c r="M20" s="46">
        <f>1629+63</f>
        <v>1692</v>
      </c>
      <c r="N20" s="10">
        <f>135+1411</f>
        <v>1546</v>
      </c>
      <c r="O20" s="28">
        <f>135+1671</f>
        <v>1806</v>
      </c>
      <c r="P20" s="59">
        <f>106+1699</f>
        <v>1805</v>
      </c>
      <c r="Q20" s="53">
        <f>151+1996</f>
        <v>2147</v>
      </c>
    </row>
    <row r="21" spans="1:17" s="1" customFormat="1" ht="18">
      <c r="A21" s="38" t="s">
        <v>47</v>
      </c>
      <c r="B21" s="8" t="s">
        <v>1</v>
      </c>
      <c r="C21" s="8" t="s">
        <v>1</v>
      </c>
      <c r="D21" s="8"/>
      <c r="E21" s="8"/>
      <c r="F21" s="8"/>
      <c r="G21" s="8"/>
      <c r="H21" s="10"/>
      <c r="I21" s="10"/>
      <c r="J21" s="10"/>
      <c r="K21" s="10"/>
      <c r="L21" s="10"/>
      <c r="M21" s="10"/>
      <c r="N21" s="10"/>
      <c r="O21" s="9"/>
      <c r="P21" s="53"/>
      <c r="Q21" s="53"/>
    </row>
    <row r="22" spans="1:17" s="1" customFormat="1" ht="18" customHeight="1">
      <c r="A22" s="37" t="s">
        <v>13</v>
      </c>
      <c r="B22" s="15" t="s">
        <v>0</v>
      </c>
      <c r="C22" s="15" t="s">
        <v>0</v>
      </c>
      <c r="D22" s="10">
        <v>85918</v>
      </c>
      <c r="E22" s="10">
        <v>66027</v>
      </c>
      <c r="F22" s="10">
        <v>63446</v>
      </c>
      <c r="G22" s="10">
        <v>58435</v>
      </c>
      <c r="H22" s="10">
        <v>63600</v>
      </c>
      <c r="I22" s="10">
        <v>62660</v>
      </c>
      <c r="J22" s="10">
        <v>57548</v>
      </c>
      <c r="K22" s="28">
        <v>59142</v>
      </c>
      <c r="L22" s="28">
        <v>72075</v>
      </c>
      <c r="M22" s="46">
        <f>39179+10257+4184+25656</f>
        <v>79276</v>
      </c>
      <c r="N22" s="10">
        <f>31210+10096+3150+24138</f>
        <v>68594</v>
      </c>
      <c r="O22" s="28">
        <v>75567</v>
      </c>
      <c r="P22" s="59">
        <f>P13+P4+2424+26184</f>
        <v>80331</v>
      </c>
      <c r="Q22" s="53">
        <f>Q4+Q13+2803+33755</f>
        <v>102062</v>
      </c>
    </row>
    <row r="23" spans="1:17" s="1" customFormat="1" ht="18">
      <c r="A23" s="34" t="s">
        <v>44</v>
      </c>
      <c r="B23" s="10" t="s">
        <v>0</v>
      </c>
      <c r="C23" s="10" t="s">
        <v>0</v>
      </c>
      <c r="D23" s="10">
        <v>81789</v>
      </c>
      <c r="E23" s="10">
        <v>60137</v>
      </c>
      <c r="F23" s="10">
        <v>56789</v>
      </c>
      <c r="G23" s="10">
        <v>50594</v>
      </c>
      <c r="H23" s="10">
        <v>56695</v>
      </c>
      <c r="I23" s="10">
        <v>55422</v>
      </c>
      <c r="J23" s="41">
        <v>51075</v>
      </c>
      <c r="K23" s="44">
        <v>51331</v>
      </c>
      <c r="L23" s="44">
        <v>64961</v>
      </c>
      <c r="M23" s="46">
        <f>36450+7296+3926+23339</f>
        <v>71011</v>
      </c>
      <c r="N23" s="10">
        <f>28266+7369+2862+21342</f>
        <v>59839</v>
      </c>
      <c r="O23" s="28">
        <f>7822+35113+3489+20199</f>
        <v>66623</v>
      </c>
      <c r="P23" s="59">
        <f>P14+P5+2270+23815</f>
        <v>71699</v>
      </c>
      <c r="Q23" s="53">
        <f>Q5+Q14+2589+31609</f>
        <v>89334</v>
      </c>
    </row>
    <row r="24" spans="1:17" s="1" customFormat="1" ht="16.5">
      <c r="A24" s="35" t="s">
        <v>16</v>
      </c>
      <c r="B24" s="10" t="s">
        <v>0</v>
      </c>
      <c r="C24" s="10" t="s">
        <v>0</v>
      </c>
      <c r="D24" s="10">
        <f aca="true" t="shared" si="1" ref="D24:I24">+D25+D26</f>
        <v>74508</v>
      </c>
      <c r="E24" s="10">
        <f t="shared" si="1"/>
        <v>51628</v>
      </c>
      <c r="F24" s="10">
        <f t="shared" si="1"/>
        <v>45953</v>
      </c>
      <c r="G24" s="10">
        <f t="shared" si="1"/>
        <v>40041</v>
      </c>
      <c r="H24" s="10">
        <f t="shared" si="1"/>
        <v>45785</v>
      </c>
      <c r="I24" s="10">
        <f t="shared" si="1"/>
        <v>44851</v>
      </c>
      <c r="J24" s="10">
        <v>41360</v>
      </c>
      <c r="K24" s="41">
        <v>41415</v>
      </c>
      <c r="L24" s="46">
        <v>54630</v>
      </c>
      <c r="M24" s="46">
        <f>31486+4198+3384+19840</f>
        <v>58908</v>
      </c>
      <c r="N24" s="10">
        <f>23655+4294+2416+18310</f>
        <v>48675</v>
      </c>
      <c r="O24" s="28">
        <f>4341+29994+3055+17677</f>
        <v>55067</v>
      </c>
      <c r="P24" s="59">
        <f>P15+P6+2036+21264</f>
        <v>59952</v>
      </c>
      <c r="Q24" s="53">
        <f>Q6+Q15+2419+28568</f>
        <v>77710</v>
      </c>
    </row>
    <row r="25" spans="1:17" s="1" customFormat="1" ht="16.5">
      <c r="A25" s="36" t="s">
        <v>17</v>
      </c>
      <c r="B25" s="10" t="s">
        <v>0</v>
      </c>
      <c r="C25" s="10" t="s">
        <v>0</v>
      </c>
      <c r="D25" s="10">
        <v>73288</v>
      </c>
      <c r="E25" s="10">
        <v>49718</v>
      </c>
      <c r="F25" s="10">
        <v>43879</v>
      </c>
      <c r="G25" s="10">
        <v>37998</v>
      </c>
      <c r="H25" s="10">
        <v>43742</v>
      </c>
      <c r="I25" s="10">
        <v>43258</v>
      </c>
      <c r="J25" s="10">
        <f>1905+13447+20710+3909</f>
        <v>39971</v>
      </c>
      <c r="K25" s="10">
        <v>38752</v>
      </c>
      <c r="L25" s="46">
        <v>53138</v>
      </c>
      <c r="M25" s="46">
        <f>30776+3850+3304+19254</f>
        <v>57184</v>
      </c>
      <c r="N25" s="10">
        <f>22902+3971+2351+17813</f>
        <v>47037</v>
      </c>
      <c r="O25" s="28">
        <f>3997+29236+3011+17233</f>
        <v>53477</v>
      </c>
      <c r="P25" s="59">
        <f>P16+P7+2015+20777</f>
        <v>58277</v>
      </c>
      <c r="Q25" s="53">
        <f>Q7+Q16+2398+28014</f>
        <v>75725</v>
      </c>
    </row>
    <row r="26" spans="1:17" s="1" customFormat="1" ht="16.5">
      <c r="A26" s="36" t="s">
        <v>18</v>
      </c>
      <c r="B26" s="10" t="s">
        <v>0</v>
      </c>
      <c r="C26" s="10" t="s">
        <v>0</v>
      </c>
      <c r="D26" s="10">
        <v>1220</v>
      </c>
      <c r="E26" s="10">
        <v>1910</v>
      </c>
      <c r="F26" s="10">
        <v>2074</v>
      </c>
      <c r="G26" s="10">
        <v>2043</v>
      </c>
      <c r="H26" s="10">
        <v>2043</v>
      </c>
      <c r="I26" s="10">
        <v>1593</v>
      </c>
      <c r="J26" s="10">
        <f>65+287+687+351</f>
        <v>1390</v>
      </c>
      <c r="K26" s="10">
        <v>2664</v>
      </c>
      <c r="L26" s="46">
        <v>1492</v>
      </c>
      <c r="M26" s="46">
        <f>710+347+80+585</f>
        <v>1722</v>
      </c>
      <c r="N26" s="10">
        <f>753+322+65+497</f>
        <v>1637</v>
      </c>
      <c r="O26" s="28">
        <f>344+757+45+444</f>
        <v>1590</v>
      </c>
      <c r="P26" s="59">
        <f>P17+P8+21+487</f>
        <v>1675</v>
      </c>
      <c r="Q26" s="53">
        <f>Q8+Q17+21+554</f>
        <v>1985</v>
      </c>
    </row>
    <row r="27" spans="1:17" s="1" customFormat="1" ht="18">
      <c r="A27" s="35" t="s">
        <v>45</v>
      </c>
      <c r="B27" s="10" t="s">
        <v>0</v>
      </c>
      <c r="C27" s="10" t="s">
        <v>0</v>
      </c>
      <c r="D27" s="10">
        <f>+D28+D29</f>
        <v>4847</v>
      </c>
      <c r="E27" s="10">
        <f>+E28+E29</f>
        <v>4957</v>
      </c>
      <c r="F27" s="10">
        <f>+F28+F29</f>
        <v>6603</v>
      </c>
      <c r="G27" s="10">
        <v>5981</v>
      </c>
      <c r="H27" s="10">
        <f>+H28+H29</f>
        <v>6362</v>
      </c>
      <c r="I27" s="10">
        <f>+I28+I29</f>
        <v>6384</v>
      </c>
      <c r="J27" s="10">
        <f>+J28+J29</f>
        <v>5293</v>
      </c>
      <c r="K27" s="41">
        <v>5605</v>
      </c>
      <c r="L27" s="46">
        <v>6106</v>
      </c>
      <c r="M27" s="46">
        <f>2908+1859+345+2089</f>
        <v>7201</v>
      </c>
      <c r="N27" s="10">
        <f>2437+1773+259+1401</f>
        <v>5870</v>
      </c>
      <c r="O27" s="28">
        <f>2088+2914+251+1240</f>
        <v>6493</v>
      </c>
      <c r="P27" s="59">
        <f>P18+P9+121+1096</f>
        <v>6420</v>
      </c>
      <c r="Q27" s="53">
        <f>Q9+Q18+112+1226</f>
        <v>7421</v>
      </c>
    </row>
    <row r="28" spans="1:17" s="1" customFormat="1" ht="16.5">
      <c r="A28" s="36" t="s">
        <v>19</v>
      </c>
      <c r="B28" s="10" t="s">
        <v>0</v>
      </c>
      <c r="C28" s="10" t="s">
        <v>0</v>
      </c>
      <c r="D28" s="10">
        <f>4847-D29</f>
        <v>2327</v>
      </c>
      <c r="E28" s="10">
        <f>4957-E29</f>
        <v>2038</v>
      </c>
      <c r="F28" s="10">
        <v>3112</v>
      </c>
      <c r="G28" s="10">
        <v>2511</v>
      </c>
      <c r="H28" s="10">
        <f>6362-H29</f>
        <v>2932</v>
      </c>
      <c r="I28" s="10">
        <f>6384-I29</f>
        <v>3066</v>
      </c>
      <c r="J28" s="10">
        <v>2631</v>
      </c>
      <c r="K28" s="28">
        <v>2626</v>
      </c>
      <c r="L28" s="28">
        <v>2690</v>
      </c>
      <c r="M28" s="28">
        <v>3133</v>
      </c>
      <c r="N28" s="28">
        <f>N27-N29</f>
        <v>2624</v>
      </c>
      <c r="O28" s="28">
        <f>O27-O29</f>
        <v>3315</v>
      </c>
      <c r="P28" s="59">
        <f>P27-P29</f>
        <v>3188</v>
      </c>
      <c r="Q28" s="28">
        <f>Q27-Q29</f>
        <v>3643</v>
      </c>
    </row>
    <row r="29" spans="1:17" s="1" customFormat="1" ht="16.5">
      <c r="A29" s="36" t="s">
        <v>20</v>
      </c>
      <c r="B29" s="10" t="s">
        <v>0</v>
      </c>
      <c r="C29" s="10" t="s">
        <v>0</v>
      </c>
      <c r="D29" s="10">
        <f>200+2320</f>
        <v>2520</v>
      </c>
      <c r="E29" s="10">
        <f>2656+263</f>
        <v>2919</v>
      </c>
      <c r="F29" s="10">
        <v>3491</v>
      </c>
      <c r="G29" s="10">
        <v>3470</v>
      </c>
      <c r="H29" s="10">
        <f>3127+303</f>
        <v>3430</v>
      </c>
      <c r="I29" s="10">
        <v>3318</v>
      </c>
      <c r="J29" s="10">
        <v>2662</v>
      </c>
      <c r="K29" s="45">
        <v>2979</v>
      </c>
      <c r="L29" s="45">
        <v>3416</v>
      </c>
      <c r="M29" s="45">
        <v>4068</v>
      </c>
      <c r="N29" s="10">
        <f>135+1411+87+443+172-1+892+107</f>
        <v>3246</v>
      </c>
      <c r="O29" s="51">
        <f>131+354+135+1671+157+4+699+27</f>
        <v>3178</v>
      </c>
      <c r="P29" s="59">
        <f>106+1699+114+487+67+4+678+77</f>
        <v>3232</v>
      </c>
      <c r="Q29" s="51">
        <f>1996+151+791+22+66+4+672+76</f>
        <v>3778</v>
      </c>
    </row>
    <row r="30" spans="1:17" s="1" customFormat="1" ht="16.5">
      <c r="A30" s="39" t="s">
        <v>26</v>
      </c>
      <c r="B30" s="12"/>
      <c r="C30" s="12"/>
      <c r="D30" s="12"/>
      <c r="E30" s="12"/>
      <c r="F30" s="12"/>
      <c r="G30" s="12"/>
      <c r="H30" s="12"/>
      <c r="I30" s="12"/>
      <c r="J30" s="12"/>
      <c r="K30" s="12"/>
      <c r="L30" s="25"/>
      <c r="M30" s="12"/>
      <c r="N30" s="12"/>
      <c r="O30" s="48"/>
      <c r="P30" s="11"/>
      <c r="Q30" s="11"/>
    </row>
    <row r="31" spans="1:17" s="1" customFormat="1" ht="18">
      <c r="A31" s="38" t="s">
        <v>30</v>
      </c>
      <c r="B31" s="10">
        <v>630950</v>
      </c>
      <c r="C31" s="10">
        <v>913267</v>
      </c>
      <c r="D31" s="10">
        <v>1051774</v>
      </c>
      <c r="E31" s="46">
        <v>1189200</v>
      </c>
      <c r="F31" s="46">
        <v>1288400</v>
      </c>
      <c r="G31" s="46">
        <v>1277600</v>
      </c>
      <c r="H31" s="46">
        <v>1323600</v>
      </c>
      <c r="I31" s="46">
        <v>1331800</v>
      </c>
      <c r="J31" s="46">
        <v>1351200</v>
      </c>
      <c r="K31" s="46">
        <v>1340300</v>
      </c>
      <c r="L31" s="46">
        <v>1369300</v>
      </c>
      <c r="M31" s="46">
        <v>1373500</v>
      </c>
      <c r="N31" s="46">
        <v>1411381</v>
      </c>
      <c r="O31" s="28">
        <v>1424177</v>
      </c>
      <c r="P31" s="28">
        <v>1462349</v>
      </c>
      <c r="Q31" s="28">
        <v>1457438</v>
      </c>
    </row>
    <row r="32" spans="1:17" s="1" customFormat="1" ht="16.5">
      <c r="A32" s="16" t="s">
        <v>2</v>
      </c>
      <c r="B32" s="10">
        <v>183700</v>
      </c>
      <c r="C32" s="10">
        <v>252200</v>
      </c>
      <c r="D32" s="10">
        <v>266500</v>
      </c>
      <c r="E32" s="46">
        <v>292200</v>
      </c>
      <c r="F32" s="46">
        <v>301500</v>
      </c>
      <c r="G32" s="46">
        <v>296900</v>
      </c>
      <c r="H32" s="46">
        <v>292200</v>
      </c>
      <c r="I32" s="46">
        <v>294000</v>
      </c>
      <c r="J32" s="46">
        <v>300100</v>
      </c>
      <c r="K32" s="46">
        <v>301000</v>
      </c>
      <c r="L32" s="46">
        <v>296600</v>
      </c>
      <c r="M32" s="46">
        <v>287100</v>
      </c>
      <c r="N32" s="10">
        <v>309503</v>
      </c>
      <c r="O32" s="28">
        <v>303999</v>
      </c>
      <c r="P32" s="28">
        <v>298851</v>
      </c>
      <c r="Q32" s="28">
        <v>296377</v>
      </c>
    </row>
    <row r="33" spans="1:17" s="1" customFormat="1" ht="16.5">
      <c r="A33" s="16" t="s">
        <v>3</v>
      </c>
      <c r="B33" s="10">
        <v>391400</v>
      </c>
      <c r="C33" s="10">
        <v>594800</v>
      </c>
      <c r="D33" s="10">
        <v>701800</v>
      </c>
      <c r="E33" s="46">
        <v>864600</v>
      </c>
      <c r="F33" s="46">
        <v>955600</v>
      </c>
      <c r="G33" s="46">
        <v>949800</v>
      </c>
      <c r="H33" s="46">
        <v>1001800</v>
      </c>
      <c r="I33" s="46">
        <v>1003100</v>
      </c>
      <c r="J33" s="46">
        <v>1022100</v>
      </c>
      <c r="K33" s="46">
        <v>1007500</v>
      </c>
      <c r="L33" s="46">
        <v>1045600</v>
      </c>
      <c r="M33" s="46">
        <v>1066300</v>
      </c>
      <c r="N33" s="10">
        <v>1079565</v>
      </c>
      <c r="O33" s="28">
        <v>1097870</v>
      </c>
      <c r="P33" s="28">
        <v>1139756</v>
      </c>
      <c r="Q33" s="28">
        <v>1117784</v>
      </c>
    </row>
    <row r="34" spans="1:34" s="2" customFormat="1" ht="16.5">
      <c r="A34" s="16" t="s">
        <v>10</v>
      </c>
      <c r="B34" s="10">
        <v>55800</v>
      </c>
      <c r="C34" s="10">
        <v>66300</v>
      </c>
      <c r="D34" s="10">
        <v>83500</v>
      </c>
      <c r="E34" s="46">
        <v>32400</v>
      </c>
      <c r="F34" s="46">
        <v>31300</v>
      </c>
      <c r="G34" s="46">
        <v>30900</v>
      </c>
      <c r="H34" s="46">
        <v>29600</v>
      </c>
      <c r="I34" s="46">
        <v>34700</v>
      </c>
      <c r="J34" s="46">
        <v>29000</v>
      </c>
      <c r="K34" s="46">
        <v>31800</v>
      </c>
      <c r="L34" s="46">
        <v>27100</v>
      </c>
      <c r="M34" s="46">
        <v>20100</v>
      </c>
      <c r="N34" s="10">
        <v>22313</v>
      </c>
      <c r="O34" s="28">
        <v>22308</v>
      </c>
      <c r="P34" s="28">
        <v>23742</v>
      </c>
      <c r="Q34" s="28">
        <v>23297</v>
      </c>
      <c r="R34" s="1"/>
      <c r="S34" s="1"/>
      <c r="T34" s="1"/>
      <c r="U34" s="1"/>
      <c r="V34" s="1"/>
      <c r="W34" s="1"/>
      <c r="X34" s="1"/>
      <c r="Y34" s="1"/>
      <c r="Z34" s="1"/>
      <c r="AA34" s="1"/>
      <c r="AB34" s="1"/>
      <c r="AC34" s="1"/>
      <c r="AD34" s="1"/>
      <c r="AE34" s="1"/>
      <c r="AF34" s="1"/>
      <c r="AG34" s="1"/>
      <c r="AH34" s="1"/>
    </row>
    <row r="35" spans="1:17" s="1" customFormat="1" ht="18">
      <c r="A35" s="38" t="s">
        <v>31</v>
      </c>
      <c r="B35" s="8"/>
      <c r="C35" s="8"/>
      <c r="D35" s="8"/>
      <c r="E35" s="8"/>
      <c r="F35" s="8"/>
      <c r="G35" s="8"/>
      <c r="H35" s="10"/>
      <c r="I35" s="10"/>
      <c r="J35" s="15"/>
      <c r="K35" s="15"/>
      <c r="L35" s="10"/>
      <c r="M35" s="10"/>
      <c r="N35" s="10"/>
      <c r="P35" s="53"/>
      <c r="Q35" s="53"/>
    </row>
    <row r="36" spans="1:17" s="3" customFormat="1" ht="16.5">
      <c r="A36" s="34" t="s">
        <v>36</v>
      </c>
      <c r="B36" s="10">
        <v>206400</v>
      </c>
      <c r="C36" s="10">
        <v>211700</v>
      </c>
      <c r="D36" s="10">
        <v>215400</v>
      </c>
      <c r="E36" s="10">
        <v>204200</v>
      </c>
      <c r="F36" s="10">
        <v>187200</v>
      </c>
      <c r="G36" s="10">
        <v>179000</v>
      </c>
      <c r="H36" s="10">
        <v>179000</v>
      </c>
      <c r="I36" s="10">
        <v>154600</v>
      </c>
      <c r="J36" s="10">
        <v>154200</v>
      </c>
      <c r="K36" s="10">
        <v>143600</v>
      </c>
      <c r="L36" s="10">
        <v>135600</v>
      </c>
      <c r="M36" s="46">
        <v>135000</v>
      </c>
      <c r="N36" s="10">
        <v>140000</v>
      </c>
      <c r="O36" s="28">
        <v>129000</v>
      </c>
      <c r="P36" s="53">
        <v>130000</v>
      </c>
      <c r="Q36" s="53">
        <v>131000</v>
      </c>
    </row>
    <row r="37" spans="1:17" s="3" customFormat="1" ht="18">
      <c r="A37" s="33" t="s">
        <v>46</v>
      </c>
      <c r="B37" s="10" t="s">
        <v>0</v>
      </c>
      <c r="C37" s="10" t="s">
        <v>0</v>
      </c>
      <c r="D37" s="10">
        <v>202700</v>
      </c>
      <c r="E37" s="10">
        <v>192100</v>
      </c>
      <c r="F37" s="10">
        <v>175700</v>
      </c>
      <c r="G37" s="10">
        <v>168900</v>
      </c>
      <c r="H37" s="10">
        <v>163400</v>
      </c>
      <c r="I37" s="10">
        <v>145400</v>
      </c>
      <c r="J37" s="10">
        <v>142400</v>
      </c>
      <c r="K37" s="10">
        <v>133100</v>
      </c>
      <c r="L37" s="10">
        <v>125100</v>
      </c>
      <c r="M37" s="46">
        <v>123000</v>
      </c>
      <c r="N37" s="10">
        <v>123000</v>
      </c>
      <c r="O37" s="28">
        <v>114000</v>
      </c>
      <c r="P37" s="53">
        <v>111000</v>
      </c>
      <c r="Q37" s="53">
        <v>119000</v>
      </c>
    </row>
    <row r="38" spans="1:17" s="1" customFormat="1" ht="16.5">
      <c r="A38" s="16" t="s">
        <v>6</v>
      </c>
      <c r="B38" s="10">
        <v>31400</v>
      </c>
      <c r="C38" s="10">
        <v>32400</v>
      </c>
      <c r="D38" s="10">
        <v>45200</v>
      </c>
      <c r="E38" s="10">
        <v>37400</v>
      </c>
      <c r="F38" s="10">
        <v>31000</v>
      </c>
      <c r="G38" s="10">
        <v>28000</v>
      </c>
      <c r="H38" s="10">
        <v>32300</v>
      </c>
      <c r="I38" s="10">
        <v>27500</v>
      </c>
      <c r="J38" s="10">
        <v>28400</v>
      </c>
      <c r="K38" s="10">
        <v>29400</v>
      </c>
      <c r="L38" s="10">
        <v>26400</v>
      </c>
      <c r="M38" s="10">
        <v>26000</v>
      </c>
      <c r="N38" s="10">
        <v>26000</v>
      </c>
      <c r="O38" s="28">
        <v>25000</v>
      </c>
      <c r="P38" s="28">
        <v>25000</v>
      </c>
      <c r="Q38" s="28">
        <v>25000</v>
      </c>
    </row>
    <row r="39" spans="1:17" s="1" customFormat="1" ht="16.5">
      <c r="A39" s="16" t="s">
        <v>7</v>
      </c>
      <c r="B39" s="10" t="s">
        <v>0</v>
      </c>
      <c r="C39" s="10" t="s">
        <v>0</v>
      </c>
      <c r="D39" s="10">
        <v>52100</v>
      </c>
      <c r="E39" s="10">
        <v>64700</v>
      </c>
      <c r="F39" s="10">
        <v>62400</v>
      </c>
      <c r="G39" s="10">
        <v>61600</v>
      </c>
      <c r="H39" s="10">
        <v>79700</v>
      </c>
      <c r="I39" s="10">
        <v>75000</v>
      </c>
      <c r="J39" s="10">
        <v>71300</v>
      </c>
      <c r="K39" s="10">
        <v>71400</v>
      </c>
      <c r="L39" s="10">
        <v>69500</v>
      </c>
      <c r="M39" s="46">
        <v>53000</v>
      </c>
      <c r="N39" s="10">
        <v>55000</v>
      </c>
      <c r="O39" s="28">
        <v>51000</v>
      </c>
      <c r="P39" s="28">
        <v>51000</v>
      </c>
      <c r="Q39" s="28">
        <v>51000</v>
      </c>
    </row>
    <row r="40" spans="1:17" s="1" customFormat="1" ht="16.5">
      <c r="A40" s="16" t="s">
        <v>9</v>
      </c>
      <c r="B40" s="10" t="s">
        <v>0</v>
      </c>
      <c r="C40" s="10" t="s">
        <v>0</v>
      </c>
      <c r="D40" s="10">
        <v>53200</v>
      </c>
      <c r="E40" s="10">
        <v>39900</v>
      </c>
      <c r="F40" s="10">
        <v>39400</v>
      </c>
      <c r="G40" s="10">
        <v>36400</v>
      </c>
      <c r="H40" s="10">
        <v>12700</v>
      </c>
      <c r="I40" s="10">
        <v>12300</v>
      </c>
      <c r="J40" s="10">
        <v>12000</v>
      </c>
      <c r="K40" s="10">
        <v>6200</v>
      </c>
      <c r="L40" s="10">
        <v>6000</v>
      </c>
      <c r="M40" s="10">
        <v>5000</v>
      </c>
      <c r="N40" s="10">
        <v>6000</v>
      </c>
      <c r="O40" s="28">
        <v>5000</v>
      </c>
      <c r="P40" s="28">
        <v>4000</v>
      </c>
      <c r="Q40" s="28">
        <v>4000</v>
      </c>
    </row>
    <row r="41" spans="1:17" s="1" customFormat="1" ht="16.5">
      <c r="A41" s="16" t="s">
        <v>14</v>
      </c>
      <c r="B41" s="10" t="s">
        <v>0</v>
      </c>
      <c r="C41" s="10" t="s">
        <v>0</v>
      </c>
      <c r="D41" s="10">
        <v>52200</v>
      </c>
      <c r="E41" s="10">
        <v>50100</v>
      </c>
      <c r="F41" s="10">
        <v>42900</v>
      </c>
      <c r="G41" s="15">
        <v>42900</v>
      </c>
      <c r="H41" s="10">
        <v>38700</v>
      </c>
      <c r="I41" s="10">
        <v>30600</v>
      </c>
      <c r="J41" s="10">
        <v>30700</v>
      </c>
      <c r="K41" s="10">
        <v>26100</v>
      </c>
      <c r="L41" s="10">
        <v>23200</v>
      </c>
      <c r="M41" s="46">
        <v>39000</v>
      </c>
      <c r="N41" s="10">
        <v>36000</v>
      </c>
      <c r="O41" s="28">
        <v>33000</v>
      </c>
      <c r="P41" s="28">
        <v>31000</v>
      </c>
      <c r="Q41" s="28">
        <v>39000</v>
      </c>
    </row>
    <row r="42" spans="1:17" s="1" customFormat="1" ht="34.5">
      <c r="A42" s="42" t="s">
        <v>48</v>
      </c>
      <c r="B42" s="10">
        <v>87</v>
      </c>
      <c r="C42" s="10">
        <v>89</v>
      </c>
      <c r="D42" s="10">
        <v>91</v>
      </c>
      <c r="E42" s="10">
        <v>132</v>
      </c>
      <c r="F42" s="46">
        <v>79</v>
      </c>
      <c r="G42" s="46">
        <v>92</v>
      </c>
      <c r="H42" s="46">
        <v>84</v>
      </c>
      <c r="I42" s="46">
        <v>101</v>
      </c>
      <c r="J42" s="46">
        <v>97</v>
      </c>
      <c r="K42" s="10" t="s">
        <v>24</v>
      </c>
      <c r="L42" s="10" t="s">
        <v>24</v>
      </c>
      <c r="M42" s="10" t="s">
        <v>24</v>
      </c>
      <c r="N42" s="10" t="s">
        <v>24</v>
      </c>
      <c r="O42" s="52" t="s">
        <v>24</v>
      </c>
      <c r="P42" s="28" t="s">
        <v>24</v>
      </c>
      <c r="Q42" s="28" t="s">
        <v>24</v>
      </c>
    </row>
    <row r="43" spans="1:17" s="1" customFormat="1" ht="18">
      <c r="A43" s="39" t="s">
        <v>33</v>
      </c>
      <c r="B43" s="11"/>
      <c r="C43" s="11"/>
      <c r="D43" s="12"/>
      <c r="E43" s="12"/>
      <c r="F43" s="12"/>
      <c r="G43" s="12"/>
      <c r="H43" s="12"/>
      <c r="I43" s="12"/>
      <c r="J43" s="13"/>
      <c r="K43" s="13"/>
      <c r="L43" s="43"/>
      <c r="M43" s="13"/>
      <c r="N43" s="13"/>
      <c r="O43" s="48"/>
      <c r="P43" s="55"/>
      <c r="Q43" s="55"/>
    </row>
    <row r="44" spans="1:17" s="1" customFormat="1" ht="16.5">
      <c r="A44" s="38" t="s">
        <v>32</v>
      </c>
      <c r="B44" s="10">
        <v>12771038</v>
      </c>
      <c r="C44" s="10">
        <v>21920642</v>
      </c>
      <c r="D44" s="10">
        <v>20179724</v>
      </c>
      <c r="E44" s="10">
        <v>18593792</v>
      </c>
      <c r="F44" s="10">
        <v>19709525</v>
      </c>
      <c r="G44" s="10">
        <v>19506474</v>
      </c>
      <c r="H44" s="10">
        <v>19812241</v>
      </c>
      <c r="I44" s="10">
        <v>19866093</v>
      </c>
      <c r="J44" s="10">
        <v>19961348</v>
      </c>
      <c r="K44" s="10">
        <v>19804848</v>
      </c>
      <c r="L44" s="46">
        <v>20197511</v>
      </c>
      <c r="M44" s="46">
        <v>20570295</v>
      </c>
      <c r="N44" s="46">
        <v>19884780</v>
      </c>
      <c r="O44" s="46">
        <v>19974360</v>
      </c>
      <c r="P44" s="59">
        <v>19517491</v>
      </c>
      <c r="Q44" s="28">
        <v>18950734</v>
      </c>
    </row>
    <row r="45" spans="1:17" s="1" customFormat="1" ht="16.5">
      <c r="A45" s="32" t="s">
        <v>8</v>
      </c>
      <c r="B45" s="10">
        <v>10382681</v>
      </c>
      <c r="C45" s="10">
        <v>19018462</v>
      </c>
      <c r="D45" s="10">
        <v>18216233</v>
      </c>
      <c r="E45" s="10">
        <v>16818882</v>
      </c>
      <c r="F45" s="10">
        <v>18898635</v>
      </c>
      <c r="G45" s="10">
        <v>19660161</v>
      </c>
      <c r="H45" s="10">
        <v>20005508</v>
      </c>
      <c r="I45" s="47">
        <v>20781554</v>
      </c>
      <c r="J45" s="47">
        <v>20437798</v>
      </c>
      <c r="K45" s="47">
        <v>20680843</v>
      </c>
      <c r="L45" s="46">
        <v>21539964</v>
      </c>
      <c r="M45" s="46">
        <v>20495108</v>
      </c>
      <c r="N45" s="46">
        <v>21227012</v>
      </c>
      <c r="O45" s="46">
        <v>20562727</v>
      </c>
      <c r="P45" s="59">
        <v>20724883</v>
      </c>
      <c r="Q45" s="28">
        <v>20544907</v>
      </c>
    </row>
    <row r="46" spans="1:17" s="1" customFormat="1" ht="16.5">
      <c r="A46" s="32" t="s">
        <v>4</v>
      </c>
      <c r="B46" s="10">
        <v>11966537</v>
      </c>
      <c r="C46" s="10">
        <v>21139386</v>
      </c>
      <c r="D46" s="10">
        <v>19877293</v>
      </c>
      <c r="E46" s="10">
        <v>18715090</v>
      </c>
      <c r="F46" s="10">
        <v>20707717</v>
      </c>
      <c r="G46" s="10">
        <v>21580665</v>
      </c>
      <c r="H46" s="10">
        <v>21966616</v>
      </c>
      <c r="I46" s="47">
        <v>22736203</v>
      </c>
      <c r="J46" s="47">
        <v>22245956</v>
      </c>
      <c r="K46" s="47">
        <v>22405151</v>
      </c>
      <c r="L46" s="46">
        <v>23333121</v>
      </c>
      <c r="M46" s="46">
        <v>22238624</v>
      </c>
      <c r="N46" s="46">
        <v>23007014</v>
      </c>
      <c r="O46" s="46">
        <v>22276502</v>
      </c>
      <c r="P46" s="59">
        <v>22388975</v>
      </c>
      <c r="Q46" s="28">
        <v>22241202</v>
      </c>
    </row>
    <row r="47" spans="1:17" s="1" customFormat="1" ht="16.5">
      <c r="A47" s="32" t="s">
        <v>11</v>
      </c>
      <c r="B47" s="10">
        <v>347075</v>
      </c>
      <c r="C47" s="10">
        <v>722166</v>
      </c>
      <c r="D47" s="10">
        <v>634622</v>
      </c>
      <c r="E47" s="10">
        <v>659816</v>
      </c>
      <c r="F47" s="10">
        <v>685362</v>
      </c>
      <c r="G47" s="10">
        <v>700335</v>
      </c>
      <c r="H47" s="10">
        <v>711446</v>
      </c>
      <c r="I47" s="10">
        <v>751470</v>
      </c>
      <c r="J47" s="10">
        <v>635477</v>
      </c>
      <c r="K47" s="10">
        <v>645319</v>
      </c>
      <c r="L47" s="46">
        <v>642210</v>
      </c>
      <c r="M47" s="46">
        <v>624964</v>
      </c>
      <c r="N47" s="46">
        <v>666920</v>
      </c>
      <c r="O47" s="46">
        <v>591492</v>
      </c>
      <c r="P47" s="59">
        <v>566187</v>
      </c>
      <c r="Q47" s="28">
        <v>584779</v>
      </c>
    </row>
    <row r="48" spans="1:17" s="1" customFormat="1" ht="18">
      <c r="A48" s="39" t="s">
        <v>34</v>
      </c>
      <c r="B48" s="26"/>
      <c r="C48" s="25"/>
      <c r="D48" s="25"/>
      <c r="E48" s="25"/>
      <c r="F48" s="25"/>
      <c r="G48" s="25"/>
      <c r="H48" s="25"/>
      <c r="I48" s="25"/>
      <c r="J48" s="25"/>
      <c r="K48" s="25"/>
      <c r="L48" s="25"/>
      <c r="M48" s="25"/>
      <c r="N48" s="25"/>
      <c r="O48" s="49"/>
      <c r="P48" s="55"/>
      <c r="Q48" s="55"/>
    </row>
    <row r="49" spans="1:17" s="1" customFormat="1" ht="16.5">
      <c r="A49" s="38" t="s">
        <v>35</v>
      </c>
      <c r="B49" s="10" t="s">
        <v>0</v>
      </c>
      <c r="C49" s="10">
        <v>26</v>
      </c>
      <c r="D49" s="10">
        <v>15</v>
      </c>
      <c r="E49" s="10">
        <v>6</v>
      </c>
      <c r="F49" s="10">
        <v>21</v>
      </c>
      <c r="G49" s="10">
        <v>18</v>
      </c>
      <c r="H49" s="10">
        <v>48</v>
      </c>
      <c r="I49" s="10">
        <v>10</v>
      </c>
      <c r="J49" s="46">
        <v>19</v>
      </c>
      <c r="K49" s="46">
        <v>18</v>
      </c>
      <c r="L49" s="10">
        <v>37</v>
      </c>
      <c r="M49" s="10">
        <v>7</v>
      </c>
      <c r="N49" s="46">
        <v>11</v>
      </c>
      <c r="O49" s="53">
        <v>12</v>
      </c>
      <c r="P49" s="28">
        <v>18</v>
      </c>
      <c r="Q49" s="28">
        <v>14</v>
      </c>
    </row>
    <row r="50" spans="1:17" s="1" customFormat="1" ht="16.5">
      <c r="A50" s="32" t="s">
        <v>15</v>
      </c>
      <c r="B50" s="10" t="s">
        <v>0</v>
      </c>
      <c r="C50" s="10">
        <v>233</v>
      </c>
      <c r="D50" s="10">
        <v>177</v>
      </c>
      <c r="E50" s="10">
        <v>69</v>
      </c>
      <c r="F50" s="10">
        <v>113</v>
      </c>
      <c r="G50" s="10">
        <v>53</v>
      </c>
      <c r="H50" s="10">
        <v>114</v>
      </c>
      <c r="I50" s="10">
        <v>72</v>
      </c>
      <c r="J50" s="46">
        <v>75</v>
      </c>
      <c r="K50" s="46">
        <v>88</v>
      </c>
      <c r="L50" s="10">
        <v>77</v>
      </c>
      <c r="M50" s="10">
        <v>51</v>
      </c>
      <c r="N50" s="46">
        <v>49</v>
      </c>
      <c r="O50" s="59">
        <v>66</v>
      </c>
      <c r="P50" s="28">
        <v>44</v>
      </c>
      <c r="Q50" s="28">
        <v>45</v>
      </c>
    </row>
    <row r="51" spans="1:17" s="1" customFormat="1" ht="17.25" thickBot="1">
      <c r="A51" s="40" t="s">
        <v>5</v>
      </c>
      <c r="B51" s="27" t="s">
        <v>0</v>
      </c>
      <c r="C51" s="27">
        <v>1077</v>
      </c>
      <c r="D51" s="27">
        <v>1524</v>
      </c>
      <c r="E51" s="27">
        <v>198</v>
      </c>
      <c r="F51" s="27">
        <v>222</v>
      </c>
      <c r="G51" s="27">
        <v>161</v>
      </c>
      <c r="H51" s="27">
        <v>187</v>
      </c>
      <c r="I51" s="27">
        <v>175</v>
      </c>
      <c r="J51" s="27">
        <v>236</v>
      </c>
      <c r="K51" s="54">
        <v>172</v>
      </c>
      <c r="L51" s="27">
        <v>234</v>
      </c>
      <c r="M51" s="54">
        <f>124+87</f>
        <v>211</v>
      </c>
      <c r="N51" s="60">
        <v>184</v>
      </c>
      <c r="O51" s="61">
        <v>239</v>
      </c>
      <c r="P51" s="61">
        <v>299</v>
      </c>
      <c r="Q51" s="62">
        <v>351</v>
      </c>
    </row>
    <row r="52" spans="1:14" s="4" customFormat="1" ht="15.75">
      <c r="A52" s="69" t="s">
        <v>25</v>
      </c>
      <c r="B52" s="70"/>
      <c r="C52" s="70"/>
      <c r="D52" s="70"/>
      <c r="E52" s="70"/>
      <c r="F52" s="70"/>
      <c r="G52" s="70"/>
      <c r="H52" s="70"/>
      <c r="I52" s="18"/>
      <c r="J52" s="18"/>
      <c r="K52" s="18"/>
      <c r="L52" s="18"/>
      <c r="M52" s="18"/>
      <c r="N52" s="18"/>
    </row>
    <row r="53" spans="1:11" s="4" customFormat="1" ht="14.25" customHeight="1">
      <c r="A53" s="73"/>
      <c r="B53" s="65"/>
      <c r="C53" s="65"/>
      <c r="D53" s="65"/>
      <c r="E53" s="65"/>
      <c r="F53" s="65"/>
      <c r="G53" s="65"/>
      <c r="H53" s="65"/>
      <c r="I53" s="19"/>
      <c r="J53" s="20"/>
      <c r="K53" s="20"/>
    </row>
    <row r="54" spans="1:11" s="4" customFormat="1" ht="12.75" customHeight="1">
      <c r="A54" s="71" t="s">
        <v>39</v>
      </c>
      <c r="B54" s="64"/>
      <c r="C54" s="64"/>
      <c r="D54" s="64"/>
      <c r="E54" s="64"/>
      <c r="F54" s="64"/>
      <c r="G54" s="65"/>
      <c r="H54" s="65"/>
      <c r="I54" s="17"/>
      <c r="J54" s="20"/>
      <c r="K54" s="20"/>
    </row>
    <row r="55" spans="1:11" s="4" customFormat="1" ht="12.75" customHeight="1">
      <c r="A55" s="72" t="s">
        <v>40</v>
      </c>
      <c r="B55" s="64"/>
      <c r="C55" s="64"/>
      <c r="D55" s="64"/>
      <c r="E55" s="64"/>
      <c r="F55" s="64"/>
      <c r="G55" s="65"/>
      <c r="H55" s="65"/>
      <c r="I55" s="17"/>
      <c r="J55" s="20"/>
      <c r="K55" s="20"/>
    </row>
    <row r="56" spans="1:11" s="4" customFormat="1" ht="17.25" customHeight="1">
      <c r="A56" s="72" t="s">
        <v>41</v>
      </c>
      <c r="B56" s="64"/>
      <c r="C56" s="64"/>
      <c r="D56" s="64"/>
      <c r="E56" s="64"/>
      <c r="F56" s="64"/>
      <c r="G56" s="65"/>
      <c r="H56" s="65"/>
      <c r="I56" s="17"/>
      <c r="J56" s="20"/>
      <c r="K56" s="20"/>
    </row>
    <row r="57" spans="1:11" s="4" customFormat="1" ht="28.5" customHeight="1">
      <c r="A57" s="72" t="s">
        <v>42</v>
      </c>
      <c r="B57" s="64"/>
      <c r="C57" s="64"/>
      <c r="D57" s="64"/>
      <c r="E57" s="64"/>
      <c r="F57" s="64"/>
      <c r="G57" s="65"/>
      <c r="H57" s="65"/>
      <c r="I57" s="17"/>
      <c r="J57" s="20"/>
      <c r="K57" s="20"/>
    </row>
    <row r="58" spans="1:11" s="4" customFormat="1" ht="51" customHeight="1">
      <c r="A58" s="72" t="s">
        <v>43</v>
      </c>
      <c r="B58" s="65"/>
      <c r="C58" s="65"/>
      <c r="D58" s="65"/>
      <c r="E58" s="65"/>
      <c r="F58" s="65"/>
      <c r="G58" s="65"/>
      <c r="H58" s="65"/>
      <c r="I58" s="17"/>
      <c r="J58" s="20"/>
      <c r="K58" s="20"/>
    </row>
    <row r="59" spans="1:11" s="4" customFormat="1" ht="13.5">
      <c r="A59" s="63"/>
      <c r="B59" s="64"/>
      <c r="C59" s="64"/>
      <c r="D59" s="64"/>
      <c r="E59" s="64"/>
      <c r="F59" s="64"/>
      <c r="G59" s="65"/>
      <c r="H59" s="65"/>
      <c r="I59" s="19"/>
      <c r="J59" s="20"/>
      <c r="K59" s="20"/>
    </row>
    <row r="60" spans="1:11" s="4" customFormat="1" ht="13.5">
      <c r="A60" s="66" t="s">
        <v>22</v>
      </c>
      <c r="B60" s="64"/>
      <c r="C60" s="64"/>
      <c r="D60" s="64"/>
      <c r="E60" s="64"/>
      <c r="F60" s="64"/>
      <c r="G60" s="65"/>
      <c r="H60" s="65"/>
      <c r="I60" s="19"/>
      <c r="J60" s="20"/>
      <c r="K60" s="20"/>
    </row>
    <row r="61" spans="1:11" s="4" customFormat="1" ht="13.5">
      <c r="A61" s="78" t="s">
        <v>23</v>
      </c>
      <c r="B61" s="64"/>
      <c r="C61" s="64"/>
      <c r="D61" s="64"/>
      <c r="E61" s="64"/>
      <c r="F61" s="64"/>
      <c r="G61" s="65"/>
      <c r="H61" s="65"/>
      <c r="I61" s="19"/>
      <c r="J61" s="20"/>
      <c r="K61" s="20"/>
    </row>
    <row r="62" spans="1:11" s="4" customFormat="1" ht="12" customHeight="1">
      <c r="A62" s="63" t="s">
        <v>37</v>
      </c>
      <c r="B62" s="63"/>
      <c r="C62" s="63"/>
      <c r="D62" s="63"/>
      <c r="E62" s="63"/>
      <c r="F62" s="63"/>
      <c r="G62" s="65"/>
      <c r="H62" s="65"/>
      <c r="I62" s="19"/>
      <c r="J62" s="20"/>
      <c r="K62" s="20"/>
    </row>
    <row r="63" spans="1:11" s="4" customFormat="1" ht="13.5">
      <c r="A63" s="68"/>
      <c r="B63" s="65"/>
      <c r="C63" s="65"/>
      <c r="D63" s="65"/>
      <c r="E63" s="65"/>
      <c r="F63" s="65"/>
      <c r="G63" s="65"/>
      <c r="H63" s="65"/>
      <c r="I63" s="19"/>
      <c r="J63" s="20"/>
      <c r="K63" s="20"/>
    </row>
    <row r="64" spans="1:11" s="4" customFormat="1" ht="13.5">
      <c r="A64" s="79" t="s">
        <v>21</v>
      </c>
      <c r="B64" s="64"/>
      <c r="C64" s="64"/>
      <c r="D64" s="64"/>
      <c r="E64" s="64"/>
      <c r="F64" s="64"/>
      <c r="G64" s="65"/>
      <c r="H64" s="65"/>
      <c r="I64" s="19"/>
      <c r="J64" s="20"/>
      <c r="K64" s="20"/>
    </row>
    <row r="65" spans="1:11" s="4" customFormat="1" ht="27.75" customHeight="1">
      <c r="A65" s="67" t="s">
        <v>52</v>
      </c>
      <c r="B65" s="65"/>
      <c r="C65" s="65"/>
      <c r="D65" s="65"/>
      <c r="E65" s="65"/>
      <c r="F65" s="65"/>
      <c r="G65" s="65"/>
      <c r="H65" s="65"/>
      <c r="I65" s="19"/>
      <c r="J65" s="20"/>
      <c r="K65" s="20"/>
    </row>
    <row r="66" spans="1:11" s="4" customFormat="1" ht="25.5" customHeight="1">
      <c r="A66" s="67" t="s">
        <v>53</v>
      </c>
      <c r="B66" s="68"/>
      <c r="C66" s="68"/>
      <c r="D66" s="68"/>
      <c r="E66" s="68"/>
      <c r="F66" s="68"/>
      <c r="G66" s="65"/>
      <c r="H66" s="65"/>
      <c r="I66" s="19"/>
      <c r="J66" s="20"/>
      <c r="K66" s="20"/>
    </row>
    <row r="67" spans="1:11" s="4" customFormat="1" ht="25.5" customHeight="1">
      <c r="A67" s="67" t="s">
        <v>54</v>
      </c>
      <c r="B67" s="68"/>
      <c r="C67" s="68"/>
      <c r="D67" s="68"/>
      <c r="E67" s="68"/>
      <c r="F67" s="68"/>
      <c r="G67" s="65"/>
      <c r="H67" s="65"/>
      <c r="I67" s="19"/>
      <c r="J67" s="20"/>
      <c r="K67" s="20"/>
    </row>
    <row r="68" spans="1:11" s="4" customFormat="1" ht="25.5" customHeight="1">
      <c r="A68" s="67" t="s">
        <v>55</v>
      </c>
      <c r="B68" s="68"/>
      <c r="C68" s="68"/>
      <c r="D68" s="68"/>
      <c r="E68" s="68"/>
      <c r="F68" s="68"/>
      <c r="G68" s="65"/>
      <c r="H68" s="65"/>
      <c r="I68" s="19"/>
      <c r="J68" s="20"/>
      <c r="K68" s="20"/>
    </row>
    <row r="69" spans="1:11" s="4" customFormat="1" ht="25.5" customHeight="1">
      <c r="A69" s="67" t="s">
        <v>56</v>
      </c>
      <c r="B69" s="68"/>
      <c r="C69" s="68"/>
      <c r="D69" s="68"/>
      <c r="E69" s="68"/>
      <c r="F69" s="68"/>
      <c r="G69" s="65"/>
      <c r="H69" s="65"/>
      <c r="I69" s="19"/>
      <c r="J69" s="20"/>
      <c r="K69" s="20"/>
    </row>
    <row r="70" spans="1:11" s="4" customFormat="1" ht="40.5" customHeight="1">
      <c r="A70" s="80" t="s">
        <v>49</v>
      </c>
      <c r="B70" s="68"/>
      <c r="C70" s="68"/>
      <c r="D70" s="68"/>
      <c r="E70" s="68"/>
      <c r="F70" s="68"/>
      <c r="G70" s="65"/>
      <c r="H70" s="65"/>
      <c r="I70" s="19"/>
      <c r="J70" s="20"/>
      <c r="K70" s="20"/>
    </row>
    <row r="71" spans="1:11" s="4" customFormat="1" ht="39.75" customHeight="1">
      <c r="A71" s="67" t="s">
        <v>51</v>
      </c>
      <c r="B71" s="68"/>
      <c r="C71" s="68"/>
      <c r="D71" s="68"/>
      <c r="E71" s="68"/>
      <c r="F71" s="68"/>
      <c r="G71" s="65"/>
      <c r="H71" s="65"/>
      <c r="I71" s="19"/>
      <c r="J71" s="20"/>
      <c r="K71" s="20"/>
    </row>
    <row r="72" spans="1:11" s="4" customFormat="1" ht="25.5" customHeight="1">
      <c r="A72" s="74" t="s">
        <v>50</v>
      </c>
      <c r="B72" s="75"/>
      <c r="C72" s="75"/>
      <c r="D72" s="75"/>
      <c r="E72" s="64"/>
      <c r="F72" s="64"/>
      <c r="G72" s="65"/>
      <c r="H72" s="65"/>
      <c r="I72" s="19"/>
      <c r="J72" s="20"/>
      <c r="K72" s="20"/>
    </row>
    <row r="73" spans="1:11" s="4" customFormat="1" ht="13.5" customHeight="1">
      <c r="A73" s="20"/>
      <c r="B73" s="20"/>
      <c r="C73" s="19"/>
      <c r="D73" s="20"/>
      <c r="E73" s="20"/>
      <c r="G73" s="20"/>
      <c r="H73" s="20"/>
      <c r="I73" s="19"/>
      <c r="J73" s="20"/>
      <c r="K73" s="20"/>
    </row>
    <row r="74" spans="1:11" s="4" customFormat="1" ht="13.5" customHeight="1">
      <c r="A74" s="21"/>
      <c r="B74" s="22"/>
      <c r="C74" s="22"/>
      <c r="D74" s="22"/>
      <c r="E74" s="22"/>
      <c r="F74" s="22"/>
      <c r="G74" s="20"/>
      <c r="H74" s="20"/>
      <c r="I74" s="19"/>
      <c r="J74" s="20"/>
      <c r="K74" s="20"/>
    </row>
    <row r="75" spans="1:11" s="4" customFormat="1" ht="13.5" customHeight="1">
      <c r="A75" s="14"/>
      <c r="E75" s="23"/>
      <c r="F75" s="23"/>
      <c r="G75" s="20"/>
      <c r="H75" s="20"/>
      <c r="I75" s="19"/>
      <c r="J75" s="20"/>
      <c r="K75" s="20"/>
    </row>
    <row r="76" spans="1:11" s="4" customFormat="1" ht="13.5" customHeight="1">
      <c r="A76" s="21"/>
      <c r="B76" s="22"/>
      <c r="C76" s="22"/>
      <c r="D76" s="22"/>
      <c r="E76" s="22"/>
      <c r="F76" s="22"/>
      <c r="G76" s="20"/>
      <c r="H76" s="20"/>
      <c r="I76" s="19"/>
      <c r="J76" s="20"/>
      <c r="K76" s="20"/>
    </row>
    <row r="77" spans="1:11" s="4" customFormat="1" ht="13.5" customHeight="1">
      <c r="A77" s="21"/>
      <c r="B77" s="22"/>
      <c r="C77" s="22"/>
      <c r="D77" s="22"/>
      <c r="E77" s="22"/>
      <c r="F77" s="22"/>
      <c r="G77" s="20"/>
      <c r="H77" s="20"/>
      <c r="I77" s="19"/>
      <c r="J77" s="20"/>
      <c r="K77" s="20"/>
    </row>
    <row r="78" spans="1:11" s="4" customFormat="1" ht="12.75" customHeight="1">
      <c r="A78" s="21"/>
      <c r="B78" s="22"/>
      <c r="C78" s="22"/>
      <c r="D78" s="22"/>
      <c r="E78" s="22"/>
      <c r="F78" s="22"/>
      <c r="G78" s="20"/>
      <c r="H78" s="20"/>
      <c r="I78" s="19"/>
      <c r="J78" s="20"/>
      <c r="K78" s="20"/>
    </row>
    <row r="79" spans="1:10" s="4" customFormat="1" ht="14.25" customHeight="1">
      <c r="A79" s="6"/>
      <c r="B79" s="6"/>
      <c r="C79" s="6"/>
      <c r="D79" s="6"/>
      <c r="E79" s="6"/>
      <c r="F79" s="20"/>
      <c r="G79" s="20"/>
      <c r="H79" s="19"/>
      <c r="I79" s="20"/>
      <c r="J79" s="20"/>
    </row>
    <row r="80" spans="1:11" s="4" customFormat="1" ht="14.25" customHeight="1">
      <c r="A80" s="5"/>
      <c r="B80" s="6"/>
      <c r="C80" s="6"/>
      <c r="D80" s="6"/>
      <c r="E80" s="6"/>
      <c r="F80" s="6"/>
      <c r="G80" s="20"/>
      <c r="H80" s="20"/>
      <c r="I80" s="19"/>
      <c r="J80" s="20"/>
      <c r="K80" s="20"/>
    </row>
    <row r="81" spans="1:11" s="4" customFormat="1" ht="13.5" customHeight="1">
      <c r="A81" s="5"/>
      <c r="B81" s="6"/>
      <c r="C81" s="6"/>
      <c r="D81" s="6"/>
      <c r="E81" s="6"/>
      <c r="F81" s="6"/>
      <c r="G81" s="20"/>
      <c r="H81" s="20"/>
      <c r="I81" s="19"/>
      <c r="J81" s="20"/>
      <c r="K81" s="20"/>
    </row>
    <row r="82" spans="1:11" s="4" customFormat="1" ht="13.5">
      <c r="A82" s="5"/>
      <c r="B82" s="6"/>
      <c r="C82" s="6"/>
      <c r="D82" s="6"/>
      <c r="E82" s="6"/>
      <c r="F82" s="6"/>
      <c r="G82" s="20"/>
      <c r="H82" s="20"/>
      <c r="I82" s="19"/>
      <c r="J82" s="20"/>
      <c r="K82" s="20"/>
    </row>
    <row r="83" spans="1:11" s="4" customFormat="1" ht="13.5">
      <c r="A83" s="5"/>
      <c r="B83" s="6"/>
      <c r="C83" s="6"/>
      <c r="D83" s="6"/>
      <c r="E83" s="6"/>
      <c r="F83" s="6"/>
      <c r="G83" s="20"/>
      <c r="H83" s="20"/>
      <c r="I83" s="19"/>
      <c r="J83" s="20"/>
      <c r="K83" s="20"/>
    </row>
    <row r="84" spans="1:11" s="4" customFormat="1" ht="25.5" customHeight="1">
      <c r="A84" s="5"/>
      <c r="B84" s="6"/>
      <c r="C84" s="6"/>
      <c r="D84" s="6"/>
      <c r="E84" s="6"/>
      <c r="F84" s="6"/>
      <c r="G84" s="20"/>
      <c r="H84" s="20"/>
      <c r="I84" s="19"/>
      <c r="J84" s="20"/>
      <c r="K84" s="20"/>
    </row>
    <row r="85" spans="1:11" s="4" customFormat="1" ht="25.5" customHeight="1">
      <c r="A85" s="5"/>
      <c r="B85" s="6"/>
      <c r="C85" s="6"/>
      <c r="D85" s="6"/>
      <c r="E85" s="6"/>
      <c r="F85" s="6"/>
      <c r="G85" s="20"/>
      <c r="H85" s="20"/>
      <c r="I85" s="19"/>
      <c r="J85" s="20"/>
      <c r="K85" s="20"/>
    </row>
    <row r="86" spans="1:11" s="4" customFormat="1" ht="25.5" customHeight="1">
      <c r="A86" s="5"/>
      <c r="B86" s="6"/>
      <c r="C86" s="6"/>
      <c r="D86" s="6"/>
      <c r="E86" s="6"/>
      <c r="F86" s="6"/>
      <c r="G86" s="20"/>
      <c r="H86" s="20"/>
      <c r="I86" s="19"/>
      <c r="J86" s="20"/>
      <c r="K86" s="20"/>
    </row>
    <row r="87" spans="1:11" s="4" customFormat="1" ht="25.5" customHeight="1">
      <c r="A87" s="5"/>
      <c r="B87" s="6"/>
      <c r="C87" s="6"/>
      <c r="D87" s="6"/>
      <c r="E87" s="6"/>
      <c r="F87" s="6"/>
      <c r="G87" s="20"/>
      <c r="H87" s="20"/>
      <c r="I87" s="19"/>
      <c r="J87" s="20"/>
      <c r="K87" s="20"/>
    </row>
    <row r="88" spans="1:11" s="4" customFormat="1" ht="25.5" customHeight="1">
      <c r="A88" s="5"/>
      <c r="B88" s="6"/>
      <c r="C88" s="6"/>
      <c r="D88" s="6"/>
      <c r="E88" s="6"/>
      <c r="F88" s="6"/>
      <c r="G88" s="20"/>
      <c r="H88" s="20"/>
      <c r="I88" s="19"/>
      <c r="J88" s="20"/>
      <c r="K88" s="20"/>
    </row>
    <row r="89" spans="1:11" s="4" customFormat="1" ht="51" customHeight="1">
      <c r="A89" s="5"/>
      <c r="B89" s="6"/>
      <c r="C89" s="6"/>
      <c r="D89" s="6"/>
      <c r="E89" s="6"/>
      <c r="F89" s="6"/>
      <c r="G89" s="20"/>
      <c r="H89" s="20"/>
      <c r="I89" s="19"/>
      <c r="J89" s="20"/>
      <c r="K89" s="20"/>
    </row>
    <row r="90" spans="1:11" s="4" customFormat="1" ht="38.25" customHeight="1">
      <c r="A90" s="5"/>
      <c r="B90" s="6"/>
      <c r="C90" s="6"/>
      <c r="D90" s="6"/>
      <c r="E90" s="6"/>
      <c r="F90" s="6"/>
      <c r="G90" s="20"/>
      <c r="H90" s="20"/>
      <c r="I90" s="19"/>
      <c r="J90" s="20"/>
      <c r="K90" s="20"/>
    </row>
    <row r="91" spans="1:11" s="4" customFormat="1" ht="27.75" customHeight="1">
      <c r="A91" s="5"/>
      <c r="B91" s="6"/>
      <c r="C91" s="6"/>
      <c r="D91" s="6"/>
      <c r="E91" s="6"/>
      <c r="F91" s="6"/>
      <c r="G91" s="20"/>
      <c r="H91" s="20"/>
      <c r="I91" s="19"/>
      <c r="J91" s="20"/>
      <c r="K91" s="20"/>
    </row>
    <row r="92" spans="1:6" s="4" customFormat="1" ht="16.5" customHeight="1">
      <c r="A92" s="5"/>
      <c r="B92" s="6"/>
      <c r="C92" s="6"/>
      <c r="D92" s="6"/>
      <c r="E92" s="6"/>
      <c r="F92" s="6"/>
    </row>
    <row r="93" spans="1:11" s="4" customFormat="1" ht="13.5">
      <c r="A93" s="5"/>
      <c r="B93" s="6"/>
      <c r="C93" s="6"/>
      <c r="D93" s="6"/>
      <c r="E93" s="6"/>
      <c r="F93" s="6"/>
      <c r="G93" s="20"/>
      <c r="H93" s="20"/>
      <c r="I93" s="19"/>
      <c r="J93" s="20"/>
      <c r="K93" s="20"/>
    </row>
    <row r="94" spans="1:9" s="24" customFormat="1" ht="12">
      <c r="A94" s="5"/>
      <c r="B94" s="6"/>
      <c r="C94" s="6"/>
      <c r="D94" s="6"/>
      <c r="E94" s="6"/>
      <c r="F94" s="6"/>
      <c r="G94" s="22"/>
      <c r="H94" s="22"/>
      <c r="I94" s="22"/>
    </row>
    <row r="95" spans="1:9" s="4" customFormat="1" ht="12">
      <c r="A95" s="5"/>
      <c r="B95" s="6"/>
      <c r="C95" s="6"/>
      <c r="D95" s="6"/>
      <c r="E95" s="6"/>
      <c r="F95" s="6"/>
      <c r="G95" s="23"/>
      <c r="H95" s="23"/>
      <c r="I95" s="23"/>
    </row>
    <row r="96" spans="1:9" s="24" customFormat="1" ht="12">
      <c r="A96" s="5"/>
      <c r="B96" s="6"/>
      <c r="C96" s="6"/>
      <c r="D96" s="6"/>
      <c r="E96" s="6"/>
      <c r="F96" s="6"/>
      <c r="G96" s="22"/>
      <c r="H96" s="22"/>
      <c r="I96" s="22"/>
    </row>
    <row r="97" spans="1:9" s="24" customFormat="1" ht="12">
      <c r="A97" s="5"/>
      <c r="B97" s="6"/>
      <c r="C97" s="6"/>
      <c r="D97" s="6"/>
      <c r="E97" s="6"/>
      <c r="F97" s="6"/>
      <c r="G97" s="22"/>
      <c r="H97" s="22"/>
      <c r="I97" s="22"/>
    </row>
  </sheetData>
  <mergeCells count="22">
    <mergeCell ref="A57:H57"/>
    <mergeCell ref="A58:H58"/>
    <mergeCell ref="A72:H72"/>
    <mergeCell ref="A1:Q1"/>
    <mergeCell ref="A61:H61"/>
    <mergeCell ref="A62:H62"/>
    <mergeCell ref="A63:H63"/>
    <mergeCell ref="A64:H64"/>
    <mergeCell ref="A67:H67"/>
    <mergeCell ref="A68:H68"/>
    <mergeCell ref="A52:H52"/>
    <mergeCell ref="A54:H54"/>
    <mergeCell ref="A55:H55"/>
    <mergeCell ref="A56:H56"/>
    <mergeCell ref="A53:H53"/>
    <mergeCell ref="A59:H59"/>
    <mergeCell ref="A60:H60"/>
    <mergeCell ref="A71:H71"/>
    <mergeCell ref="A65:H65"/>
    <mergeCell ref="A66:H66"/>
    <mergeCell ref="A69:H69"/>
    <mergeCell ref="A70:H70"/>
  </mergeCells>
  <printOptions/>
  <pageMargins left="0.5" right="0.5" top="0.5" bottom="0.5" header="0.25" footer="0.25"/>
  <pageSetup fitToHeight="0" horizontalDpi="600" verticalDpi="600" orientation="landscape" scale="54" r:id="rId1"/>
  <rowBreaks count="1" manualBreakCount="1">
    <brk id="52" max="17"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2007-12-27T15:22:19Z</cp:lastPrinted>
  <dcterms:created xsi:type="dcterms:W3CDTF">1980-01-01T04:00:00Z</dcterms:created>
  <dcterms:modified xsi:type="dcterms:W3CDTF">2007-12-27T16:44:35Z</dcterms:modified>
  <cp:category/>
  <cp:version/>
  <cp:contentType/>
  <cp:contentStatus/>
</cp:coreProperties>
</file>