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workbookProtection lockStructure="1"/>
  <bookViews>
    <workbookView showHorizontalScroll="0" showSheetTabs="0" xWindow="65521" yWindow="65521" windowWidth="12660" windowHeight="8400" activeTab="1"/>
  </bookViews>
  <sheets>
    <sheet name="geardata" sheetId="1" r:id="rId1"/>
    <sheet name="Equiv AC calcs" sheetId="2" r:id="rId2"/>
  </sheets>
  <definedNames>
    <definedName name="_xlnm.Print_Area" localSheetId="1">'Equiv AC calcs'!$D$1:$O$33</definedName>
  </definedNames>
  <calcPr fullCalcOnLoad="1"/>
</workbook>
</file>

<file path=xl/sharedStrings.xml><?xml version="1.0" encoding="utf-8"?>
<sst xmlns="http://schemas.openxmlformats.org/spreadsheetml/2006/main" count="67" uniqueCount="64">
  <si>
    <t>INPUT VALUES</t>
  </si>
  <si>
    <t>CALCULATED VALUES</t>
  </si>
  <si>
    <t>Aircraft</t>
  </si>
  <si>
    <t>Max Takeoff weight  MTOW</t>
  </si>
  <si>
    <t>Annual Departures</t>
  </si>
  <si>
    <t>Gear Type (code)</t>
  </si>
  <si>
    <t>Departures of equiv gear</t>
  </si>
  <si>
    <t>Computed wheel Load of aircraft</t>
  </si>
  <si>
    <t>Equiv. annual departures of design Aircraft</t>
  </si>
  <si>
    <t>Design Aircraft</t>
  </si>
  <si>
    <t xml:space="preserve">Additional </t>
  </si>
  <si>
    <t>B777</t>
  </si>
  <si>
    <t>2D/2D2</t>
  </si>
  <si>
    <t>3D</t>
  </si>
  <si>
    <t>Gear Type</t>
  </si>
  <si>
    <t>S</t>
  </si>
  <si>
    <t>D</t>
  </si>
  <si>
    <t>T</t>
  </si>
  <si>
    <t>Q</t>
  </si>
  <si>
    <t>2S</t>
  </si>
  <si>
    <t>2D</t>
  </si>
  <si>
    <t>2T</t>
  </si>
  <si>
    <t>2Q</t>
  </si>
  <si>
    <t>5D</t>
  </si>
  <si>
    <t>7D</t>
  </si>
  <si>
    <t>AN225</t>
  </si>
  <si>
    <t>AN124</t>
  </si>
  <si>
    <t>IL76</t>
  </si>
  <si>
    <t>C17</t>
  </si>
  <si>
    <t>B757, A320</t>
  </si>
  <si>
    <t>C130</t>
  </si>
  <si>
    <t>Dual Wheel</t>
  </si>
  <si>
    <t>Single Wheel</t>
  </si>
  <si>
    <t>2D/D1</t>
  </si>
  <si>
    <t>2D/2D1</t>
  </si>
  <si>
    <t>B747</t>
  </si>
  <si>
    <t>A380</t>
  </si>
  <si>
    <t>A340-600</t>
  </si>
  <si>
    <t>DC10-30, A340-400</t>
  </si>
  <si>
    <t>Example Aircraft</t>
  </si>
  <si>
    <t>C5</t>
  </si>
  <si>
    <t>D2</t>
  </si>
  <si>
    <t>Q2</t>
  </si>
  <si>
    <t>HS121</t>
  </si>
  <si>
    <t>B52</t>
  </si>
  <si>
    <t>Total # wheels</t>
  </si>
  <si>
    <t/>
  </si>
  <si>
    <t>workingrow</t>
  </si>
  <si>
    <t>lookup value</t>
  </si>
  <si>
    <t>gear type</t>
  </si>
  <si>
    <t>Other</t>
  </si>
  <si>
    <t>User Defined</t>
  </si>
  <si>
    <t>Total Wheels on Main Gears</t>
  </si>
  <si>
    <t>Gear Factor</t>
  </si>
  <si>
    <t>Wheels on Representative gear</t>
  </si>
  <si>
    <t>2D/3D2</t>
  </si>
  <si>
    <t>Wheels on Representative Gear</t>
  </si>
  <si>
    <t>non-existant</t>
  </si>
  <si>
    <t>Optional information for Aircraft</t>
  </si>
  <si>
    <t>NOTES</t>
  </si>
  <si>
    <t xml:space="preserve">ANNUAL DEPARTURE CONVERSION TO  DESIGN AIRCRAFT ANNUAL DEPARTURES </t>
  </si>
  <si>
    <t>(following procedure specified in AC 150/5335-5A   i.e. Direct wheel load calculations for each aircraft)</t>
  </si>
  <si>
    <t>This procedure is NOT the same as the procedure specified in AC 150/5320-6D and will produce different results</t>
  </si>
  <si>
    <t>Please send questions or comments about this spreadsheet to rodney.joel@faa.gov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</si>
</sst>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  <numFmt numFmtId="165" formatCode="0.000"/>
    <numFmt numFmtId="166" formatCode="0.000000"/>
    <numFmt numFmtId="167" formatCode="0.0000000"/>
    <numFmt numFmtId="168" formatCode="0.00000000"/>
    <numFmt numFmtId="169" formatCode="0.000000000"/>
    <numFmt numFmtId="170" formatCode="0.0000"/>
    <numFmt numFmtId="171" formatCode="&quot;Yes&quot;;&quot;Yes&quot;;&quot;No&quot;"/>
    <numFmt numFmtId="172" formatCode="&quot;True&quot;;&quot;True&quot;;&quot;False&quot;"/>
    <numFmt numFmtId="173" formatCode="&quot;On&quot;;&quot;On&quot;;&quot;Off&quot;"/>
    <numFmt numFmtId="174" formatCode="[$€-2]\ #,##0.00_);[Red]\([$€-2]\ #,##0.00\)"/>
  </numFmts>
  <fonts count="12">
    <font>
      <sz val="10"/>
      <name val="Times New Roman"/>
      <family val="0"/>
    </font>
    <font>
      <b/>
      <sz val="10"/>
      <name val="Times New Roman"/>
      <family val="0"/>
    </font>
    <font>
      <i/>
      <sz val="10"/>
      <name val="Times New Roman"/>
      <family val="0"/>
    </font>
    <font>
      <b/>
      <i/>
      <sz val="10"/>
      <name val="Times New Roman"/>
      <family val="0"/>
    </font>
    <font>
      <sz val="10"/>
      <color indexed="10"/>
      <name val="Times New Roman"/>
      <family val="1"/>
    </font>
    <font>
      <sz val="10"/>
      <color indexed="18"/>
      <name val="Times New Roman"/>
      <family val="1"/>
    </font>
    <font>
      <sz val="9"/>
      <name val="Times New Roman"/>
      <family val="1"/>
    </font>
    <font>
      <sz val="14"/>
      <color indexed="12"/>
      <name val="Times New Roman"/>
      <family val="1"/>
    </font>
    <font>
      <sz val="8"/>
      <name val="Times New Roman"/>
      <family val="1"/>
    </font>
    <font>
      <sz val="12"/>
      <color indexed="12"/>
      <name val="Times New Roman"/>
      <family val="1"/>
    </font>
    <font>
      <b/>
      <sz val="10"/>
      <color indexed="56"/>
      <name val="Times New Roman"/>
      <family val="1"/>
    </font>
    <font>
      <b/>
      <sz val="10"/>
      <color indexed="10"/>
      <name val="Times New Roman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</fills>
  <borders count="4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 style="double"/>
    </border>
    <border>
      <left style="medium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 style="medium"/>
      <bottom style="thin"/>
    </border>
    <border>
      <left style="thin"/>
      <right style="thin"/>
      <top style="medium"/>
      <bottom style="hair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double"/>
    </border>
    <border>
      <left style="thin"/>
      <right style="thin"/>
      <top style="hair"/>
      <bottom style="double"/>
    </border>
    <border>
      <left style="medium"/>
      <right style="double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double"/>
      <right style="thin"/>
      <top style="hair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 style="thin"/>
    </border>
    <border>
      <left>
        <color indexed="63"/>
      </left>
      <right style="double"/>
      <top>
        <color indexed="63"/>
      </top>
      <bottom style="hair"/>
    </border>
    <border>
      <left style="medium"/>
      <right style="thin"/>
      <top>
        <color indexed="63"/>
      </top>
      <bottom style="double"/>
    </border>
    <border>
      <left style="medium"/>
      <right style="thin"/>
      <top>
        <color indexed="63"/>
      </top>
      <bottom style="medium"/>
    </border>
    <border>
      <left>
        <color indexed="63"/>
      </left>
      <right style="double"/>
      <top>
        <color indexed="63"/>
      </top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double"/>
      <top style="hair"/>
      <bottom style="hair"/>
    </border>
    <border>
      <left style="thin"/>
      <right style="double"/>
      <top style="hair"/>
      <bottom style="double"/>
    </border>
    <border>
      <left>
        <color indexed="63"/>
      </left>
      <right style="medium"/>
      <top style="hair"/>
      <bottom style="medium"/>
    </border>
    <border>
      <left>
        <color indexed="63"/>
      </left>
      <right style="medium"/>
      <top>
        <color indexed="63"/>
      </top>
      <bottom style="hair"/>
    </border>
    <border>
      <left>
        <color indexed="63"/>
      </left>
      <right style="medium"/>
      <top style="hair"/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0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0" xfId="0" applyAlignment="1">
      <alignment horizontal="centerContinuous"/>
    </xf>
    <xf numFmtId="0" fontId="0" fillId="0" borderId="0" xfId="0" applyBorder="1" applyAlignment="1">
      <alignment/>
    </xf>
    <xf numFmtId="0" fontId="6" fillId="0" borderId="0" xfId="0" applyFont="1" applyAlignment="1">
      <alignment/>
    </xf>
    <xf numFmtId="0" fontId="0" fillId="0" borderId="2" xfId="0" applyBorder="1" applyAlignment="1">
      <alignment horizontal="centerContinuous"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8" fillId="0" borderId="0" xfId="0" applyFont="1" applyAlignment="1">
      <alignment/>
    </xf>
    <xf numFmtId="3" fontId="4" fillId="0" borderId="4" xfId="0" applyNumberFormat="1" applyFont="1" applyBorder="1" applyAlignment="1">
      <alignment/>
    </xf>
    <xf numFmtId="3" fontId="4" fillId="0" borderId="5" xfId="0" applyNumberFormat="1" applyFont="1" applyBorder="1" applyAlignment="1">
      <alignment/>
    </xf>
    <xf numFmtId="3" fontId="4" fillId="0" borderId="6" xfId="0" applyNumberFormat="1" applyFont="1" applyBorder="1" applyAlignment="1">
      <alignment/>
    </xf>
    <xf numFmtId="3" fontId="0" fillId="0" borderId="4" xfId="0" applyNumberFormat="1" applyBorder="1" applyAlignment="1">
      <alignment horizontal="right"/>
    </xf>
    <xf numFmtId="0" fontId="5" fillId="0" borderId="7" xfId="0" applyFont="1" applyBorder="1" applyAlignment="1" applyProtection="1">
      <alignment horizontal="center"/>
      <protection locked="0"/>
    </xf>
    <xf numFmtId="3" fontId="4" fillId="0" borderId="8" xfId="0" applyNumberFormat="1" applyFont="1" applyBorder="1" applyAlignment="1">
      <alignment/>
    </xf>
    <xf numFmtId="2" fontId="0" fillId="0" borderId="0" xfId="0" applyNumberFormat="1" applyAlignment="1">
      <alignment/>
    </xf>
    <xf numFmtId="0" fontId="0" fillId="0" borderId="0" xfId="0" applyNumberFormat="1" applyAlignment="1">
      <alignment/>
    </xf>
    <xf numFmtId="0" fontId="4" fillId="0" borderId="0" xfId="0" applyFont="1" applyAlignment="1">
      <alignment/>
    </xf>
    <xf numFmtId="0" fontId="0" fillId="0" borderId="0" xfId="0" applyAlignment="1">
      <alignment horizontal="left"/>
    </xf>
    <xf numFmtId="0" fontId="0" fillId="0" borderId="0" xfId="0" applyFill="1" applyAlignment="1">
      <alignment/>
    </xf>
    <xf numFmtId="0" fontId="5" fillId="0" borderId="7" xfId="0" applyFont="1" applyFill="1" applyBorder="1" applyAlignment="1" applyProtection="1">
      <alignment horizontal="center"/>
      <protection locked="0"/>
    </xf>
    <xf numFmtId="3" fontId="4" fillId="0" borderId="5" xfId="0" applyNumberFormat="1" applyFont="1" applyFill="1" applyBorder="1" applyAlignment="1">
      <alignment/>
    </xf>
    <xf numFmtId="3" fontId="4" fillId="0" borderId="8" xfId="0" applyNumberFormat="1" applyFont="1" applyFill="1" applyBorder="1" applyAlignment="1">
      <alignment/>
    </xf>
    <xf numFmtId="0" fontId="4" fillId="0" borderId="2" xfId="0" applyFont="1" applyBorder="1" applyAlignment="1">
      <alignment horizontal="left"/>
    </xf>
    <xf numFmtId="3" fontId="4" fillId="0" borderId="9" xfId="0" applyNumberFormat="1" applyFont="1" applyBorder="1" applyAlignment="1">
      <alignment/>
    </xf>
    <xf numFmtId="0" fontId="0" fillId="0" borderId="10" xfId="0" applyBorder="1" applyAlignment="1">
      <alignment horizontal="left"/>
    </xf>
    <xf numFmtId="0" fontId="0" fillId="0" borderId="0" xfId="0" applyBorder="1" applyAlignment="1">
      <alignment horizontal="center" textRotation="90" wrapText="1"/>
    </xf>
    <xf numFmtId="0" fontId="0" fillId="0" borderId="0" xfId="0" applyBorder="1" applyAlignment="1">
      <alignment horizontal="centerContinuous"/>
    </xf>
    <xf numFmtId="3" fontId="0" fillId="0" borderId="0" xfId="0" applyNumberFormat="1" applyBorder="1" applyAlignment="1">
      <alignment/>
    </xf>
    <xf numFmtId="3" fontId="0" fillId="0" borderId="0" xfId="0" applyNumberFormat="1" applyBorder="1" applyAlignment="1">
      <alignment horizontal="right"/>
    </xf>
    <xf numFmtId="0" fontId="0" fillId="0" borderId="11" xfId="0" applyBorder="1" applyAlignment="1">
      <alignment/>
    </xf>
    <xf numFmtId="0" fontId="0" fillId="0" borderId="8" xfId="0" applyBorder="1" applyAlignment="1">
      <alignment/>
    </xf>
    <xf numFmtId="0" fontId="0" fillId="0" borderId="12" xfId="0" applyFont="1" applyBorder="1" applyAlignment="1">
      <alignment/>
    </xf>
    <xf numFmtId="0" fontId="0" fillId="0" borderId="13" xfId="0" applyFont="1" applyBorder="1" applyAlignment="1">
      <alignment/>
    </xf>
    <xf numFmtId="0" fontId="0" fillId="0" borderId="13" xfId="0" applyFont="1" applyFill="1" applyBorder="1" applyAlignment="1">
      <alignment/>
    </xf>
    <xf numFmtId="0" fontId="0" fillId="0" borderId="14" xfId="0" applyFont="1" applyBorder="1" applyAlignment="1">
      <alignment/>
    </xf>
    <xf numFmtId="0" fontId="0" fillId="0" borderId="15" xfId="0" applyBorder="1" applyAlignment="1">
      <alignment/>
    </xf>
    <xf numFmtId="3" fontId="4" fillId="0" borderId="15" xfId="0" applyNumberFormat="1" applyFont="1" applyBorder="1" applyAlignment="1">
      <alignment/>
    </xf>
    <xf numFmtId="0" fontId="0" fillId="0" borderId="16" xfId="0" applyBorder="1" applyAlignment="1">
      <alignment horizontal="centerContinuous"/>
    </xf>
    <xf numFmtId="0" fontId="0" fillId="0" borderId="17" xfId="0" applyBorder="1" applyAlignment="1">
      <alignment/>
    </xf>
    <xf numFmtId="0" fontId="1" fillId="0" borderId="18" xfId="0" applyFont="1" applyFill="1" applyBorder="1" applyAlignment="1">
      <alignment horizontal="center" wrapText="1"/>
    </xf>
    <xf numFmtId="0" fontId="0" fillId="0" borderId="19" xfId="0" applyBorder="1" applyAlignment="1">
      <alignment/>
    </xf>
    <xf numFmtId="0" fontId="0" fillId="0" borderId="20" xfId="0" applyBorder="1" applyAlignment="1">
      <alignment horizontal="centerContinuous"/>
    </xf>
    <xf numFmtId="3" fontId="4" fillId="0" borderId="6" xfId="0" applyNumberFormat="1" applyFont="1" applyFill="1" applyBorder="1" applyAlignment="1">
      <alignment/>
    </xf>
    <xf numFmtId="0" fontId="1" fillId="0" borderId="0" xfId="0" applyFont="1" applyFill="1" applyBorder="1" applyAlignment="1">
      <alignment horizontal="center" textRotation="90" wrapText="1"/>
    </xf>
    <xf numFmtId="3" fontId="5" fillId="0" borderId="5" xfId="0" applyNumberFormat="1" applyFont="1" applyBorder="1" applyAlignment="1" applyProtection="1">
      <alignment horizontal="right"/>
      <protection locked="0"/>
    </xf>
    <xf numFmtId="0" fontId="5" fillId="0" borderId="5" xfId="0" applyNumberFormat="1" applyFont="1" applyBorder="1" applyAlignment="1" applyProtection="1">
      <alignment horizontal="right"/>
      <protection locked="0"/>
    </xf>
    <xf numFmtId="3" fontId="5" fillId="0" borderId="5" xfId="0" applyNumberFormat="1" applyFont="1" applyFill="1" applyBorder="1" applyAlignment="1" applyProtection="1">
      <alignment horizontal="right"/>
      <protection locked="0"/>
    </xf>
    <xf numFmtId="3" fontId="5" fillId="0" borderId="21" xfId="0" applyNumberFormat="1" applyFont="1" applyBorder="1" applyAlignment="1" applyProtection="1">
      <alignment horizontal="right"/>
      <protection locked="0"/>
    </xf>
    <xf numFmtId="3" fontId="5" fillId="0" borderId="6" xfId="0" applyNumberFormat="1" applyFont="1" applyBorder="1" applyAlignment="1" applyProtection="1">
      <alignment horizontal="right"/>
      <protection locked="0"/>
    </xf>
    <xf numFmtId="0" fontId="0" fillId="0" borderId="0" xfId="0" applyFill="1" applyBorder="1" applyAlignment="1">
      <alignment horizontal="right"/>
    </xf>
    <xf numFmtId="0" fontId="1" fillId="0" borderId="22" xfId="0" applyFont="1" applyBorder="1" applyAlignment="1">
      <alignment horizontal="center" textRotation="90" wrapText="1"/>
    </xf>
    <xf numFmtId="0" fontId="5" fillId="0" borderId="22" xfId="0" applyFont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 horizontal="center"/>
      <protection locked="0"/>
    </xf>
    <xf numFmtId="0" fontId="5" fillId="0" borderId="22" xfId="0" applyFont="1" applyFill="1" applyBorder="1" applyAlignment="1" applyProtection="1">
      <alignment/>
      <protection locked="0"/>
    </xf>
    <xf numFmtId="0" fontId="5" fillId="0" borderId="22" xfId="0" applyFont="1" applyBorder="1" applyAlignment="1" applyProtection="1">
      <alignment/>
      <protection locked="0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 horizontal="centerContinuous"/>
    </xf>
    <xf numFmtId="0" fontId="5" fillId="0" borderId="0" xfId="0" applyFont="1" applyBorder="1" applyAlignment="1">
      <alignment horizontal="centerContinuous"/>
    </xf>
    <xf numFmtId="0" fontId="5" fillId="0" borderId="25" xfId="0" applyFont="1" applyBorder="1" applyAlignment="1" applyProtection="1">
      <alignment horizontal="center"/>
      <protection locked="0"/>
    </xf>
    <xf numFmtId="0" fontId="5" fillId="0" borderId="26" xfId="0" applyFont="1" applyBorder="1" applyAlignment="1" applyProtection="1">
      <alignment horizontal="center"/>
      <protection locked="0"/>
    </xf>
    <xf numFmtId="0" fontId="10" fillId="0" borderId="0" xfId="0" applyFont="1" applyBorder="1" applyAlignment="1">
      <alignment horizontal="right"/>
    </xf>
    <xf numFmtId="0" fontId="0" fillId="2" borderId="1" xfId="0" applyFill="1" applyBorder="1" applyAlignment="1">
      <alignment/>
    </xf>
    <xf numFmtId="0" fontId="10" fillId="2" borderId="1" xfId="0" applyFont="1" applyFill="1" applyBorder="1" applyAlignment="1">
      <alignment horizontal="right"/>
    </xf>
    <xf numFmtId="0" fontId="5" fillId="2" borderId="22" xfId="0" applyFont="1" applyFill="1" applyBorder="1" applyAlignment="1" applyProtection="1">
      <alignment horizontal="center"/>
      <protection locked="0"/>
    </xf>
    <xf numFmtId="0" fontId="5" fillId="2" borderId="27" xfId="0" applyFont="1" applyFill="1" applyBorder="1" applyAlignment="1" applyProtection="1">
      <alignment horizontal="center"/>
      <protection locked="0"/>
    </xf>
    <xf numFmtId="0" fontId="5" fillId="2" borderId="28" xfId="0" applyFont="1" applyFill="1" applyBorder="1" applyAlignment="1" applyProtection="1">
      <alignment horizontal="center"/>
      <protection locked="0"/>
    </xf>
    <xf numFmtId="0" fontId="5" fillId="2" borderId="4" xfId="0" applyNumberFormat="1" applyFont="1" applyFill="1" applyBorder="1" applyAlignment="1" applyProtection="1">
      <alignment horizontal="right"/>
      <protection locked="0"/>
    </xf>
    <xf numFmtId="3" fontId="5" fillId="2" borderId="4" xfId="0" applyNumberFormat="1" applyFont="1" applyFill="1" applyBorder="1" applyAlignment="1" applyProtection="1">
      <alignment horizontal="right"/>
      <protection locked="0"/>
    </xf>
    <xf numFmtId="0" fontId="0" fillId="2" borderId="4" xfId="0" applyFill="1" applyBorder="1" applyAlignment="1">
      <alignment/>
    </xf>
    <xf numFmtId="3" fontId="4" fillId="2" borderId="4" xfId="0" applyNumberFormat="1" applyFont="1" applyFill="1" applyBorder="1" applyAlignment="1">
      <alignment/>
    </xf>
    <xf numFmtId="3" fontId="4" fillId="2" borderId="29" xfId="0" applyNumberFormat="1" applyFont="1" applyFill="1" applyBorder="1" applyAlignment="1">
      <alignment/>
    </xf>
    <xf numFmtId="4" fontId="4" fillId="2" borderId="29" xfId="0" applyNumberFormat="1" applyFont="1" applyFill="1" applyBorder="1" applyAlignment="1">
      <alignment horizontal="center"/>
    </xf>
    <xf numFmtId="0" fontId="0" fillId="0" borderId="30" xfId="0" applyFont="1" applyBorder="1" applyAlignment="1">
      <alignment horizontal="center" textRotation="90" wrapText="1"/>
    </xf>
    <xf numFmtId="0" fontId="0" fillId="0" borderId="31" xfId="0" applyFont="1" applyBorder="1" applyAlignment="1">
      <alignment horizontal="center" textRotation="90" wrapText="1"/>
    </xf>
    <xf numFmtId="0" fontId="0" fillId="0" borderId="32" xfId="0" applyFont="1" applyBorder="1" applyAlignment="1">
      <alignment horizontal="center" textRotation="90" wrapText="1"/>
    </xf>
    <xf numFmtId="0" fontId="0" fillId="2" borderId="4" xfId="0" applyFill="1" applyBorder="1" applyAlignment="1" applyProtection="1">
      <alignment horizontal="center"/>
      <protection locked="0"/>
    </xf>
    <xf numFmtId="0" fontId="5" fillId="0" borderId="5" xfId="0" applyFont="1" applyBorder="1" applyAlignment="1" applyProtection="1">
      <alignment horizontal="center"/>
      <protection locked="0"/>
    </xf>
    <xf numFmtId="0" fontId="5" fillId="0" borderId="5" xfId="0" applyFont="1" applyFill="1" applyBorder="1" applyAlignment="1" applyProtection="1">
      <alignment horizontal="center"/>
      <protection locked="0"/>
    </xf>
    <xf numFmtId="0" fontId="5" fillId="0" borderId="6" xfId="0" applyFont="1" applyBorder="1" applyAlignment="1" applyProtection="1">
      <alignment horizontal="center"/>
      <protection locked="0"/>
    </xf>
    <xf numFmtId="0" fontId="5" fillId="0" borderId="33" xfId="0" applyFont="1" applyBorder="1" applyAlignment="1" applyProtection="1">
      <alignment horizontal="center"/>
      <protection locked="0"/>
    </xf>
    <xf numFmtId="0" fontId="5" fillId="0" borderId="34" xfId="0" applyFont="1" applyBorder="1" applyAlignment="1" applyProtection="1">
      <alignment horizontal="center"/>
      <protection locked="0"/>
    </xf>
    <xf numFmtId="0" fontId="0" fillId="2" borderId="35" xfId="0" applyFill="1" applyBorder="1" applyAlignment="1" applyProtection="1">
      <alignment/>
      <protection locked="0"/>
    </xf>
    <xf numFmtId="0" fontId="6" fillId="0" borderId="36" xfId="0" applyFont="1" applyBorder="1" applyAlignment="1" applyProtection="1">
      <alignment/>
      <protection locked="0"/>
    </xf>
    <xf numFmtId="0" fontId="6" fillId="0" borderId="18" xfId="0" applyFont="1" applyBorder="1" applyAlignment="1" applyProtection="1">
      <alignment/>
      <protection locked="0"/>
    </xf>
    <xf numFmtId="0" fontId="6" fillId="0" borderId="37" xfId="0" applyFont="1" applyBorder="1" applyAlignment="1" applyProtection="1">
      <alignment/>
      <protection locked="0"/>
    </xf>
    <xf numFmtId="0" fontId="0" fillId="3" borderId="0" xfId="0" applyFill="1" applyAlignment="1">
      <alignment/>
    </xf>
    <xf numFmtId="0" fontId="0" fillId="3" borderId="0" xfId="0" applyFill="1" applyAlignment="1">
      <alignment horizontal="left"/>
    </xf>
    <xf numFmtId="0" fontId="0" fillId="0" borderId="38" xfId="0" applyBorder="1" applyAlignment="1">
      <alignment horizontal="center" textRotation="90" wrapText="1"/>
    </xf>
    <xf numFmtId="0" fontId="0" fillId="0" borderId="2" xfId="0" applyBorder="1" applyAlignment="1">
      <alignment horizontal="center" textRotation="90" wrapText="1"/>
    </xf>
    <xf numFmtId="0" fontId="0" fillId="0" borderId="39" xfId="0" applyBorder="1" applyAlignment="1">
      <alignment textRotation="90" wrapText="1"/>
    </xf>
    <xf numFmtId="0" fontId="0" fillId="0" borderId="4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22" xfId="0" applyBorder="1" applyAlignment="1">
      <alignment horizontal="center"/>
    </xf>
    <xf numFmtId="2" fontId="0" fillId="0" borderId="1" xfId="0" applyNumberFormat="1" applyBorder="1" applyAlignment="1">
      <alignment horizontal="center"/>
    </xf>
    <xf numFmtId="0" fontId="0" fillId="0" borderId="19" xfId="0" applyBorder="1" applyAlignment="1">
      <alignment horizontal="center"/>
    </xf>
    <xf numFmtId="0" fontId="7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11" fillId="0" borderId="1" xfId="0" applyFont="1" applyBorder="1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9525</xdr:colOff>
      <xdr:row>5</xdr:row>
      <xdr:rowOff>0</xdr:rowOff>
    </xdr:from>
    <xdr:to>
      <xdr:col>2</xdr:col>
      <xdr:colOff>962025</xdr:colOff>
      <xdr:row>31</xdr:row>
      <xdr:rowOff>9525</xdr:rowOff>
    </xdr:to>
    <xdr:grpSp>
      <xdr:nvGrpSpPr>
        <xdr:cNvPr id="1" name="Group 104"/>
        <xdr:cNvGrpSpPr>
          <a:grpSpLocks/>
        </xdr:cNvGrpSpPr>
      </xdr:nvGrpSpPr>
      <xdr:grpSpPr>
        <a:xfrm>
          <a:off x="1066800" y="1781175"/>
          <a:ext cx="952500" cy="4962525"/>
          <a:chOff x="130" y="173"/>
          <a:chExt cx="100" cy="521"/>
        </a:xfrm>
        <a:solidFill>
          <a:srgbClr val="FFFFFF"/>
        </a:solidFill>
      </xdr:grpSpPr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2"/>
  <dimension ref="A1:L23"/>
  <sheetViews>
    <sheetView workbookViewId="0" topLeftCell="A1">
      <selection activeCell="C45" sqref="C45"/>
    </sheetView>
  </sheetViews>
  <sheetFormatPr defaultColWidth="9.33203125" defaultRowHeight="12.75"/>
  <cols>
    <col min="1" max="1" width="12.33203125" style="0" customWidth="1"/>
    <col min="2" max="2" width="11" style="0" customWidth="1"/>
    <col min="3" max="3" width="11.16015625" style="0" customWidth="1"/>
    <col min="4" max="4" width="18.66015625" style="0" customWidth="1"/>
    <col min="5" max="5" width="6" style="0" customWidth="1"/>
  </cols>
  <sheetData>
    <row r="1" spans="1:12" ht="12.75">
      <c r="A1" s="87" t="s">
        <v>48</v>
      </c>
      <c r="B1" s="88">
        <f>MATCH(B2,C4:C22,0)</f>
        <v>8</v>
      </c>
      <c r="C1" s="17" t="str">
        <f ca="1">INDIRECT("c"&amp;B1+3)</f>
        <v>2D</v>
      </c>
      <c r="D1" s="17" t="str">
        <f ca="1">INDIRECT("d"&amp;B1+3)</f>
        <v>B757, A320</v>
      </c>
      <c r="E1" s="17">
        <f ca="1">INDIRECT("e"&amp;B1+3)</f>
        <v>8</v>
      </c>
      <c r="F1" s="17">
        <f ca="1">INDIRECT("f"&amp;B1+3)</f>
        <v>4</v>
      </c>
      <c r="G1" s="17"/>
      <c r="H1" s="17"/>
      <c r="I1" s="17"/>
      <c r="J1" s="17"/>
      <c r="K1" s="17"/>
      <c r="L1" s="17"/>
    </row>
    <row r="2" spans="1:7" ht="13.5" thickBot="1">
      <c r="A2" s="87" t="s">
        <v>49</v>
      </c>
      <c r="B2" s="87" t="s">
        <v>20</v>
      </c>
      <c r="G2" t="str">
        <f>"Aircraft "&amp;B5-6</f>
        <v>Aircraft 0</v>
      </c>
    </row>
    <row r="3" spans="3:6" ht="64.5" customHeight="1">
      <c r="C3" s="89" t="s">
        <v>14</v>
      </c>
      <c r="D3" s="90" t="s">
        <v>39</v>
      </c>
      <c r="E3" s="90" t="s">
        <v>45</v>
      </c>
      <c r="F3" s="91" t="s">
        <v>54</v>
      </c>
    </row>
    <row r="4" spans="3:6" ht="12.75">
      <c r="C4" s="92" t="s">
        <v>15</v>
      </c>
      <c r="D4" s="3" t="s">
        <v>32</v>
      </c>
      <c r="E4" s="93">
        <v>2</v>
      </c>
      <c r="F4" s="94">
        <v>1</v>
      </c>
    </row>
    <row r="5" spans="1:6" ht="12.75">
      <c r="A5" s="87" t="s">
        <v>47</v>
      </c>
      <c r="B5" s="87">
        <v>6</v>
      </c>
      <c r="C5" s="92" t="s">
        <v>16</v>
      </c>
      <c r="D5" s="3" t="s">
        <v>31</v>
      </c>
      <c r="E5" s="93">
        <v>4</v>
      </c>
      <c r="F5" s="94">
        <v>2</v>
      </c>
    </row>
    <row r="6" spans="3:6" ht="12.75">
      <c r="C6" s="92" t="s">
        <v>17</v>
      </c>
      <c r="D6" s="3" t="s">
        <v>57</v>
      </c>
      <c r="E6" s="93">
        <v>6</v>
      </c>
      <c r="F6" s="94">
        <v>3</v>
      </c>
    </row>
    <row r="7" spans="3:6" ht="12.75">
      <c r="C7" s="92" t="s">
        <v>18</v>
      </c>
      <c r="D7" s="3" t="s">
        <v>43</v>
      </c>
      <c r="E7" s="93">
        <v>8</v>
      </c>
      <c r="F7" s="94">
        <v>4</v>
      </c>
    </row>
    <row r="8" spans="3:6" ht="12.75">
      <c r="C8" s="92" t="s">
        <v>41</v>
      </c>
      <c r="D8" s="3" t="s">
        <v>44</v>
      </c>
      <c r="E8" s="93">
        <v>8</v>
      </c>
      <c r="F8" s="94">
        <v>4</v>
      </c>
    </row>
    <row r="9" spans="3:6" ht="12.75">
      <c r="C9" s="92" t="s">
        <v>42</v>
      </c>
      <c r="D9" s="3" t="s">
        <v>27</v>
      </c>
      <c r="E9" s="93">
        <v>16</v>
      </c>
      <c r="F9" s="94">
        <v>4</v>
      </c>
    </row>
    <row r="10" spans="3:6" ht="12.75">
      <c r="C10" s="92" t="s">
        <v>19</v>
      </c>
      <c r="D10" s="3" t="s">
        <v>30</v>
      </c>
      <c r="E10" s="93">
        <v>4</v>
      </c>
      <c r="F10" s="94">
        <v>2</v>
      </c>
    </row>
    <row r="11" spans="3:6" ht="12.75">
      <c r="C11" s="92" t="s">
        <v>20</v>
      </c>
      <c r="D11" s="3" t="s">
        <v>29</v>
      </c>
      <c r="E11" s="93">
        <v>8</v>
      </c>
      <c r="F11" s="94">
        <v>4</v>
      </c>
    </row>
    <row r="12" spans="3:6" ht="12.75">
      <c r="C12" s="92" t="s">
        <v>21</v>
      </c>
      <c r="D12" s="3" t="s">
        <v>28</v>
      </c>
      <c r="E12" s="93">
        <v>12</v>
      </c>
      <c r="F12" s="94">
        <v>6</v>
      </c>
    </row>
    <row r="13" spans="3:6" ht="12.75">
      <c r="C13" s="92" t="s">
        <v>22</v>
      </c>
      <c r="D13" s="3"/>
      <c r="E13" s="93">
        <v>16</v>
      </c>
      <c r="F13" s="94">
        <v>8</v>
      </c>
    </row>
    <row r="14" spans="3:6" ht="12.75">
      <c r="C14" s="92" t="s">
        <v>13</v>
      </c>
      <c r="D14" s="3" t="s">
        <v>11</v>
      </c>
      <c r="E14" s="93">
        <v>12</v>
      </c>
      <c r="F14" s="94">
        <v>6</v>
      </c>
    </row>
    <row r="15" spans="3:6" ht="12.75">
      <c r="C15" s="92" t="s">
        <v>23</v>
      </c>
      <c r="D15" s="3" t="s">
        <v>26</v>
      </c>
      <c r="E15" s="93">
        <v>20</v>
      </c>
      <c r="F15" s="94">
        <v>10</v>
      </c>
    </row>
    <row r="16" spans="1:6" ht="12.75">
      <c r="A16" s="15"/>
      <c r="C16" s="92" t="s">
        <v>24</v>
      </c>
      <c r="D16" s="3" t="s">
        <v>25</v>
      </c>
      <c r="E16" s="93">
        <v>28</v>
      </c>
      <c r="F16" s="94">
        <v>14</v>
      </c>
    </row>
    <row r="17" spans="1:6" ht="12.75">
      <c r="A17" s="15"/>
      <c r="C17" s="92" t="s">
        <v>33</v>
      </c>
      <c r="D17" s="3" t="s">
        <v>38</v>
      </c>
      <c r="E17" s="93">
        <v>10</v>
      </c>
      <c r="F17" s="94">
        <v>4</v>
      </c>
    </row>
    <row r="18" spans="1:6" ht="12.75">
      <c r="A18" s="15"/>
      <c r="C18" s="92" t="s">
        <v>34</v>
      </c>
      <c r="D18" s="3" t="s">
        <v>37</v>
      </c>
      <c r="E18" s="93">
        <v>12</v>
      </c>
      <c r="F18" s="94">
        <v>4</v>
      </c>
    </row>
    <row r="19" spans="1:6" ht="12.75">
      <c r="A19" s="15"/>
      <c r="C19" s="92" t="s">
        <v>12</v>
      </c>
      <c r="D19" s="3" t="s">
        <v>35</v>
      </c>
      <c r="E19" s="93">
        <v>16</v>
      </c>
      <c r="F19" s="94">
        <v>4</v>
      </c>
    </row>
    <row r="20" spans="1:6" ht="12.75">
      <c r="A20" s="15"/>
      <c r="C20" s="92" t="s">
        <v>55</v>
      </c>
      <c r="D20" s="3" t="s">
        <v>36</v>
      </c>
      <c r="E20" s="93">
        <v>20</v>
      </c>
      <c r="F20" s="94">
        <v>4</v>
      </c>
    </row>
    <row r="21" spans="1:6" ht="12.75">
      <c r="A21" s="16"/>
      <c r="C21" s="92" t="s">
        <v>40</v>
      </c>
      <c r="D21" s="3" t="s">
        <v>40</v>
      </c>
      <c r="E21" s="93">
        <v>24</v>
      </c>
      <c r="F21" s="94">
        <v>12</v>
      </c>
    </row>
    <row r="22" spans="1:6" ht="13.5" thickBot="1">
      <c r="A22" s="15"/>
      <c r="C22" s="7" t="s">
        <v>50</v>
      </c>
      <c r="D22" s="1" t="s">
        <v>51</v>
      </c>
      <c r="E22" s="95" t="s">
        <v>46</v>
      </c>
      <c r="F22" s="96" t="s">
        <v>46</v>
      </c>
    </row>
    <row r="23" ht="12.75">
      <c r="A23" s="15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/>
  <dimension ref="A1:AB39"/>
  <sheetViews>
    <sheetView showGridLines="0" showRowColHeaders="0" tabSelected="1" zoomScaleSheetLayoutView="100" workbookViewId="0" topLeftCell="A1">
      <selection activeCell="B19" sqref="B19"/>
    </sheetView>
  </sheetViews>
  <sheetFormatPr defaultColWidth="9.33203125" defaultRowHeight="12.75"/>
  <cols>
    <col min="1" max="1" width="1.83203125" style="0" customWidth="1"/>
    <col min="2" max="2" width="16.66015625" style="0" customWidth="1"/>
    <col min="3" max="3" width="17" style="0" customWidth="1"/>
    <col min="4" max="4" width="14" style="0" customWidth="1"/>
    <col min="5" max="5" width="11.16015625" style="0" customWidth="1"/>
    <col min="6" max="6" width="11" style="0" customWidth="1"/>
    <col min="7" max="7" width="9.5" style="0" customWidth="1"/>
    <col min="8" max="8" width="7" style="0" customWidth="1"/>
    <col min="9" max="9" width="8.33203125" style="0" customWidth="1"/>
    <col min="10" max="10" width="2.66015625" style="0" customWidth="1"/>
    <col min="11" max="11" width="6" style="0" customWidth="1"/>
    <col min="12" max="12" width="8.83203125" style="0" customWidth="1"/>
    <col min="14" max="14" width="11.66015625" style="0" customWidth="1"/>
    <col min="15" max="15" width="45.66015625" style="0" customWidth="1"/>
    <col min="16" max="20" width="8.16015625" style="0" customWidth="1"/>
    <col min="21" max="21" width="8.5" style="0" customWidth="1"/>
    <col min="22" max="22" width="11.33203125" style="0" customWidth="1"/>
    <col min="23" max="23" width="12" style="0" customWidth="1"/>
    <col min="24" max="24" width="2.16015625" style="0" customWidth="1"/>
  </cols>
  <sheetData>
    <row r="1" spans="1:24" ht="17.25" customHeight="1">
      <c r="A1" s="18"/>
      <c r="C1" s="2"/>
      <c r="D1" s="97" t="s">
        <v>60</v>
      </c>
      <c r="E1" s="97"/>
      <c r="F1" s="97"/>
      <c r="G1" s="97"/>
      <c r="H1" s="97"/>
      <c r="I1" s="97"/>
      <c r="J1" s="97"/>
      <c r="K1" s="97"/>
      <c r="L1" s="97"/>
      <c r="M1" s="97"/>
      <c r="N1" s="97"/>
      <c r="O1" s="97"/>
      <c r="P1" s="2"/>
      <c r="Q1" s="2"/>
      <c r="R1" s="2"/>
      <c r="S1" s="2"/>
      <c r="T1" s="2"/>
      <c r="U1" s="2"/>
      <c r="V1" s="2"/>
      <c r="W1" s="2"/>
      <c r="X1" s="2"/>
    </row>
    <row r="2" spans="1:24" ht="17.25" customHeight="1">
      <c r="A2" s="18"/>
      <c r="C2" s="2"/>
      <c r="D2" s="98" t="s">
        <v>61</v>
      </c>
      <c r="E2" s="98"/>
      <c r="F2" s="98"/>
      <c r="G2" s="98"/>
      <c r="H2" s="98"/>
      <c r="I2" s="98"/>
      <c r="J2" s="98"/>
      <c r="K2" s="98"/>
      <c r="L2" s="98"/>
      <c r="M2" s="98"/>
      <c r="N2" s="98"/>
      <c r="O2" s="98"/>
      <c r="P2" s="27"/>
      <c r="Q2" s="27"/>
      <c r="R2" s="27"/>
      <c r="S2" s="27"/>
      <c r="T2" s="27"/>
      <c r="U2" s="27"/>
      <c r="V2" s="27"/>
      <c r="W2" s="2"/>
      <c r="X2" s="2"/>
    </row>
    <row r="3" spans="2:22" ht="13.5" customHeight="1" thickBot="1">
      <c r="B3" s="8"/>
      <c r="D3" s="99" t="s">
        <v>62</v>
      </c>
      <c r="E3" s="99"/>
      <c r="F3" s="99"/>
      <c r="G3" s="99"/>
      <c r="H3" s="99"/>
      <c r="I3" s="99"/>
      <c r="J3" s="99"/>
      <c r="K3" s="99"/>
      <c r="L3" s="99"/>
      <c r="M3" s="99"/>
      <c r="N3" s="99"/>
      <c r="O3" s="99"/>
      <c r="P3" s="3"/>
      <c r="Q3" s="3"/>
      <c r="R3" s="3"/>
      <c r="S3" s="3"/>
      <c r="T3" s="3"/>
      <c r="U3" s="3"/>
      <c r="V3" s="3"/>
    </row>
    <row r="4" spans="2:22" ht="12.75">
      <c r="B4" s="4"/>
      <c r="C4" s="59" t="s">
        <v>0</v>
      </c>
      <c r="D4" s="58"/>
      <c r="E4" s="38"/>
      <c r="F4" s="5"/>
      <c r="G4" s="5"/>
      <c r="H4" s="6"/>
      <c r="I4" s="6"/>
      <c r="J4" s="6"/>
      <c r="K4" s="6"/>
      <c r="L4" s="23" t="s">
        <v>1</v>
      </c>
      <c r="M4" s="25"/>
      <c r="N4" s="42"/>
      <c r="O4" s="39"/>
      <c r="P4" s="3"/>
      <c r="Q4" s="3"/>
      <c r="R4" s="3"/>
      <c r="S4" s="3"/>
      <c r="T4" s="3"/>
      <c r="U4" s="3"/>
      <c r="V4" s="3"/>
    </row>
    <row r="5" spans="3:22" ht="79.5" customHeight="1">
      <c r="C5" s="51"/>
      <c r="D5" s="74" t="s">
        <v>58</v>
      </c>
      <c r="E5" s="75" t="s">
        <v>5</v>
      </c>
      <c r="F5" s="76" t="s">
        <v>3</v>
      </c>
      <c r="G5" s="76" t="s">
        <v>4</v>
      </c>
      <c r="H5" s="76" t="s">
        <v>52</v>
      </c>
      <c r="I5" s="76" t="s">
        <v>56</v>
      </c>
      <c r="J5" s="76"/>
      <c r="K5" s="76" t="s">
        <v>53</v>
      </c>
      <c r="L5" s="76" t="s">
        <v>6</v>
      </c>
      <c r="M5" s="76" t="s">
        <v>7</v>
      </c>
      <c r="N5" s="76" t="s">
        <v>8</v>
      </c>
      <c r="O5" s="40" t="s">
        <v>59</v>
      </c>
      <c r="P5" s="26"/>
      <c r="Q5" s="44"/>
      <c r="R5" s="3"/>
      <c r="S5" s="3"/>
      <c r="T5" s="3"/>
      <c r="U5" s="3"/>
      <c r="V5" s="3"/>
    </row>
    <row r="6" spans="1:28" ht="15" customHeight="1" thickBot="1">
      <c r="A6" s="63"/>
      <c r="B6" s="64" t="s">
        <v>9</v>
      </c>
      <c r="C6" s="65"/>
      <c r="D6" s="66"/>
      <c r="E6" s="67"/>
      <c r="F6" s="68"/>
      <c r="G6" s="69"/>
      <c r="H6" s="77"/>
      <c r="I6" s="77"/>
      <c r="J6" s="70"/>
      <c r="K6" s="70"/>
      <c r="L6" s="71">
        <f>G6</f>
        <v>0</v>
      </c>
      <c r="M6" s="72">
        <f aca="true" t="shared" si="0" ref="M6:M31">IF(OR(H6=0,H6=""),"",F6*0.95/H6)</f>
      </c>
      <c r="N6" s="73">
        <f>G6</f>
        <v>0</v>
      </c>
      <c r="O6" s="83"/>
      <c r="P6" s="3"/>
      <c r="Q6" s="3"/>
      <c r="R6" s="3"/>
      <c r="S6" s="3"/>
      <c r="T6" s="3"/>
      <c r="U6" s="3"/>
      <c r="V6" s="3"/>
      <c r="W6" s="3"/>
      <c r="X6" s="3"/>
      <c r="Y6" s="3"/>
      <c r="Z6" s="3"/>
      <c r="AA6" s="3"/>
      <c r="AB6" s="3"/>
    </row>
    <row r="7" spans="2:28" ht="15" customHeight="1">
      <c r="B7" s="62" t="s">
        <v>10</v>
      </c>
      <c r="C7" s="52"/>
      <c r="D7" s="13"/>
      <c r="E7" s="60"/>
      <c r="F7" s="45"/>
      <c r="G7" s="45"/>
      <c r="H7" s="78"/>
      <c r="I7" s="78"/>
      <c r="J7" s="32"/>
      <c r="K7" s="30">
        <f>IF(OR(G7=0,G7=""),"",ROUND(0.8^($I$6-I7),2))</f>
      </c>
      <c r="L7" s="10">
        <f>IF(I7="","",K7*G7)</f>
      </c>
      <c r="M7" s="24">
        <f t="shared" si="0"/>
      </c>
      <c r="N7" s="21">
        <f aca="true" t="shared" si="1" ref="N7:N13">ROUNDUP(IF(OR(M7=0,M7=""),0,10^(LOG(L7)*(M7/$M$6)^0.5)),0)</f>
        <v>0</v>
      </c>
      <c r="O7" s="84"/>
      <c r="P7" s="3"/>
      <c r="Q7" s="3"/>
      <c r="R7" s="3"/>
      <c r="S7" s="3"/>
      <c r="T7" s="3"/>
      <c r="U7" s="3"/>
      <c r="V7" s="3"/>
      <c r="W7" s="3"/>
      <c r="X7" s="3"/>
      <c r="Y7" s="3"/>
      <c r="Z7" s="3"/>
      <c r="AA7" s="3"/>
      <c r="AB7" s="3"/>
    </row>
    <row r="8" spans="2:22" ht="15" customHeight="1">
      <c r="B8" s="62" t="s">
        <v>2</v>
      </c>
      <c r="C8" s="52"/>
      <c r="D8" s="13"/>
      <c r="E8" s="60"/>
      <c r="F8" s="46"/>
      <c r="G8" s="45"/>
      <c r="H8" s="78"/>
      <c r="I8" s="78"/>
      <c r="J8" s="33"/>
      <c r="K8" s="31">
        <f aca="true" t="shared" si="2" ref="K8:K31">IF(OR(G8=0,G8=""),"",ROUND(0.8^($I$6-I8),2))</f>
      </c>
      <c r="L8" s="10">
        <f aca="true" t="shared" si="3" ref="L8:L31">IF(I8="","",K8*G8)</f>
      </c>
      <c r="M8" s="14">
        <f t="shared" si="0"/>
      </c>
      <c r="N8" s="21">
        <f t="shared" si="1"/>
        <v>0</v>
      </c>
      <c r="O8" s="85"/>
      <c r="P8" s="3"/>
      <c r="Q8" s="3"/>
      <c r="R8" s="3"/>
      <c r="S8" s="3"/>
      <c r="T8" s="3"/>
      <c r="U8" s="3"/>
      <c r="V8" s="3"/>
    </row>
    <row r="9" spans="2:22" ht="15" customHeight="1">
      <c r="B9" s="3"/>
      <c r="C9" s="52"/>
      <c r="D9" s="13"/>
      <c r="E9" s="60"/>
      <c r="F9" s="45"/>
      <c r="G9" s="45"/>
      <c r="H9" s="78"/>
      <c r="I9" s="78"/>
      <c r="J9" s="33"/>
      <c r="K9" s="31">
        <f t="shared" si="2"/>
      </c>
      <c r="L9" s="10">
        <f t="shared" si="3"/>
      </c>
      <c r="M9" s="14">
        <f t="shared" si="0"/>
      </c>
      <c r="N9" s="21">
        <f t="shared" si="1"/>
        <v>0</v>
      </c>
      <c r="O9" s="85"/>
      <c r="P9" s="3"/>
      <c r="Q9" s="3"/>
      <c r="R9" s="3"/>
      <c r="S9" s="3"/>
      <c r="T9" s="3"/>
      <c r="U9" s="3"/>
      <c r="V9" s="3"/>
    </row>
    <row r="10" spans="2:22" ht="15" customHeight="1">
      <c r="B10" s="3"/>
      <c r="C10" s="52"/>
      <c r="D10" s="13"/>
      <c r="E10" s="60"/>
      <c r="F10" s="45"/>
      <c r="G10" s="45"/>
      <c r="H10" s="78"/>
      <c r="I10" s="78"/>
      <c r="J10" s="33"/>
      <c r="K10" s="31">
        <f t="shared" si="2"/>
      </c>
      <c r="L10" s="10">
        <f t="shared" si="3"/>
      </c>
      <c r="M10" s="14">
        <f t="shared" si="0"/>
      </c>
      <c r="N10" s="21">
        <f t="shared" si="1"/>
        <v>0</v>
      </c>
      <c r="O10" s="85"/>
      <c r="P10" s="3"/>
      <c r="Q10" s="3"/>
      <c r="R10" s="3"/>
      <c r="S10" s="3"/>
      <c r="T10" s="3"/>
      <c r="U10" s="3"/>
      <c r="V10" s="3"/>
    </row>
    <row r="11" spans="2:22" ht="15" customHeight="1">
      <c r="B11" s="3"/>
      <c r="C11" s="52"/>
      <c r="D11" s="13"/>
      <c r="E11" s="60"/>
      <c r="F11" s="45"/>
      <c r="G11" s="45"/>
      <c r="H11" s="78"/>
      <c r="I11" s="78"/>
      <c r="J11" s="33"/>
      <c r="K11" s="31">
        <f t="shared" si="2"/>
      </c>
      <c r="L11" s="10">
        <f t="shared" si="3"/>
      </c>
      <c r="M11" s="14">
        <f t="shared" si="0"/>
      </c>
      <c r="N11" s="21">
        <f t="shared" si="1"/>
        <v>0</v>
      </c>
      <c r="O11" s="85"/>
      <c r="P11" s="3"/>
      <c r="Q11" s="3"/>
      <c r="R11" s="3"/>
      <c r="S11" s="3"/>
      <c r="T11" s="3"/>
      <c r="U11" s="3"/>
      <c r="V11" s="3"/>
    </row>
    <row r="12" spans="2:22" ht="15" customHeight="1">
      <c r="B12" s="3"/>
      <c r="C12" s="52"/>
      <c r="D12" s="13"/>
      <c r="E12" s="60"/>
      <c r="F12" s="45"/>
      <c r="G12" s="45"/>
      <c r="H12" s="78"/>
      <c r="I12" s="78"/>
      <c r="J12" s="33"/>
      <c r="K12" s="31">
        <f t="shared" si="2"/>
      </c>
      <c r="L12" s="10">
        <f t="shared" si="3"/>
      </c>
      <c r="M12" s="14">
        <f t="shared" si="0"/>
      </c>
      <c r="N12" s="21">
        <f t="shared" si="1"/>
        <v>0</v>
      </c>
      <c r="O12" s="85"/>
      <c r="P12" s="3"/>
      <c r="Q12" s="3"/>
      <c r="R12" s="3"/>
      <c r="S12" s="3"/>
      <c r="T12" s="3"/>
      <c r="U12" s="3"/>
      <c r="V12" s="3"/>
    </row>
    <row r="13" spans="1:22" ht="15" customHeight="1">
      <c r="A13" s="19"/>
      <c r="B13" s="50"/>
      <c r="C13" s="53"/>
      <c r="D13" s="20"/>
      <c r="E13" s="60"/>
      <c r="F13" s="47"/>
      <c r="G13" s="47"/>
      <c r="H13" s="79"/>
      <c r="I13" s="79"/>
      <c r="J13" s="34"/>
      <c r="K13" s="31">
        <f t="shared" si="2"/>
      </c>
      <c r="L13" s="10">
        <f t="shared" si="3"/>
      </c>
      <c r="M13" s="22">
        <f t="shared" si="0"/>
      </c>
      <c r="N13" s="21">
        <f t="shared" si="1"/>
        <v>0</v>
      </c>
      <c r="O13" s="85"/>
      <c r="P13" s="3"/>
      <c r="Q13" s="3"/>
      <c r="R13" s="3"/>
      <c r="S13" s="3"/>
      <c r="T13" s="3"/>
      <c r="U13" s="3"/>
      <c r="V13" s="3"/>
    </row>
    <row r="14" spans="1:22" ht="15" customHeight="1">
      <c r="A14" s="19"/>
      <c r="B14" s="50"/>
      <c r="C14" s="54"/>
      <c r="D14" s="20"/>
      <c r="E14" s="60"/>
      <c r="F14" s="47"/>
      <c r="G14" s="47"/>
      <c r="H14" s="79"/>
      <c r="I14" s="79"/>
      <c r="J14" s="34"/>
      <c r="K14" s="31">
        <f t="shared" si="2"/>
      </c>
      <c r="L14" s="10">
        <f t="shared" si="3"/>
      </c>
      <c r="M14" s="22">
        <f t="shared" si="0"/>
      </c>
      <c r="N14" s="21">
        <f>ROUNDUP(IF(OR(M14=0,M14=""),0,10^(LOG(L14)*(M14/$M$6)^0.5)),0)</f>
        <v>0</v>
      </c>
      <c r="O14" s="85"/>
      <c r="P14" s="3"/>
      <c r="Q14" s="3"/>
      <c r="R14" s="3"/>
      <c r="S14" s="3"/>
      <c r="T14" s="3"/>
      <c r="U14" s="3"/>
      <c r="V14" s="3"/>
    </row>
    <row r="15" spans="2:22" ht="15" customHeight="1">
      <c r="B15" s="3"/>
      <c r="C15" s="55"/>
      <c r="D15" s="13"/>
      <c r="E15" s="60"/>
      <c r="F15" s="45"/>
      <c r="G15" s="45"/>
      <c r="H15" s="78"/>
      <c r="I15" s="78"/>
      <c r="J15" s="33"/>
      <c r="K15" s="31">
        <f t="shared" si="2"/>
      </c>
      <c r="L15" s="10">
        <f t="shared" si="3"/>
      </c>
      <c r="M15" s="14">
        <f t="shared" si="0"/>
      </c>
      <c r="N15" s="21">
        <f aca="true" t="shared" si="4" ref="N15:N31">ROUNDUP(IF(OR(M15=0,M15=""),0,10^(LOG(L15)*(M15/$M$6)^0.5)),0)</f>
        <v>0</v>
      </c>
      <c r="O15" s="85"/>
      <c r="P15" s="3"/>
      <c r="Q15" s="3"/>
      <c r="R15" s="3"/>
      <c r="S15" s="3"/>
      <c r="T15" s="3"/>
      <c r="U15" s="3"/>
      <c r="V15" s="3"/>
    </row>
    <row r="16" spans="2:22" ht="15" customHeight="1">
      <c r="B16" s="3"/>
      <c r="C16" s="55"/>
      <c r="D16" s="13"/>
      <c r="E16" s="60"/>
      <c r="F16" s="45"/>
      <c r="G16" s="45"/>
      <c r="H16" s="78"/>
      <c r="I16" s="78"/>
      <c r="J16" s="33"/>
      <c r="K16" s="31">
        <f t="shared" si="2"/>
      </c>
      <c r="L16" s="10">
        <f t="shared" si="3"/>
      </c>
      <c r="M16" s="14">
        <f t="shared" si="0"/>
      </c>
      <c r="N16" s="21">
        <f t="shared" si="4"/>
        <v>0</v>
      </c>
      <c r="O16" s="85"/>
      <c r="P16" s="3"/>
      <c r="Q16" s="3"/>
      <c r="R16" s="3"/>
      <c r="S16" s="3"/>
      <c r="T16" s="3"/>
      <c r="U16" s="3"/>
      <c r="V16" s="3"/>
    </row>
    <row r="17" spans="2:22" ht="15" customHeight="1">
      <c r="B17" s="3"/>
      <c r="C17" s="55"/>
      <c r="D17" s="13"/>
      <c r="E17" s="60"/>
      <c r="F17" s="45"/>
      <c r="G17" s="45"/>
      <c r="H17" s="78"/>
      <c r="I17" s="78"/>
      <c r="J17" s="33"/>
      <c r="K17" s="31">
        <f t="shared" si="2"/>
      </c>
      <c r="L17" s="10">
        <f t="shared" si="3"/>
      </c>
      <c r="M17" s="14">
        <f t="shared" si="0"/>
      </c>
      <c r="N17" s="21">
        <f t="shared" si="4"/>
        <v>0</v>
      </c>
      <c r="O17" s="85"/>
      <c r="P17" s="3"/>
      <c r="Q17" s="3"/>
      <c r="R17" s="3"/>
      <c r="S17" s="3"/>
      <c r="T17" s="3"/>
      <c r="U17" s="3"/>
      <c r="V17" s="3"/>
    </row>
    <row r="18" spans="2:22" ht="15" customHeight="1">
      <c r="B18" s="3"/>
      <c r="C18" s="55"/>
      <c r="D18" s="13"/>
      <c r="E18" s="60"/>
      <c r="F18" s="45"/>
      <c r="G18" s="45"/>
      <c r="H18" s="78"/>
      <c r="I18" s="78"/>
      <c r="J18" s="33"/>
      <c r="K18" s="31">
        <f t="shared" si="2"/>
      </c>
      <c r="L18" s="10">
        <f t="shared" si="3"/>
      </c>
      <c r="M18" s="14">
        <f t="shared" si="0"/>
      </c>
      <c r="N18" s="21">
        <f t="shared" si="4"/>
        <v>0</v>
      </c>
      <c r="O18" s="85"/>
      <c r="P18" s="3"/>
      <c r="Q18" s="3"/>
      <c r="R18" s="3"/>
      <c r="S18" s="3"/>
      <c r="T18" s="3"/>
      <c r="U18" s="3"/>
      <c r="V18" s="3"/>
    </row>
    <row r="19" spans="2:22" ht="15" customHeight="1">
      <c r="B19" s="3"/>
      <c r="C19" s="55"/>
      <c r="D19" s="13"/>
      <c r="E19" s="60"/>
      <c r="F19" s="45"/>
      <c r="G19" s="45"/>
      <c r="H19" s="78"/>
      <c r="I19" s="78"/>
      <c r="J19" s="33"/>
      <c r="K19" s="31">
        <f t="shared" si="2"/>
      </c>
      <c r="L19" s="10">
        <f t="shared" si="3"/>
      </c>
      <c r="M19" s="14">
        <f t="shared" si="0"/>
      </c>
      <c r="N19" s="21">
        <f t="shared" si="4"/>
        <v>0</v>
      </c>
      <c r="O19" s="85"/>
      <c r="P19" s="3"/>
      <c r="Q19" s="3"/>
      <c r="R19" s="3"/>
      <c r="S19" s="3"/>
      <c r="T19" s="3"/>
      <c r="U19" s="3"/>
      <c r="V19" s="3"/>
    </row>
    <row r="20" spans="2:22" ht="15" customHeight="1">
      <c r="B20" s="3"/>
      <c r="C20" s="55"/>
      <c r="D20" s="13"/>
      <c r="E20" s="60"/>
      <c r="F20" s="45"/>
      <c r="G20" s="45"/>
      <c r="H20" s="78"/>
      <c r="I20" s="78"/>
      <c r="J20" s="33"/>
      <c r="K20" s="31">
        <f t="shared" si="2"/>
      </c>
      <c r="L20" s="10">
        <f t="shared" si="3"/>
      </c>
      <c r="M20" s="14">
        <f t="shared" si="0"/>
      </c>
      <c r="N20" s="21">
        <f t="shared" si="4"/>
        <v>0</v>
      </c>
      <c r="O20" s="85"/>
      <c r="P20" s="3"/>
      <c r="Q20" s="3"/>
      <c r="R20" s="3"/>
      <c r="S20" s="3"/>
      <c r="T20" s="3"/>
      <c r="U20" s="3"/>
      <c r="V20" s="3"/>
    </row>
    <row r="21" spans="2:22" ht="15" customHeight="1">
      <c r="B21" s="3"/>
      <c r="C21" s="55"/>
      <c r="D21" s="13"/>
      <c r="E21" s="60"/>
      <c r="F21" s="45"/>
      <c r="G21" s="45"/>
      <c r="H21" s="78"/>
      <c r="I21" s="78"/>
      <c r="J21" s="33"/>
      <c r="K21" s="31">
        <f t="shared" si="2"/>
      </c>
      <c r="L21" s="10">
        <f t="shared" si="3"/>
      </c>
      <c r="M21" s="14">
        <f t="shared" si="0"/>
      </c>
      <c r="N21" s="21">
        <f t="shared" si="4"/>
        <v>0</v>
      </c>
      <c r="O21" s="85"/>
      <c r="P21" s="3"/>
      <c r="Q21" s="3"/>
      <c r="R21" s="3"/>
      <c r="S21" s="3"/>
      <c r="T21" s="3"/>
      <c r="U21" s="3"/>
      <c r="V21" s="3"/>
    </row>
    <row r="22" spans="2:22" ht="15" customHeight="1">
      <c r="B22" s="3"/>
      <c r="C22" s="55"/>
      <c r="D22" s="13"/>
      <c r="E22" s="60"/>
      <c r="F22" s="45"/>
      <c r="G22" s="45"/>
      <c r="H22" s="78"/>
      <c r="I22" s="78"/>
      <c r="J22" s="33"/>
      <c r="K22" s="31">
        <f t="shared" si="2"/>
      </c>
      <c r="L22" s="10">
        <f t="shared" si="3"/>
      </c>
      <c r="M22" s="14">
        <f t="shared" si="0"/>
      </c>
      <c r="N22" s="21">
        <f t="shared" si="4"/>
        <v>0</v>
      </c>
      <c r="O22" s="85"/>
      <c r="P22" s="3"/>
      <c r="Q22" s="3"/>
      <c r="R22" s="3"/>
      <c r="S22" s="3"/>
      <c r="T22" s="3"/>
      <c r="U22" s="3"/>
      <c r="V22" s="3"/>
    </row>
    <row r="23" spans="2:22" ht="15" customHeight="1">
      <c r="B23" s="3"/>
      <c r="C23" s="55"/>
      <c r="D23" s="13"/>
      <c r="E23" s="60"/>
      <c r="F23" s="45"/>
      <c r="G23" s="45"/>
      <c r="H23" s="78"/>
      <c r="I23" s="78"/>
      <c r="J23" s="33"/>
      <c r="K23" s="31">
        <f t="shared" si="2"/>
      </c>
      <c r="L23" s="10">
        <f t="shared" si="3"/>
      </c>
      <c r="M23" s="14">
        <f t="shared" si="0"/>
      </c>
      <c r="N23" s="21">
        <f t="shared" si="4"/>
        <v>0</v>
      </c>
      <c r="O23" s="85"/>
      <c r="P23" s="3"/>
      <c r="Q23" s="3"/>
      <c r="R23" s="3"/>
      <c r="S23" s="3"/>
      <c r="T23" s="3"/>
      <c r="U23" s="3"/>
      <c r="V23" s="3"/>
    </row>
    <row r="24" spans="2:22" ht="15" customHeight="1">
      <c r="B24" s="3"/>
      <c r="C24" s="55"/>
      <c r="D24" s="13"/>
      <c r="E24" s="60"/>
      <c r="F24" s="45"/>
      <c r="G24" s="45"/>
      <c r="H24" s="78"/>
      <c r="I24" s="78"/>
      <c r="J24" s="33"/>
      <c r="K24" s="31">
        <f t="shared" si="2"/>
      </c>
      <c r="L24" s="10">
        <f t="shared" si="3"/>
      </c>
      <c r="M24" s="14">
        <f t="shared" si="0"/>
      </c>
      <c r="N24" s="21">
        <f t="shared" si="4"/>
        <v>0</v>
      </c>
      <c r="O24" s="85"/>
      <c r="P24" s="3"/>
      <c r="Q24" s="3"/>
      <c r="R24" s="3"/>
      <c r="S24" s="3"/>
      <c r="T24" s="3"/>
      <c r="U24" s="3"/>
      <c r="V24" s="3"/>
    </row>
    <row r="25" spans="2:22" ht="15" customHeight="1">
      <c r="B25" s="3"/>
      <c r="C25" s="55"/>
      <c r="D25" s="13"/>
      <c r="E25" s="60"/>
      <c r="F25" s="45"/>
      <c r="G25" s="45"/>
      <c r="H25" s="78"/>
      <c r="I25" s="78"/>
      <c r="J25" s="33"/>
      <c r="K25" s="31">
        <f t="shared" si="2"/>
      </c>
      <c r="L25" s="10">
        <f t="shared" si="3"/>
      </c>
      <c r="M25" s="14">
        <f t="shared" si="0"/>
      </c>
      <c r="N25" s="21">
        <f t="shared" si="4"/>
        <v>0</v>
      </c>
      <c r="O25" s="85"/>
      <c r="P25" s="3"/>
      <c r="Q25" s="3"/>
      <c r="R25" s="3"/>
      <c r="S25" s="3"/>
      <c r="T25" s="3"/>
      <c r="U25" s="3"/>
      <c r="V25" s="3"/>
    </row>
    <row r="26" spans="2:22" ht="15" customHeight="1">
      <c r="B26" s="3"/>
      <c r="C26" s="55"/>
      <c r="D26" s="13"/>
      <c r="E26" s="60"/>
      <c r="F26" s="45"/>
      <c r="G26" s="45"/>
      <c r="H26" s="78"/>
      <c r="I26" s="78"/>
      <c r="J26" s="33"/>
      <c r="K26" s="31">
        <f t="shared" si="2"/>
      </c>
      <c r="L26" s="10">
        <f t="shared" si="3"/>
      </c>
      <c r="M26" s="14">
        <f t="shared" si="0"/>
      </c>
      <c r="N26" s="21">
        <f t="shared" si="4"/>
        <v>0</v>
      </c>
      <c r="O26" s="85"/>
      <c r="P26" s="3"/>
      <c r="Q26" s="3"/>
      <c r="R26" s="3"/>
      <c r="S26" s="3"/>
      <c r="T26" s="3"/>
      <c r="U26" s="3"/>
      <c r="V26" s="3"/>
    </row>
    <row r="27" spans="2:22" ht="15" customHeight="1">
      <c r="B27" s="3"/>
      <c r="C27" s="55"/>
      <c r="D27" s="13"/>
      <c r="E27" s="60"/>
      <c r="F27" s="45"/>
      <c r="G27" s="45"/>
      <c r="H27" s="78"/>
      <c r="I27" s="78"/>
      <c r="J27" s="33"/>
      <c r="K27" s="31">
        <f t="shared" si="2"/>
      </c>
      <c r="L27" s="10">
        <f t="shared" si="3"/>
      </c>
      <c r="M27" s="14">
        <f t="shared" si="0"/>
      </c>
      <c r="N27" s="21">
        <f t="shared" si="4"/>
        <v>0</v>
      </c>
      <c r="O27" s="85"/>
      <c r="P27" s="3"/>
      <c r="Q27" s="3"/>
      <c r="R27" s="3"/>
      <c r="S27" s="3"/>
      <c r="T27" s="3"/>
      <c r="U27" s="3"/>
      <c r="V27" s="3"/>
    </row>
    <row r="28" spans="2:22" ht="15" customHeight="1">
      <c r="B28" s="3"/>
      <c r="C28" s="55"/>
      <c r="D28" s="13"/>
      <c r="E28" s="60"/>
      <c r="F28" s="45"/>
      <c r="G28" s="45"/>
      <c r="H28" s="78"/>
      <c r="I28" s="78"/>
      <c r="J28" s="33"/>
      <c r="K28" s="31">
        <f t="shared" si="2"/>
      </c>
      <c r="L28" s="10">
        <f t="shared" si="3"/>
      </c>
      <c r="M28" s="14">
        <f t="shared" si="0"/>
      </c>
      <c r="N28" s="21">
        <f t="shared" si="4"/>
        <v>0</v>
      </c>
      <c r="O28" s="85"/>
      <c r="P28" s="3"/>
      <c r="Q28" s="3"/>
      <c r="R28" s="3"/>
      <c r="S28" s="3"/>
      <c r="T28" s="3"/>
      <c r="U28" s="3"/>
      <c r="V28" s="3"/>
    </row>
    <row r="29" spans="2:22" ht="15" customHeight="1">
      <c r="B29" s="3"/>
      <c r="C29" s="55"/>
      <c r="D29" s="13"/>
      <c r="E29" s="60"/>
      <c r="F29" s="45"/>
      <c r="G29" s="45"/>
      <c r="H29" s="78"/>
      <c r="I29" s="78"/>
      <c r="J29" s="33"/>
      <c r="K29" s="31">
        <f t="shared" si="2"/>
      </c>
      <c r="L29" s="10">
        <f t="shared" si="3"/>
      </c>
      <c r="M29" s="14">
        <f t="shared" si="0"/>
      </c>
      <c r="N29" s="21">
        <f t="shared" si="4"/>
        <v>0</v>
      </c>
      <c r="O29" s="85"/>
      <c r="P29" s="3"/>
      <c r="Q29" s="3"/>
      <c r="R29" s="3"/>
      <c r="S29" s="3"/>
      <c r="T29" s="3"/>
      <c r="U29" s="3"/>
      <c r="V29" s="3"/>
    </row>
    <row r="30" spans="2:22" ht="15" customHeight="1">
      <c r="B30" s="3"/>
      <c r="C30" s="55"/>
      <c r="D30" s="13"/>
      <c r="E30" s="81"/>
      <c r="F30" s="45"/>
      <c r="G30" s="45"/>
      <c r="H30" s="78"/>
      <c r="I30" s="78"/>
      <c r="J30" s="33"/>
      <c r="K30" s="31">
        <f t="shared" si="2"/>
      </c>
      <c r="L30" s="10">
        <f t="shared" si="3"/>
      </c>
      <c r="M30" s="14">
        <f t="shared" si="0"/>
      </c>
      <c r="N30" s="21">
        <f t="shared" si="4"/>
        <v>0</v>
      </c>
      <c r="O30" s="85"/>
      <c r="P30" s="3"/>
      <c r="Q30" s="3"/>
      <c r="R30" s="3"/>
      <c r="S30" s="3"/>
      <c r="T30" s="3"/>
      <c r="U30" s="3"/>
      <c r="V30" s="3"/>
    </row>
    <row r="31" spans="2:22" ht="15" customHeight="1" thickBot="1">
      <c r="B31" s="3"/>
      <c r="C31" s="55"/>
      <c r="D31" s="61"/>
      <c r="E31" s="82"/>
      <c r="F31" s="48"/>
      <c r="G31" s="49"/>
      <c r="H31" s="80"/>
      <c r="I31" s="80"/>
      <c r="J31" s="35"/>
      <c r="K31" s="36">
        <f t="shared" si="2"/>
      </c>
      <c r="L31" s="11">
        <f t="shared" si="3"/>
      </c>
      <c r="M31" s="37">
        <f t="shared" si="0"/>
      </c>
      <c r="N31" s="43">
        <f t="shared" si="4"/>
        <v>0</v>
      </c>
      <c r="O31" s="86"/>
      <c r="P31" s="3"/>
      <c r="Q31" s="3"/>
      <c r="R31" s="3"/>
      <c r="S31" s="3"/>
      <c r="T31" s="3"/>
      <c r="U31" s="3"/>
      <c r="V31" s="3"/>
    </row>
    <row r="32" spans="2:26" ht="14.25" thickBot="1" thickTop="1">
      <c r="B32" s="3"/>
      <c r="C32" s="56"/>
      <c r="D32" s="57"/>
      <c r="E32" s="7"/>
      <c r="F32" s="1"/>
      <c r="G32" s="1"/>
      <c r="H32" s="1"/>
      <c r="I32" s="1"/>
      <c r="J32" s="1"/>
      <c r="K32" s="1"/>
      <c r="L32" s="1"/>
      <c r="M32" s="12" t="str">
        <f>IF(D6="aircraft 0","Equivalent Annual Departures of the Design Airplane","Equivalent Annual Departures of the "&amp;D6)</f>
        <v>Equivalent Annual Departures of the </v>
      </c>
      <c r="N32" s="9">
        <f>SUM(N6:N31)</f>
        <v>0</v>
      </c>
      <c r="O32" s="41"/>
      <c r="P32" s="3"/>
      <c r="Q32" s="3"/>
      <c r="R32" s="3"/>
      <c r="S32" s="3"/>
      <c r="T32" s="28"/>
      <c r="U32" s="29"/>
      <c r="V32" s="3"/>
      <c r="Y32" s="3"/>
      <c r="Z32" s="3"/>
    </row>
    <row r="33" spans="2:22" ht="3" customHeight="1">
      <c r="B33" s="3"/>
      <c r="C33" s="3"/>
      <c r="O33" s="3"/>
      <c r="P33" s="3"/>
      <c r="Q33" s="3"/>
      <c r="R33" s="3"/>
      <c r="S33" s="3"/>
      <c r="T33" s="3"/>
      <c r="U33" s="28"/>
      <c r="V33" s="3"/>
    </row>
    <row r="34" spans="2:3" ht="12.75">
      <c r="B34" s="3"/>
      <c r="C34" s="3"/>
    </row>
    <row r="39" ht="12.75">
      <c r="C39" t="s">
        <v>63</v>
      </c>
    </row>
  </sheetData>
  <sheetProtection sheet="1" objects="1" scenarios="1" formatCells="0" formatColumns="0" formatRows="0"/>
  <mergeCells count="3">
    <mergeCell ref="D1:O1"/>
    <mergeCell ref="D2:O2"/>
    <mergeCell ref="D3:O3"/>
  </mergeCells>
  <printOptions/>
  <pageMargins left="0.38" right="0.35" top="0.35" bottom="0.24" header="0.36" footer="0.23"/>
  <pageSetup horizontalDpi="300" verticalDpi="300" orientation="landscape" r:id="rId3"/>
  <headerFooter alignWithMargins="0">
    <oddFooter>&amp;RProgram Version 1/29/07</oddFooter>
  </headerFooter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FAA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Equivalent Aircraft Traffic Conversion</dc:title>
  <dc:subject/>
  <dc:creator>RNJ</dc:creator>
  <cp:keywords>Airplane Traffic Conversion</cp:keywords>
  <dc:description>Version 1/29/07</dc:description>
  <cp:lastModifiedBy> </cp:lastModifiedBy>
  <cp:lastPrinted>2007-01-29T16:23:38Z</cp:lastPrinted>
  <dcterms:created xsi:type="dcterms:W3CDTF">2004-05-28T15:57:24Z</dcterms:created>
  <dcterms:modified xsi:type="dcterms:W3CDTF">2007-01-29T16:23:59Z</dcterms:modified>
  <cp:category/>
  <cp:version/>
  <cp:contentType/>
  <cp:contentStatus/>
</cp:coreProperties>
</file>