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540" windowWidth="13215" windowHeight="7035" activeTab="0"/>
  </bookViews>
  <sheets>
    <sheet name="A" sheetId="1" r:id="rId1"/>
    <sheet name="B" sheetId="2" state="hidden" r:id="rId2"/>
    <sheet name="C" sheetId="3" r:id="rId3"/>
  </sheets>
  <definedNames>
    <definedName name="_xlnm.Print_Area" localSheetId="0">'A'!$A$1:$R$25</definedName>
  </definedNames>
  <calcPr fullCalcOnLoad="1"/>
</workbook>
</file>

<file path=xl/sharedStrings.xml><?xml version="1.0" encoding="utf-8"?>
<sst xmlns="http://schemas.openxmlformats.org/spreadsheetml/2006/main" count="83" uniqueCount="43">
  <si>
    <t xml:space="preserve"> </t>
  </si>
  <si>
    <t>Ex-Im Bank Exposure Fee Level of Country: (1-7)</t>
  </si>
  <si>
    <t>Percentage of Cover:</t>
  </si>
  <si>
    <t>Product:  (MT Insurance = 2, Loan or Guarantee = 3)</t>
  </si>
  <si>
    <t>Repayment Period: (Years)</t>
  </si>
  <si>
    <t>Drawdown Period: (Months)</t>
  </si>
  <si>
    <t>Financed? (Y/N)</t>
  </si>
  <si>
    <t>Y</t>
  </si>
  <si>
    <t>Paid: Up Front (F) or As Drawn (D)</t>
  </si>
  <si>
    <t>D</t>
  </si>
  <si>
    <t>Exposure Fee Is:</t>
  </si>
  <si>
    <t>Transaction Risk Increment:</t>
  </si>
  <si>
    <t>0</t>
  </si>
  <si>
    <t>1</t>
  </si>
  <si>
    <t>2</t>
  </si>
  <si>
    <t>3</t>
  </si>
  <si>
    <t>4</t>
  </si>
  <si>
    <t>5</t>
  </si>
  <si>
    <t xml:space="preserve"> %</t>
  </si>
  <si>
    <t>(Political Only)</t>
  </si>
  <si>
    <t>(Sovereign)</t>
  </si>
  <si>
    <t>(Non-Sovereign-------------------------------------------------------------------------------------------&gt;)</t>
  </si>
  <si>
    <t>Risk Category</t>
  </si>
  <si>
    <t>Coefficients of Time Function for 95% Standard Product Benchmarks (ax+b, x being 1/2 disbursement period + repayment period)</t>
  </si>
  <si>
    <t>Coefficient a:</t>
  </si>
  <si>
    <t>Coefficient b:</t>
  </si>
  <si>
    <t>1.  Rates for Selected Time Scenario:</t>
  </si>
  <si>
    <t>Related Conditions Surcharge/Discount Factors</t>
  </si>
  <si>
    <t>Quality Surcharge:</t>
  </si>
  <si>
    <t>Other Related Conditions Surcharge:</t>
  </si>
  <si>
    <t>2.  Quality Surcharge Factor for Selected % Cover:</t>
  </si>
  <si>
    <t>3.  Other RC Surcharge/Discount Factor for Selected Product:</t>
  </si>
  <si>
    <t>4.  Benchmarks Adjusted for Proportionality:</t>
  </si>
  <si>
    <t xml:space="preserve">5.  Benchmarks Adjusted for Qualitative Differences (i.e. &gt;95% cover): </t>
  </si>
  <si>
    <t xml:space="preserve">6.  Benchmarks Adjusted for Other Related Conditions Differences: </t>
  </si>
  <si>
    <t>7.  Benchmarks if paid up-front and not financed</t>
  </si>
  <si>
    <t>P.O.</t>
  </si>
  <si>
    <t>8.  Benchmarks if paid up-front and financed:</t>
  </si>
  <si>
    <t>9.  Benchmarks if paid as disbursed and not financed:</t>
  </si>
  <si>
    <t>10.Benchmarks if financed and paid as disbursed:</t>
  </si>
  <si>
    <t>11.Benchmarks for options selected:</t>
  </si>
  <si>
    <t>Transaction Risk Increments:</t>
  </si>
  <si>
    <t>Discount Rate: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</si>
</sst>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_)"/>
    <numFmt numFmtId="166" formatCode="0.0%"/>
    <numFmt numFmtId="167" formatCode="0.00_)"/>
    <numFmt numFmtId="168" formatCode="0.000_)"/>
  </numFmts>
  <fonts count="9">
    <font>
      <sz val="14"/>
      <name val="Arial"/>
      <family val="0"/>
    </font>
    <font>
      <sz val="10"/>
      <name val="Arial"/>
      <family val="0"/>
    </font>
    <font>
      <sz val="24"/>
      <name val="Arial"/>
      <family val="0"/>
    </font>
    <font>
      <sz val="12"/>
      <name val="Arial"/>
      <family val="0"/>
    </font>
    <font>
      <sz val="10"/>
      <color indexed="12"/>
      <name val="Arial"/>
      <family val="0"/>
    </font>
    <font>
      <sz val="12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5" fontId="4" fillId="0" borderId="5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/>
    </xf>
    <xf numFmtId="7" fontId="3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166" fontId="4" fillId="0" borderId="5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167" fontId="4" fillId="0" borderId="5" xfId="0" applyNumberFormat="1" applyFont="1" applyBorder="1" applyAlignment="1" applyProtection="1">
      <alignment horizontal="center"/>
      <protection locked="0"/>
    </xf>
    <xf numFmtId="167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167" fontId="3" fillId="0" borderId="5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 horizontal="center"/>
      <protection/>
    </xf>
    <xf numFmtId="167" fontId="1" fillId="0" borderId="0" xfId="0" applyNumberFormat="1" applyFont="1" applyAlignment="1" applyProtection="1">
      <alignment horizontal="centerContinuous"/>
      <protection/>
    </xf>
    <xf numFmtId="167" fontId="1" fillId="0" borderId="0" xfId="0" applyNumberFormat="1" applyFont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68" fontId="1" fillId="0" borderId="11" xfId="0" applyNumberFormat="1" applyFont="1" applyBorder="1" applyAlignment="1" applyProtection="1">
      <alignment horizontal="center"/>
      <protection/>
    </xf>
    <xf numFmtId="168" fontId="1" fillId="0" borderId="12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168" fontId="1" fillId="0" borderId="14" xfId="0" applyNumberFormat="1" applyFont="1" applyBorder="1" applyAlignment="1" applyProtection="1">
      <alignment horizontal="center"/>
      <protection/>
    </xf>
    <xf numFmtId="168" fontId="1" fillId="0" borderId="15" xfId="0" applyNumberFormat="1" applyFont="1" applyBorder="1" applyAlignment="1" applyProtection="1">
      <alignment horizontal="center"/>
      <protection/>
    </xf>
    <xf numFmtId="9" fontId="1" fillId="0" borderId="0" xfId="0" applyNumberFormat="1" applyFont="1" applyAlignment="1" applyProtection="1">
      <alignment/>
      <protection/>
    </xf>
    <xf numFmtId="165" fontId="1" fillId="0" borderId="11" xfId="0" applyNumberFormat="1" applyFont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 horizontal="center"/>
      <protection/>
    </xf>
    <xf numFmtId="164" fontId="1" fillId="0" borderId="12" xfId="0" applyNumberFormat="1" applyFont="1" applyBorder="1" applyAlignment="1" applyProtection="1">
      <alignment horizontal="center"/>
      <protection/>
    </xf>
    <xf numFmtId="164" fontId="1" fillId="0" borderId="14" xfId="0" applyNumberFormat="1" applyFont="1" applyBorder="1" applyAlignment="1" applyProtection="1">
      <alignment horizontal="center"/>
      <protection/>
    </xf>
    <xf numFmtId="164" fontId="1" fillId="0" borderId="15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7" fontId="3" fillId="0" borderId="6" xfId="0" applyNumberFormat="1" applyFont="1" applyBorder="1" applyAlignment="1" applyProtection="1">
      <alignment/>
      <protection/>
    </xf>
    <xf numFmtId="167" fontId="7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9" fontId="4" fillId="0" borderId="5" xfId="0" applyNumberFormat="1" applyFont="1" applyBorder="1" applyAlignment="1" applyProtection="1">
      <alignment horizontal="center" vertical="center"/>
      <protection locked="0"/>
    </xf>
    <xf numFmtId="9" fontId="4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10" fontId="4" fillId="0" borderId="5" xfId="0" applyNumberFormat="1" applyFont="1" applyBorder="1" applyAlignment="1" applyProtection="1">
      <alignment/>
      <protection locked="0"/>
    </xf>
    <xf numFmtId="167" fontId="1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X63"/>
  <sheetViews>
    <sheetView tabSelected="1" defaultGridColor="0" zoomScale="70" zoomScaleNormal="70" colorId="22" workbookViewId="0" topLeftCell="A1">
      <selection activeCell="B8" sqref="B8"/>
    </sheetView>
  </sheetViews>
  <sheetFormatPr defaultColWidth="6.6328125" defaultRowHeight="18"/>
  <cols>
    <col min="1" max="1" width="4.6328125" style="0" customWidth="1"/>
    <col min="4" max="4" width="4.6328125" style="0" customWidth="1"/>
    <col min="6" max="6" width="4.6328125" style="0" customWidth="1"/>
    <col min="8" max="8" width="4.6328125" style="0" customWidth="1"/>
    <col min="10" max="10" width="4.6328125" style="0" customWidth="1"/>
    <col min="12" max="12" width="4.6328125" style="0" customWidth="1"/>
    <col min="14" max="14" width="4.6328125" style="0" customWidth="1"/>
    <col min="17" max="18" width="4.6328125" style="0" customWidth="1"/>
    <col min="21" max="21" width="3.6328125" style="0" customWidth="1"/>
    <col min="24" max="24" width="8.6328125" style="0" customWidth="1"/>
  </cols>
  <sheetData>
    <row r="1" spans="1:50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0</v>
      </c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5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5.75" customHeight="1" thickBo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5.75" customHeight="1" thickBot="1">
      <c r="A4" s="3"/>
      <c r="B4" s="7"/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8"/>
      <c r="O4" s="9">
        <v>4</v>
      </c>
      <c r="P4" s="10"/>
      <c r="Q4" s="3"/>
      <c r="R4" s="3"/>
      <c r="S4" s="3"/>
      <c r="T4" s="3"/>
      <c r="U4" s="3"/>
      <c r="V4" s="3"/>
      <c r="W4" s="3"/>
      <c r="X4" s="1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5.75" customHeight="1" thickBot="1">
      <c r="A5" s="3"/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"/>
      <c r="O5" s="12"/>
      <c r="P5" s="13"/>
      <c r="Q5" s="3"/>
      <c r="R5" s="3"/>
      <c r="S5" s="3"/>
      <c r="T5" s="3"/>
      <c r="U5" s="3"/>
      <c r="V5" s="3"/>
      <c r="W5" s="3"/>
      <c r="X5" s="1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5.75" customHeight="1" thickBot="1">
      <c r="A6" s="3"/>
      <c r="B6" s="7"/>
      <c r="C6" s="3" t="s">
        <v>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4">
        <v>1</v>
      </c>
      <c r="P6" s="13"/>
      <c r="Q6" s="3"/>
      <c r="R6" s="3"/>
      <c r="S6" s="3"/>
      <c r="T6" s="3"/>
      <c r="U6" s="3"/>
      <c r="V6" s="3"/>
      <c r="W6" s="3"/>
      <c r="X6" s="11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.75" customHeight="1" thickBot="1">
      <c r="A7" s="3"/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5"/>
      <c r="P7" s="13"/>
      <c r="Q7" s="3"/>
      <c r="R7" s="3"/>
      <c r="S7" s="3"/>
      <c r="T7" s="3"/>
      <c r="U7" s="3"/>
      <c r="V7" s="3"/>
      <c r="W7" s="3"/>
      <c r="X7" s="1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.75" customHeight="1" thickBot="1">
      <c r="A8" s="3"/>
      <c r="B8" s="7"/>
      <c r="C8" s="3" t="s">
        <v>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9">
        <v>3</v>
      </c>
      <c r="P8" s="13"/>
      <c r="Q8" s="3"/>
      <c r="R8" s="3"/>
      <c r="S8" s="3"/>
      <c r="T8" s="3"/>
      <c r="U8" s="3"/>
      <c r="V8" s="3"/>
      <c r="W8" s="3"/>
      <c r="X8" s="1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.75" customHeight="1" thickBot="1">
      <c r="A9" s="3"/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6"/>
      <c r="P9" s="13"/>
      <c r="Q9" s="3"/>
      <c r="R9" s="3"/>
      <c r="S9" s="3"/>
      <c r="T9" s="3"/>
      <c r="U9" s="3"/>
      <c r="V9" s="3"/>
      <c r="W9" s="3"/>
      <c r="X9" s="1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.75" customHeight="1" thickBot="1">
      <c r="A10" s="3"/>
      <c r="B10" s="7"/>
      <c r="C10" s="3" t="s">
        <v>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7">
        <v>5</v>
      </c>
      <c r="P10" s="13"/>
      <c r="Q10" s="3"/>
      <c r="R10" s="3"/>
      <c r="S10" s="3"/>
      <c r="T10" s="3"/>
      <c r="U10" s="3"/>
      <c r="V10" s="3"/>
      <c r="W10" s="3"/>
      <c r="X10" s="11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.75" customHeight="1" thickBot="1">
      <c r="A11" s="3"/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8"/>
      <c r="P11" s="13"/>
      <c r="Q11" s="3"/>
      <c r="R11" s="3"/>
      <c r="S11" s="3"/>
      <c r="T11" s="3"/>
      <c r="U11" s="3"/>
      <c r="V11" s="3"/>
      <c r="W11" s="3"/>
      <c r="X11" s="11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5.75" customHeight="1" thickBot="1">
      <c r="A12" s="3"/>
      <c r="B12" s="7"/>
      <c r="C12" s="3" t="s">
        <v>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9">
        <v>12</v>
      </c>
      <c r="P12" s="13"/>
      <c r="Q12" s="3"/>
      <c r="R12" s="3"/>
      <c r="S12" s="3"/>
      <c r="T12" s="3"/>
      <c r="U12" s="3"/>
      <c r="V12" s="3"/>
      <c r="W12" s="3"/>
      <c r="X12" s="11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5.75" customHeight="1" thickBot="1">
      <c r="A13" s="3"/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2"/>
      <c r="P13" s="13"/>
      <c r="Q13" s="3"/>
      <c r="R13" s="3"/>
      <c r="S13" s="3"/>
      <c r="T13" s="3"/>
      <c r="U13" s="3"/>
      <c r="V13" s="3"/>
      <c r="W13" s="3"/>
      <c r="X13" s="11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 customHeight="1" thickBot="1">
      <c r="A14" s="3"/>
      <c r="B14" s="7"/>
      <c r="C14" s="3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7" t="s">
        <v>7</v>
      </c>
      <c r="P14" s="13"/>
      <c r="Q14" s="3"/>
      <c r="R14" s="3"/>
      <c r="S14" s="3"/>
      <c r="T14" s="3"/>
      <c r="U14" s="3"/>
      <c r="V14" s="3"/>
      <c r="W14" s="3"/>
      <c r="X14" s="1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.75" customHeight="1" thickBot="1">
      <c r="A15" s="3"/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8"/>
      <c r="P15" s="13"/>
      <c r="Q15" s="3"/>
      <c r="R15" s="3"/>
      <c r="S15" s="3"/>
      <c r="T15" s="3"/>
      <c r="U15" s="3"/>
      <c r="V15" s="3"/>
      <c r="W15" s="3"/>
      <c r="X15" s="1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.75" customHeight="1" thickBot="1">
      <c r="A16" s="3"/>
      <c r="B16" s="7"/>
      <c r="C16" s="3" t="s">
        <v>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7" t="s">
        <v>9</v>
      </c>
      <c r="P16" s="13"/>
      <c r="Q16" s="3"/>
      <c r="R16" s="3"/>
      <c r="S16" s="3"/>
      <c r="T16" s="3"/>
      <c r="U16" s="3"/>
      <c r="V16" s="3"/>
      <c r="W16" s="3"/>
      <c r="X16" s="1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.75" customHeight="1" thickBot="1">
      <c r="A17" s="3"/>
      <c r="B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3"/>
      <c r="Q17" s="3"/>
      <c r="R17" s="3"/>
      <c r="S17" s="3"/>
      <c r="T17" s="3"/>
      <c r="U17" s="3"/>
      <c r="V17" s="3"/>
      <c r="W17" s="3"/>
      <c r="X17" s="1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5.7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3"/>
      <c r="R18" s="3"/>
      <c r="S18" s="3"/>
      <c r="T18" s="3"/>
      <c r="U18" s="3"/>
      <c r="V18" s="3"/>
      <c r="W18" s="3"/>
      <c r="X18" s="1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75" customHeight="1">
      <c r="A19" s="3"/>
      <c r="B19" s="7"/>
      <c r="C19" s="19" t="s">
        <v>10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2"/>
      <c r="S19" s="3"/>
      <c r="T19" s="3"/>
      <c r="U19" s="3"/>
      <c r="V19" s="3"/>
      <c r="W19" s="3"/>
      <c r="X19" s="1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.75" customHeight="1">
      <c r="A20" s="3"/>
      <c r="B20" s="7"/>
      <c r="C20" s="12" t="s">
        <v>11</v>
      </c>
      <c r="D20" s="2"/>
      <c r="E20" s="2"/>
      <c r="F20" s="12"/>
      <c r="G20" s="20"/>
      <c r="H20" s="20"/>
      <c r="I20" s="20"/>
      <c r="J20" s="20"/>
      <c r="K20" s="20"/>
      <c r="L20" s="20"/>
      <c r="M20" s="20"/>
      <c r="N20" s="20"/>
      <c r="O20" s="20"/>
      <c r="P20" s="13"/>
      <c r="Q20" s="3"/>
      <c r="R20" s="3"/>
      <c r="S20" s="3"/>
      <c r="T20" s="3"/>
      <c r="U20" s="3"/>
      <c r="V20" s="3"/>
      <c r="W20" s="3"/>
      <c r="X20" s="1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 customHeight="1" thickBot="1">
      <c r="A21" s="3"/>
      <c r="B21" s="7"/>
      <c r="C21" s="16">
        <v>-1</v>
      </c>
      <c r="D21" s="3"/>
      <c r="E21" s="16" t="s">
        <v>12</v>
      </c>
      <c r="F21" s="3"/>
      <c r="G21" s="16" t="s">
        <v>13</v>
      </c>
      <c r="H21" s="12"/>
      <c r="I21" s="16" t="s">
        <v>14</v>
      </c>
      <c r="J21" s="12"/>
      <c r="K21" s="16" t="s">
        <v>15</v>
      </c>
      <c r="L21" s="12"/>
      <c r="M21" s="16" t="s">
        <v>16</v>
      </c>
      <c r="N21" s="12"/>
      <c r="O21" s="16" t="s">
        <v>17</v>
      </c>
      <c r="P21" s="13"/>
      <c r="Q21" s="3"/>
      <c r="R21" s="3"/>
      <c r="S21" s="3"/>
      <c r="T21" s="3"/>
      <c r="U21" s="3"/>
      <c r="V21" s="3"/>
      <c r="W21" s="3"/>
      <c r="X21" s="1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 customHeight="1" thickBot="1">
      <c r="A22" s="3"/>
      <c r="B22" s="7"/>
      <c r="C22" s="21">
        <f>IF($O$4=1,B!I57,IF($O$4=2,B!J57,IF($O$4=3,B!K57,IF($O$4=4,B!L57,IF($O$4=5,B!M57,IF($O$4=6,B!N57,IF($O$4=7,B!O57,"?")))))))</f>
        <v>3.8373895873695196</v>
      </c>
      <c r="D22" s="3" t="s">
        <v>18</v>
      </c>
      <c r="E22" s="21">
        <f>IF($O$4=1,B!I58,IF($O$4=2,B!J58,IF($O$4=3,B!K58,IF($O$4=4,B!L58,IF($O$4=5,B!M58,IF($O$4=6,B!N58,IF($O$4=7,B!O58,"?")))))))</f>
        <v>4.2820237563834835</v>
      </c>
      <c r="F22" s="3" t="s">
        <v>18</v>
      </c>
      <c r="G22" s="21">
        <f>IF($O$4=1,B!I59,IF($O$4=2,B!J59,IF($O$4=3,B!K59,IF($O$4=4,B!L59,IF($O$4=5,B!M59,IF($O$4=6,B!N59,IF($O$4=7,B!O59,"?")))))))</f>
        <v>4.730482169048847</v>
      </c>
      <c r="H22" s="3" t="s">
        <v>18</v>
      </c>
      <c r="I22" s="21">
        <f>IF($O$4=1,B!I60,IF($O$4=2,B!J60,IF($O$4=3,B!K60,IF($O$4=4,B!L60,IF($O$4=5,B!M60,IF($O$4=6,B!N60,IF($O$4=7,B!O60,"?")))))))</f>
        <v>5.182814376228049</v>
      </c>
      <c r="J22" s="3" t="s">
        <v>18</v>
      </c>
      <c r="K22" s="21">
        <f>IF($O$4=1,B!I61,IF($O$4=2,B!J61,IF($O$4=3,B!K61,IF($O$4=4,B!L61,IF($O$4=5,B!M61,IF($O$4=6,B!N61,IF($O$4=7,B!O61,"?")))))))</f>
        <v>5.639070788539896</v>
      </c>
      <c r="L22" s="3" t="s">
        <v>18</v>
      </c>
      <c r="M22" s="21">
        <f>IF($O$4=1,B!I62,IF($O$4=2,B!J62,IF($O$4=3,B!K62,IF($O$4=4,B!L62,IF($O$4=5,B!M62,IF($O$4=6,B!N62,IF($O$4=7,B!O62,"?")))))))</f>
        <v>6.099302695087836</v>
      </c>
      <c r="N22" s="3" t="s">
        <v>18</v>
      </c>
      <c r="O22" s="21">
        <f>IF($O$4=1,B!I63,IF($O$4=2,B!J63,IF($O$4=3,B!K63,IF($O$4=4,B!L63,IF($O$4=5,B!M63,IF($O$4=6,B!N63,IF($O$4=7,B!O63,"?")))))))</f>
        <v>6.563562282679913</v>
      </c>
      <c r="P22" s="13" t="s">
        <v>18</v>
      </c>
      <c r="Q22" s="3"/>
      <c r="R22" s="22"/>
      <c r="S22" s="3"/>
      <c r="T22" s="3"/>
      <c r="U22" s="3"/>
      <c r="V22" s="3"/>
      <c r="W22" s="3"/>
      <c r="X22" s="1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5.75" customHeight="1">
      <c r="A23" s="3"/>
      <c r="B23" s="7"/>
      <c r="C23" s="23" t="s">
        <v>19</v>
      </c>
      <c r="D23" s="2"/>
      <c r="E23" s="23" t="s">
        <v>20</v>
      </c>
      <c r="F23" s="12"/>
      <c r="G23" s="2"/>
      <c r="H23" s="20"/>
      <c r="I23" s="24"/>
      <c r="J23" s="20"/>
      <c r="K23" s="24"/>
      <c r="L23" s="24"/>
      <c r="M23" s="2"/>
      <c r="N23" s="20"/>
      <c r="O23" s="24"/>
      <c r="P23" s="13"/>
      <c r="Q23" s="3"/>
      <c r="R23" s="22"/>
      <c r="S23" s="3"/>
      <c r="T23" s="3"/>
      <c r="U23" s="3"/>
      <c r="V23" s="3"/>
      <c r="W23" s="3"/>
      <c r="X23" s="1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5.75" customHeight="1">
      <c r="A24" s="3"/>
      <c r="B24" s="7"/>
      <c r="C24" s="25"/>
      <c r="D24" s="2"/>
      <c r="E24" s="60" t="s">
        <v>21</v>
      </c>
      <c r="F24" s="12"/>
      <c r="G24" s="24"/>
      <c r="H24" s="20"/>
      <c r="I24" s="24"/>
      <c r="J24" s="20"/>
      <c r="K24" s="24"/>
      <c r="L24" s="24"/>
      <c r="M24" s="2"/>
      <c r="N24" s="20"/>
      <c r="O24" s="24"/>
      <c r="P24" s="13"/>
      <c r="Q24" s="3"/>
      <c r="R24" s="22"/>
      <c r="S24" s="3"/>
      <c r="T24" s="3"/>
      <c r="U24" s="3"/>
      <c r="V24" s="3"/>
      <c r="W24" s="3"/>
      <c r="X24" s="1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.75" customHeight="1" thickBot="1">
      <c r="A25" s="3"/>
      <c r="B25" s="26"/>
      <c r="C25" s="27"/>
      <c r="D25" s="27"/>
      <c r="E25" s="28"/>
      <c r="F25" s="27"/>
      <c r="G25" s="28"/>
      <c r="H25" s="27"/>
      <c r="I25" s="28"/>
      <c r="J25" s="27"/>
      <c r="K25" s="28"/>
      <c r="L25" s="28"/>
      <c r="M25" s="28"/>
      <c r="N25" s="27"/>
      <c r="O25" s="27"/>
      <c r="P25" s="29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.75" customHeight="1">
      <c r="A27" s="3"/>
      <c r="B27" s="3"/>
      <c r="C27" s="3"/>
      <c r="D27" s="3"/>
      <c r="E27" s="3"/>
      <c r="F27" s="3"/>
      <c r="G27" s="30"/>
      <c r="H27" s="30"/>
      <c r="I27" s="30"/>
      <c r="J27" s="30"/>
      <c r="K27" s="30"/>
      <c r="L27" s="30"/>
      <c r="M27" s="30"/>
      <c r="N27" s="30"/>
      <c r="O27" s="3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8">
      <c r="A29" s="3"/>
      <c r="B29" s="3"/>
      <c r="C29" s="3"/>
      <c r="D29" s="3"/>
      <c r="E29" s="3"/>
      <c r="F29" s="3"/>
      <c r="G29" s="30"/>
      <c r="H29" s="30"/>
      <c r="I29" s="30"/>
      <c r="J29" s="30"/>
      <c r="K29" s="30"/>
      <c r="L29" s="30"/>
      <c r="M29" s="30"/>
      <c r="N29" s="30"/>
      <c r="O29" s="3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2"/>
      <c r="AK47" s="22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</row>
    <row r="48" spans="1:50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2"/>
      <c r="AK48" s="22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1:50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</sheetData>
  <printOptions/>
  <pageMargins left="0.75" right="0.75" top="1.4" bottom="1.4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D65"/>
  <sheetViews>
    <sheetView defaultGridColor="0" zoomScale="87" zoomScaleNormal="87" colorId="22" workbookViewId="0" topLeftCell="A1">
      <selection activeCell="A1" sqref="A1"/>
    </sheetView>
  </sheetViews>
  <sheetFormatPr defaultColWidth="6.6328125" defaultRowHeight="18"/>
  <cols>
    <col min="1" max="1" width="3.6328125" style="0" customWidth="1"/>
    <col min="8" max="8" width="7.6328125" style="0" customWidth="1"/>
  </cols>
  <sheetData>
    <row r="1" spans="1:30" ht="18">
      <c r="A1" s="4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6"/>
      <c r="Q1" s="3"/>
      <c r="R1" s="3"/>
      <c r="S1" s="11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">
      <c r="A2" s="7"/>
      <c r="B2" s="3"/>
      <c r="C2" s="3"/>
      <c r="D2" s="3"/>
      <c r="E2" s="3"/>
      <c r="F2" s="12"/>
      <c r="G2" s="12"/>
      <c r="H2" s="12"/>
      <c r="I2" s="33" t="s">
        <v>22</v>
      </c>
      <c r="J2" s="33"/>
      <c r="K2" s="33"/>
      <c r="L2" s="33"/>
      <c r="M2" s="33"/>
      <c r="N2" s="33"/>
      <c r="O2" s="33"/>
      <c r="P2" s="13"/>
      <c r="Q2" s="3"/>
      <c r="R2" s="3"/>
      <c r="S2" s="11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">
      <c r="A3" s="7"/>
      <c r="B3" s="12"/>
      <c r="C3" s="12"/>
      <c r="D3" s="12"/>
      <c r="E3" s="12"/>
      <c r="F3" s="12"/>
      <c r="G3" s="12"/>
      <c r="H3" s="12"/>
      <c r="I3" s="34"/>
      <c r="J3" s="34"/>
      <c r="K3" s="34"/>
      <c r="L3" s="34"/>
      <c r="M3" s="34"/>
      <c r="N3" s="34"/>
      <c r="O3" s="34"/>
      <c r="P3" s="13"/>
      <c r="Q3" s="3"/>
      <c r="R3" s="3"/>
      <c r="S3" s="30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8">
      <c r="A4" s="7"/>
      <c r="B4" s="12"/>
      <c r="C4" s="12"/>
      <c r="D4" s="12"/>
      <c r="E4" s="12"/>
      <c r="F4" s="12"/>
      <c r="G4" s="12"/>
      <c r="H4" s="12"/>
      <c r="I4" s="35">
        <v>1</v>
      </c>
      <c r="J4" s="35">
        <v>2</v>
      </c>
      <c r="K4" s="35">
        <v>3</v>
      </c>
      <c r="L4" s="35">
        <v>4</v>
      </c>
      <c r="M4" s="35">
        <v>5</v>
      </c>
      <c r="N4" s="35">
        <v>6</v>
      </c>
      <c r="O4" s="35">
        <v>7</v>
      </c>
      <c r="P4" s="1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8">
      <c r="A5" s="7"/>
      <c r="B5" s="12"/>
      <c r="C5" s="12"/>
      <c r="D5" s="12"/>
      <c r="E5" s="12"/>
      <c r="F5" s="12"/>
      <c r="G5" s="12"/>
      <c r="H5" s="12"/>
      <c r="I5" s="16"/>
      <c r="J5" s="16"/>
      <c r="K5" s="16"/>
      <c r="L5" s="16"/>
      <c r="M5" s="16"/>
      <c r="N5" s="16"/>
      <c r="O5" s="16"/>
      <c r="P5" s="1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">
      <c r="A6" s="7"/>
      <c r="B6" s="34" t="s">
        <v>23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8">
      <c r="A7" s="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8">
      <c r="A8" s="7"/>
      <c r="B8" s="36" t="s">
        <v>24</v>
      </c>
      <c r="C8" s="37"/>
      <c r="D8" s="37"/>
      <c r="E8" s="37"/>
      <c r="F8" s="37"/>
      <c r="G8" s="37"/>
      <c r="H8" s="37"/>
      <c r="I8" s="38">
        <v>0.1</v>
      </c>
      <c r="J8" s="38">
        <v>0.225</v>
      </c>
      <c r="K8" s="38">
        <v>0.392</v>
      </c>
      <c r="L8" s="38">
        <v>0.585</v>
      </c>
      <c r="M8" s="38">
        <v>0.78</v>
      </c>
      <c r="N8" s="38">
        <v>0.95</v>
      </c>
      <c r="O8" s="39">
        <v>1.12</v>
      </c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8">
      <c r="A9" s="7"/>
      <c r="B9" s="40" t="s">
        <v>25</v>
      </c>
      <c r="C9" s="41"/>
      <c r="D9" s="41"/>
      <c r="E9" s="41"/>
      <c r="F9" s="41"/>
      <c r="G9" s="41"/>
      <c r="H9" s="41"/>
      <c r="I9" s="42">
        <v>0.35</v>
      </c>
      <c r="J9" s="42">
        <v>0.35</v>
      </c>
      <c r="K9" s="42">
        <v>0.4</v>
      </c>
      <c r="L9" s="42">
        <v>0.5</v>
      </c>
      <c r="M9" s="42">
        <v>0.8</v>
      </c>
      <c r="N9" s="42">
        <v>1.2</v>
      </c>
      <c r="O9" s="43">
        <v>1.8</v>
      </c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>
      <c r="A10" s="7"/>
      <c r="B10" s="12"/>
      <c r="C10" s="12"/>
      <c r="D10" s="12"/>
      <c r="E10" s="12"/>
      <c r="F10" s="12"/>
      <c r="G10" s="12"/>
      <c r="H10" s="12"/>
      <c r="I10" s="44"/>
      <c r="J10" s="12"/>
      <c r="K10" s="12"/>
      <c r="L10" s="12"/>
      <c r="M10" s="12"/>
      <c r="N10" s="12"/>
      <c r="O10" s="12"/>
      <c r="P10" s="1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8">
      <c r="A11" s="7"/>
      <c r="B11" s="12" t="s">
        <v>26</v>
      </c>
      <c r="C11" s="12"/>
      <c r="D11" s="12"/>
      <c r="E11" s="12"/>
      <c r="F11" s="12"/>
      <c r="G11" s="12"/>
      <c r="H11" s="12"/>
      <c r="I11" s="23">
        <f>((A!$O$10+(A!$O$12/2/12))*I8)+I9</f>
        <v>0.9</v>
      </c>
      <c r="J11" s="23">
        <f>((A!$O$10+(A!$O$12/2/12))*J8)+J9</f>
        <v>1.5875</v>
      </c>
      <c r="K11" s="23">
        <f>((A!$O$10+(A!$O$12/2/12))*K8)+K9</f>
        <v>2.556</v>
      </c>
      <c r="L11" s="23">
        <f>((A!$O$10+(A!$O$12/2/12))*L8)+L9</f>
        <v>3.7175</v>
      </c>
      <c r="M11" s="23">
        <f>((A!$O$10+(A!$O$12/2/12))*M8)+M9</f>
        <v>5.09</v>
      </c>
      <c r="N11" s="23">
        <f>((A!$O$10+(A!$O$12/2/12))*N8)+N9</f>
        <v>6.425</v>
      </c>
      <c r="O11" s="23">
        <f>((A!$O$10+(A!$O$12/2/12))*O8)+O9</f>
        <v>7.96</v>
      </c>
      <c r="P11" s="1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8">
      <c r="A12" s="7"/>
      <c r="B12" s="12"/>
      <c r="C12" s="12"/>
      <c r="D12" s="12"/>
      <c r="E12" s="12"/>
      <c r="F12" s="12"/>
      <c r="G12" s="12"/>
      <c r="H12" s="12"/>
      <c r="I12" s="16"/>
      <c r="J12" s="16"/>
      <c r="K12" s="16"/>
      <c r="L12" s="16"/>
      <c r="M12" s="16"/>
      <c r="N12" s="16"/>
      <c r="O12" s="16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8">
      <c r="A13" s="7"/>
      <c r="B13" s="34" t="s">
        <v>27</v>
      </c>
      <c r="C13" s="12"/>
      <c r="D13" s="12"/>
      <c r="E13" s="12"/>
      <c r="F13" s="12"/>
      <c r="G13" s="12"/>
      <c r="H13" s="12"/>
      <c r="I13" s="16"/>
      <c r="J13" s="16"/>
      <c r="K13" s="16"/>
      <c r="L13" s="16"/>
      <c r="M13" s="16"/>
      <c r="N13" s="16"/>
      <c r="O13" s="16"/>
      <c r="P13" s="1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8">
      <c r="A14" s="7"/>
      <c r="B14" s="12"/>
      <c r="C14" s="12"/>
      <c r="D14" s="12"/>
      <c r="E14" s="12"/>
      <c r="F14" s="12"/>
      <c r="G14" s="12"/>
      <c r="H14" s="12"/>
      <c r="I14" s="16"/>
      <c r="J14" s="16"/>
      <c r="K14" s="16"/>
      <c r="L14" s="16"/>
      <c r="M14" s="16"/>
      <c r="N14" s="16"/>
      <c r="O14" s="16"/>
      <c r="P14" s="1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8">
      <c r="A15" s="7"/>
      <c r="B15" s="36" t="s">
        <v>28</v>
      </c>
      <c r="C15" s="37"/>
      <c r="D15" s="45"/>
      <c r="E15" s="37"/>
      <c r="F15" s="37"/>
      <c r="G15" s="37"/>
      <c r="H15" s="37"/>
      <c r="I15" s="46">
        <v>0</v>
      </c>
      <c r="J15" s="46">
        <v>0.0034</v>
      </c>
      <c r="K15" s="46">
        <v>0.0049</v>
      </c>
      <c r="L15" s="46">
        <v>0.0164</v>
      </c>
      <c r="M15" s="46">
        <v>0.0366</v>
      </c>
      <c r="N15" s="46">
        <v>0.0588</v>
      </c>
      <c r="O15" s="47">
        <v>0.086</v>
      </c>
      <c r="P15" s="1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8">
      <c r="A16" s="7"/>
      <c r="B16" s="40" t="s">
        <v>29</v>
      </c>
      <c r="C16" s="41"/>
      <c r="D16" s="41"/>
      <c r="E16" s="41"/>
      <c r="F16" s="41"/>
      <c r="G16" s="41"/>
      <c r="H16" s="41"/>
      <c r="I16" s="48">
        <v>0.0035</v>
      </c>
      <c r="J16" s="48">
        <v>0.0065</v>
      </c>
      <c r="K16" s="48">
        <v>0.015</v>
      </c>
      <c r="L16" s="48">
        <v>0.0175</v>
      </c>
      <c r="M16" s="48">
        <v>0.0175</v>
      </c>
      <c r="N16" s="48">
        <v>0.02</v>
      </c>
      <c r="O16" s="49">
        <v>0.02</v>
      </c>
      <c r="P16" s="1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8">
      <c r="A17" s="7"/>
      <c r="B17" s="12"/>
      <c r="C17" s="12"/>
      <c r="D17" s="44"/>
      <c r="E17" s="12"/>
      <c r="F17" s="12"/>
      <c r="G17" s="12"/>
      <c r="H17" s="12"/>
      <c r="I17" s="16"/>
      <c r="J17" s="16"/>
      <c r="K17" s="16"/>
      <c r="L17" s="16"/>
      <c r="M17" s="16"/>
      <c r="N17" s="16"/>
      <c r="O17" s="16"/>
      <c r="P17" s="1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8">
      <c r="A18" s="7"/>
      <c r="B18" s="12" t="s">
        <v>30</v>
      </c>
      <c r="C18" s="12"/>
      <c r="D18" s="50"/>
      <c r="E18" s="12"/>
      <c r="F18" s="12"/>
      <c r="G18" s="12"/>
      <c r="H18" s="12"/>
      <c r="I18" s="51">
        <f>IF(A!$O$6&gt;0.95,1+(I15*((0.05-(1-A!$O$6))/0.05)),1)</f>
        <v>1</v>
      </c>
      <c r="J18" s="51">
        <f>IF(A!$O$6&gt;0.95,1+(J15*((0.05-(1-A!$O$6))/0.05)),1)</f>
        <v>1.0034</v>
      </c>
      <c r="K18" s="51">
        <f>IF(A!$O$6&gt;0.95,1+(K15*((0.05-(1-A!$O$6))/0.05)),1)</f>
        <v>1.0049</v>
      </c>
      <c r="L18" s="51">
        <f>IF(A!$O$6&gt;0.95,1+(L15*((0.05-(1-A!$O$6))/0.05)),1)</f>
        <v>1.0164</v>
      </c>
      <c r="M18" s="51">
        <f>IF(A!$O$6&gt;0.95,1+(M15*((0.05-(1-A!$O$6))/0.05)),1)</f>
        <v>1.0366</v>
      </c>
      <c r="N18" s="51">
        <f>IF(A!$O$6&gt;0.95,1+(N15*((0.05-(1-A!$O$6))/0.05)),1)</f>
        <v>1.0588</v>
      </c>
      <c r="O18" s="51">
        <f>IF(A!$O$6&gt;0.95,1+(O15*((0.05-(1-A!$O$6))/0.05)),1)</f>
        <v>1.086</v>
      </c>
      <c r="P18" s="1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8">
      <c r="A19" s="7"/>
      <c r="B19" s="12" t="s">
        <v>31</v>
      </c>
      <c r="C19" s="12"/>
      <c r="D19" s="12"/>
      <c r="E19" s="12"/>
      <c r="F19" s="12"/>
      <c r="G19" s="12"/>
      <c r="H19" s="12"/>
      <c r="I19" s="51">
        <f>IF(A!$O$8=1,1-I16,IF(A!$O$8=3,1+I16,1))</f>
        <v>1.0035</v>
      </c>
      <c r="J19" s="51">
        <f>IF(A!$O$8=1,1-J16,IF(A!$O$8=3,1+J16,1))</f>
        <v>1.0065</v>
      </c>
      <c r="K19" s="51">
        <f>IF(A!$O$8=1,1-K16,IF(A!$O$8=3,1+K16,1))</f>
        <v>1.015</v>
      </c>
      <c r="L19" s="51">
        <f>IF(A!$O$8=1,1-L16,IF(A!$O$8=3,1+L16,1))</f>
        <v>1.0175</v>
      </c>
      <c r="M19" s="51">
        <f>IF(A!$O$8=1,1-M16,IF(A!$O$8=3,1+M16,1))</f>
        <v>1.0175</v>
      </c>
      <c r="N19" s="51">
        <f>IF(A!$O$8=1,1-N16,IF(A!$O$8=3,1+N16,1))</f>
        <v>1.02</v>
      </c>
      <c r="O19" s="51">
        <f>IF(A!$O$8=1,1-O16,IF(A!$O$8=3,1+O16,1))</f>
        <v>1.02</v>
      </c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8">
      <c r="A20" s="7"/>
      <c r="B20" s="12"/>
      <c r="C20" s="12"/>
      <c r="D20" s="2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">
      <c r="A21" s="7"/>
      <c r="B21" s="12" t="s">
        <v>32</v>
      </c>
      <c r="C21" s="12"/>
      <c r="D21" s="25"/>
      <c r="E21" s="12"/>
      <c r="F21" s="12"/>
      <c r="G21" s="12"/>
      <c r="H21" s="12"/>
      <c r="I21" s="23">
        <f>I11*A!$O$6/0.95</f>
        <v>0.9473684210526316</v>
      </c>
      <c r="J21" s="23">
        <f>J11*A!$O$6/0.95</f>
        <v>1.6710526315789473</v>
      </c>
      <c r="K21" s="23">
        <f>K11*A!$O$6/0.95</f>
        <v>2.690526315789474</v>
      </c>
      <c r="L21" s="23">
        <f>L11*A!$O$6/0.95</f>
        <v>3.913157894736842</v>
      </c>
      <c r="M21" s="23">
        <f>M11*A!$O$6/0.95</f>
        <v>5.3578947368421055</v>
      </c>
      <c r="N21" s="23">
        <f>N11*A!$O$6/0.95</f>
        <v>6.7631578947368425</v>
      </c>
      <c r="O21" s="23">
        <f>O11*A!$O$6/0.95</f>
        <v>8.378947368421054</v>
      </c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">
      <c r="A22" s="7"/>
      <c r="B22" s="12" t="s">
        <v>33</v>
      </c>
      <c r="C22" s="12"/>
      <c r="D22" s="25"/>
      <c r="E22" s="12"/>
      <c r="F22" s="12"/>
      <c r="G22" s="12"/>
      <c r="H22" s="12"/>
      <c r="I22" s="23">
        <f aca="true" t="shared" si="0" ref="I22:O23">I21*I18</f>
        <v>0.9473684210526316</v>
      </c>
      <c r="J22" s="23">
        <f t="shared" si="0"/>
        <v>1.6767342105263159</v>
      </c>
      <c r="K22" s="23">
        <f t="shared" si="0"/>
        <v>2.703709894736842</v>
      </c>
      <c r="L22" s="23">
        <f t="shared" si="0"/>
        <v>3.9773336842105262</v>
      </c>
      <c r="M22" s="23">
        <f t="shared" si="0"/>
        <v>5.553993684210527</v>
      </c>
      <c r="N22" s="23">
        <f t="shared" si="0"/>
        <v>7.160831578947368</v>
      </c>
      <c r="O22" s="23">
        <f t="shared" si="0"/>
        <v>9.099536842105264</v>
      </c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8">
      <c r="A23" s="7"/>
      <c r="B23" s="12" t="s">
        <v>34</v>
      </c>
      <c r="C23" s="12"/>
      <c r="D23" s="12"/>
      <c r="E23" s="12"/>
      <c r="F23" s="12"/>
      <c r="G23" s="12"/>
      <c r="H23" s="12"/>
      <c r="I23" s="23">
        <f t="shared" si="0"/>
        <v>0.9506842105263159</v>
      </c>
      <c r="J23" s="23">
        <f t="shared" si="0"/>
        <v>1.687632982894737</v>
      </c>
      <c r="K23" s="23">
        <f t="shared" si="0"/>
        <v>2.744265543157894</v>
      </c>
      <c r="L23" s="23">
        <f t="shared" si="0"/>
        <v>4.046937023684211</v>
      </c>
      <c r="M23" s="23">
        <f t="shared" si="0"/>
        <v>5.651188573684212</v>
      </c>
      <c r="N23" s="23">
        <f t="shared" si="0"/>
        <v>7.304048210526315</v>
      </c>
      <c r="O23" s="23">
        <f t="shared" si="0"/>
        <v>9.28152757894737</v>
      </c>
      <c r="P23" s="5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ht="18">
      <c r="A24" s="7"/>
      <c r="B24" s="12"/>
      <c r="C24" s="12"/>
      <c r="D24" s="12"/>
      <c r="E24" s="12"/>
      <c r="F24" s="12"/>
      <c r="G24" s="12"/>
      <c r="H24" s="12"/>
      <c r="I24" s="23"/>
      <c r="J24" s="23"/>
      <c r="K24" s="23"/>
      <c r="L24" s="23"/>
      <c r="M24" s="23"/>
      <c r="N24" s="23"/>
      <c r="O24" s="23"/>
      <c r="P24" s="5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18">
      <c r="A25" s="7"/>
      <c r="B25" s="12" t="s">
        <v>35</v>
      </c>
      <c r="C25" s="12"/>
      <c r="D25" s="12"/>
      <c r="E25" s="12"/>
      <c r="F25" s="12"/>
      <c r="G25" s="12"/>
      <c r="H25" s="16" t="s">
        <v>36</v>
      </c>
      <c r="I25" s="53">
        <f aca="true" t="shared" si="1" ref="I25:O25">I26*0.9</f>
        <v>0.8556157894736843</v>
      </c>
      <c r="J25" s="53">
        <f t="shared" si="1"/>
        <v>1.5188696846052634</v>
      </c>
      <c r="K25" s="53">
        <f t="shared" si="1"/>
        <v>2.469838988842105</v>
      </c>
      <c r="L25" s="53">
        <f t="shared" si="1"/>
        <v>3.6422433213157897</v>
      </c>
      <c r="M25" s="53">
        <f t="shared" si="1"/>
        <v>5.086069716315791</v>
      </c>
      <c r="N25" s="53">
        <f t="shared" si="1"/>
        <v>6.573643389473684</v>
      </c>
      <c r="O25" s="53">
        <f t="shared" si="1"/>
        <v>8.353374821052634</v>
      </c>
      <c r="P25" s="5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ht="18">
      <c r="A26" s="7"/>
      <c r="B26" s="3"/>
      <c r="C26" s="12"/>
      <c r="D26" s="12"/>
      <c r="E26" s="12"/>
      <c r="F26" s="12"/>
      <c r="G26" s="12"/>
      <c r="H26" s="16" t="s">
        <v>12</v>
      </c>
      <c r="I26" s="53">
        <f aca="true" t="shared" si="2" ref="I26:O26">I23</f>
        <v>0.9506842105263159</v>
      </c>
      <c r="J26" s="53">
        <f t="shared" si="2"/>
        <v>1.687632982894737</v>
      </c>
      <c r="K26" s="53">
        <f t="shared" si="2"/>
        <v>2.744265543157894</v>
      </c>
      <c r="L26" s="53">
        <f t="shared" si="2"/>
        <v>4.046937023684211</v>
      </c>
      <c r="M26" s="53">
        <f t="shared" si="2"/>
        <v>5.651188573684212</v>
      </c>
      <c r="N26" s="53">
        <f t="shared" si="2"/>
        <v>7.304048210526315</v>
      </c>
      <c r="O26" s="53">
        <f t="shared" si="2"/>
        <v>9.28152757894737</v>
      </c>
      <c r="P26" s="1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8">
      <c r="A27" s="7"/>
      <c r="B27" s="12"/>
      <c r="C27" s="12"/>
      <c r="D27" s="12"/>
      <c r="E27" s="12"/>
      <c r="F27" s="12"/>
      <c r="G27" s="12"/>
      <c r="H27" s="16" t="s">
        <v>13</v>
      </c>
      <c r="I27" s="53">
        <f>I$26*(1+C!$C5)</f>
        <v>1.0457526315789476</v>
      </c>
      <c r="J27" s="53">
        <f>J$26*(1+C!$C5)</f>
        <v>1.8563962811842107</v>
      </c>
      <c r="K27" s="53">
        <f>K$26*(1+C!$C5)</f>
        <v>3.018692097473684</v>
      </c>
      <c r="L27" s="53">
        <f>L$26*(1+C!$C5)</f>
        <v>4.451630726052632</v>
      </c>
      <c r="M27" s="53">
        <f>M$26*(1+C!$C5)</f>
        <v>6.216307431052633</v>
      </c>
      <c r="N27" s="53">
        <f>N$26*(1+C!$C5)</f>
        <v>8.034453031578948</v>
      </c>
      <c r="O27" s="53">
        <f>O$26*(1+C!$C5)</f>
        <v>10.209680336842109</v>
      </c>
      <c r="P27" s="1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8">
      <c r="A28" s="7"/>
      <c r="B28" s="12"/>
      <c r="C28" s="12"/>
      <c r="D28" s="12"/>
      <c r="E28" s="12"/>
      <c r="F28" s="12"/>
      <c r="G28" s="12"/>
      <c r="H28" s="16" t="s">
        <v>14</v>
      </c>
      <c r="I28" s="53">
        <f>I$26*(1+C!$C7)</f>
        <v>1.140821052631579</v>
      </c>
      <c r="J28" s="53">
        <f>J$26*(1+C!$C7)</f>
        <v>2.025159579473684</v>
      </c>
      <c r="K28" s="53">
        <f>K$26*(1+C!$C7)</f>
        <v>3.293118651789473</v>
      </c>
      <c r="L28" s="53">
        <f>L$26*(1+C!$C7)</f>
        <v>4.856324428421053</v>
      </c>
      <c r="M28" s="53">
        <f>M$26*(1+C!$C7)</f>
        <v>6.781426288421054</v>
      </c>
      <c r="N28" s="53">
        <f>N$26*(1+C!$C7)</f>
        <v>8.764857852631579</v>
      </c>
      <c r="O28" s="53">
        <f>O$26*(1+C!$C7)</f>
        <v>11.137833094736845</v>
      </c>
      <c r="P28" s="1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8">
      <c r="A29" s="7"/>
      <c r="B29" s="12"/>
      <c r="C29" s="12"/>
      <c r="D29" s="12"/>
      <c r="E29" s="12"/>
      <c r="F29" s="12"/>
      <c r="G29" s="12"/>
      <c r="H29" s="16" t="s">
        <v>15</v>
      </c>
      <c r="I29" s="53">
        <f>I$26*(1+C!$C9)</f>
        <v>1.2358894736842108</v>
      </c>
      <c r="J29" s="53">
        <f>J$26*(1+C!$C9)</f>
        <v>2.1939228777631583</v>
      </c>
      <c r="K29" s="53">
        <f>K$26*(1+C!$C9)</f>
        <v>3.5675452061052626</v>
      </c>
      <c r="L29" s="53">
        <f>L$26*(1+C!$C9)</f>
        <v>5.261018130789474</v>
      </c>
      <c r="M29" s="53">
        <f>M$26*(1+C!$C9)</f>
        <v>7.3465451457894755</v>
      </c>
      <c r="N29" s="53">
        <f>N$26*(1+C!$C9)</f>
        <v>9.495262673684211</v>
      </c>
      <c r="O29" s="53">
        <f>O$26*(1+C!$C9)</f>
        <v>12.065985852631583</v>
      </c>
      <c r="P29" s="1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8">
      <c r="A30" s="7"/>
      <c r="B30" s="12"/>
      <c r="C30" s="12"/>
      <c r="D30" s="12"/>
      <c r="E30" s="12"/>
      <c r="F30" s="12"/>
      <c r="G30" s="12"/>
      <c r="H30" s="16" t="s">
        <v>16</v>
      </c>
      <c r="I30" s="53">
        <f>I$26*(1+C!$C11)</f>
        <v>1.3309578947368421</v>
      </c>
      <c r="J30" s="53">
        <f>J$26*(1+C!$C11)</f>
        <v>2.3626861760526316</v>
      </c>
      <c r="K30" s="53">
        <f>K$26*(1+C!$C11)</f>
        <v>3.8419717604210515</v>
      </c>
      <c r="L30" s="53">
        <f>L$26*(1+C!$C11)</f>
        <v>5.665711833157895</v>
      </c>
      <c r="M30" s="53">
        <f>M$26*(1+C!$C11)</f>
        <v>7.911664003157895</v>
      </c>
      <c r="N30" s="53">
        <f>N$26*(1+C!$C11)</f>
        <v>10.225667494736841</v>
      </c>
      <c r="O30" s="53">
        <f>O$26*(1+C!$C11)</f>
        <v>12.994138610526319</v>
      </c>
      <c r="P30" s="1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8">
      <c r="A31" s="7"/>
      <c r="B31" s="12"/>
      <c r="C31" s="12"/>
      <c r="D31" s="12"/>
      <c r="E31" s="12"/>
      <c r="F31" s="12"/>
      <c r="G31" s="12"/>
      <c r="H31" s="16" t="s">
        <v>17</v>
      </c>
      <c r="I31" s="53">
        <f>I$26*(1+C!$C13)</f>
        <v>1.426026315789474</v>
      </c>
      <c r="J31" s="53">
        <f>J$26*(1+C!$C13)</f>
        <v>2.5314494743421054</v>
      </c>
      <c r="K31" s="53">
        <f>K$26*(1+C!$C13)</f>
        <v>4.116398314736841</v>
      </c>
      <c r="L31" s="53">
        <f>L$26*(1+C!$C13)</f>
        <v>6.070405535526316</v>
      </c>
      <c r="M31" s="53">
        <f>M$26*(1+C!$C13)</f>
        <v>8.476782860526317</v>
      </c>
      <c r="N31" s="53">
        <f>N$26*(1+C!$C13)</f>
        <v>10.956072315789473</v>
      </c>
      <c r="O31" s="53">
        <f>O$26*(1+C!$C13)</f>
        <v>13.922291368421057</v>
      </c>
      <c r="P31" s="1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8">
      <c r="A32" s="7"/>
      <c r="B32" s="12"/>
      <c r="C32" s="12"/>
      <c r="D32" s="12"/>
      <c r="E32" s="12"/>
      <c r="F32" s="12"/>
      <c r="G32" s="12"/>
      <c r="H32" s="12"/>
      <c r="I32" s="3"/>
      <c r="J32" s="53"/>
      <c r="K32" s="53"/>
      <c r="L32" s="53"/>
      <c r="M32" s="53"/>
      <c r="N32" s="53"/>
      <c r="O32" s="53"/>
      <c r="P32" s="1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8">
      <c r="A33" s="7"/>
      <c r="B33" s="12" t="s">
        <v>37</v>
      </c>
      <c r="C33" s="12"/>
      <c r="D33" s="12"/>
      <c r="E33" s="12"/>
      <c r="F33" s="12"/>
      <c r="G33" s="12"/>
      <c r="H33" s="16" t="s">
        <v>36</v>
      </c>
      <c r="I33" s="53">
        <f aca="true" t="shared" si="3" ref="I33:O39">((100*(I25/100))/(100-(100*I25/100)))*100</f>
        <v>0.8629997516115918</v>
      </c>
      <c r="J33" s="53">
        <f t="shared" si="3"/>
        <v>1.5422951379019978</v>
      </c>
      <c r="K33" s="53">
        <f t="shared" si="3"/>
        <v>2.5323848163846914</v>
      </c>
      <c r="L33" s="53">
        <f t="shared" si="3"/>
        <v>3.779917099420714</v>
      </c>
      <c r="M33" s="53">
        <f t="shared" si="3"/>
        <v>5.358612483029892</v>
      </c>
      <c r="N33" s="53">
        <f t="shared" si="3"/>
        <v>7.0361765437110435</v>
      </c>
      <c r="O33" s="53">
        <f t="shared" si="3"/>
        <v>9.1147653334119</v>
      </c>
      <c r="P33" s="1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8">
      <c r="A34" s="7"/>
      <c r="B34" s="3"/>
      <c r="C34" s="3"/>
      <c r="D34" s="3"/>
      <c r="E34" s="3"/>
      <c r="F34" s="3"/>
      <c r="G34" s="12"/>
      <c r="H34" s="16" t="s">
        <v>12</v>
      </c>
      <c r="I34" s="53">
        <f t="shared" si="3"/>
        <v>0.959808962786746</v>
      </c>
      <c r="J34" s="53">
        <f t="shared" si="3"/>
        <v>1.7166029403005907</v>
      </c>
      <c r="K34" s="53">
        <f t="shared" si="3"/>
        <v>2.8217004976459057</v>
      </c>
      <c r="L34" s="53">
        <f t="shared" si="3"/>
        <v>4.217621510095119</v>
      </c>
      <c r="M34" s="53">
        <f t="shared" si="3"/>
        <v>5.989676486913306</v>
      </c>
      <c r="N34" s="53">
        <f t="shared" si="3"/>
        <v>7.879576259290046</v>
      </c>
      <c r="O34" s="53">
        <f t="shared" si="3"/>
        <v>10.231133011002342</v>
      </c>
      <c r="P34" s="1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8">
      <c r="A35" s="7"/>
      <c r="B35" s="12"/>
      <c r="C35" s="12"/>
      <c r="D35" s="12"/>
      <c r="E35" s="12"/>
      <c r="F35" s="12"/>
      <c r="G35" s="12"/>
      <c r="H35" s="16" t="s">
        <v>13</v>
      </c>
      <c r="I35" s="53">
        <f t="shared" si="3"/>
        <v>1.0568041891981235</v>
      </c>
      <c r="J35" s="53">
        <f t="shared" si="3"/>
        <v>1.8915102063124145</v>
      </c>
      <c r="K35" s="53">
        <f t="shared" si="3"/>
        <v>3.1126535234064923</v>
      </c>
      <c r="L35" s="53">
        <f t="shared" si="3"/>
        <v>4.659033701861862</v>
      </c>
      <c r="M35" s="53">
        <f t="shared" si="3"/>
        <v>6.628345782485119</v>
      </c>
      <c r="N35" s="53">
        <f t="shared" si="3"/>
        <v>8.736372800933596</v>
      </c>
      <c r="O35" s="53">
        <f t="shared" si="3"/>
        <v>11.370580230856746</v>
      </c>
      <c r="P35" s="1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8">
      <c r="A36" s="7"/>
      <c r="B36" s="12"/>
      <c r="C36" s="12"/>
      <c r="D36" s="12"/>
      <c r="E36" s="12"/>
      <c r="F36" s="12"/>
      <c r="G36" s="12"/>
      <c r="H36" s="16" t="s">
        <v>14</v>
      </c>
      <c r="I36" s="53">
        <f t="shared" si="3"/>
        <v>1.1539859674931552</v>
      </c>
      <c r="J36" s="53">
        <f t="shared" si="3"/>
        <v>2.0670200336957127</v>
      </c>
      <c r="K36" s="53">
        <f t="shared" si="3"/>
        <v>3.4052578326169014</v>
      </c>
      <c r="L36" s="53">
        <f t="shared" si="3"/>
        <v>5.104200987870728</v>
      </c>
      <c r="M36" s="53">
        <f t="shared" si="3"/>
        <v>7.274758686399761</v>
      </c>
      <c r="N36" s="53">
        <f t="shared" si="3"/>
        <v>9.606887923158009</v>
      </c>
      <c r="O36" s="53">
        <f t="shared" si="3"/>
        <v>12.533830180633565</v>
      </c>
      <c r="P36" s="1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8">
      <c r="A37" s="7"/>
      <c r="B37" s="12"/>
      <c r="C37" s="12"/>
      <c r="D37" s="12"/>
      <c r="E37" s="12"/>
      <c r="F37" s="12"/>
      <c r="G37" s="12"/>
      <c r="H37" s="16" t="s">
        <v>15</v>
      </c>
      <c r="I37" s="53">
        <f t="shared" si="3"/>
        <v>1.251354836385538</v>
      </c>
      <c r="J37" s="53">
        <f t="shared" si="3"/>
        <v>2.243135541589323</v>
      </c>
      <c r="K37" s="53">
        <f t="shared" si="3"/>
        <v>3.699527522896916</v>
      </c>
      <c r="L37" s="53">
        <f t="shared" si="3"/>
        <v>5.553171489696225</v>
      </c>
      <c r="M37" s="53">
        <f t="shared" si="3"/>
        <v>7.929056889836657</v>
      </c>
      <c r="N37" s="53">
        <f t="shared" si="3"/>
        <v>10.49145376716463</v>
      </c>
      <c r="O37" s="53">
        <f t="shared" si="3"/>
        <v>13.721636581278121</v>
      </c>
      <c r="P37" s="1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8">
      <c r="A38" s="7"/>
      <c r="B38" s="12"/>
      <c r="C38" s="12"/>
      <c r="D38" s="12"/>
      <c r="E38" s="12"/>
      <c r="F38" s="12"/>
      <c r="G38" s="12"/>
      <c r="H38" s="16" t="s">
        <v>16</v>
      </c>
      <c r="I38" s="53">
        <f t="shared" si="3"/>
        <v>1.3489113366651877</v>
      </c>
      <c r="J38" s="53">
        <f t="shared" si="3"/>
        <v>2.4198598706974455</v>
      </c>
      <c r="K38" s="53">
        <f t="shared" si="3"/>
        <v>3.9954768527997784</v>
      </c>
      <c r="L38" s="53">
        <f t="shared" si="3"/>
        <v>6.005994154678273</v>
      </c>
      <c r="M38" s="53">
        <f t="shared" si="3"/>
        <v>8.591385562042518</v>
      </c>
      <c r="N38" s="53">
        <f t="shared" si="3"/>
        <v>11.390413283370663</v>
      </c>
      <c r="O38" s="53">
        <f t="shared" si="3"/>
        <v>14.934785315622886</v>
      </c>
      <c r="P38" s="1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8">
      <c r="A39" s="7"/>
      <c r="B39" s="12"/>
      <c r="C39" s="12"/>
      <c r="D39" s="12"/>
      <c r="E39" s="12"/>
      <c r="F39" s="12"/>
      <c r="G39" s="12"/>
      <c r="H39" s="16" t="s">
        <v>17</v>
      </c>
      <c r="I39" s="53">
        <f t="shared" si="3"/>
        <v>1.4466560112082538</v>
      </c>
      <c r="J39" s="53">
        <f t="shared" si="3"/>
        <v>2.597196183476351</v>
      </c>
      <c r="K39" s="53">
        <f t="shared" si="3"/>
        <v>4.293120244115227</v>
      </c>
      <c r="L39" s="53">
        <f t="shared" si="3"/>
        <v>6.4627187737111775</v>
      </c>
      <c r="M39" s="53">
        <f t="shared" si="3"/>
        <v>9.261893457709656</v>
      </c>
      <c r="N39" s="53">
        <f t="shared" si="3"/>
        <v>12.304120674735499</v>
      </c>
      <c r="O39" s="53">
        <f t="shared" si="3"/>
        <v>16.174096162352363</v>
      </c>
      <c r="P39" s="1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8">
      <c r="A40" s="7"/>
      <c r="B40" s="12"/>
      <c r="C40" s="12"/>
      <c r="D40" s="12"/>
      <c r="E40" s="12"/>
      <c r="F40" s="12"/>
      <c r="G40" s="12"/>
      <c r="H40" s="12"/>
      <c r="I40" s="53"/>
      <c r="J40" s="53"/>
      <c r="K40" s="53"/>
      <c r="L40" s="53"/>
      <c r="M40" s="53"/>
      <c r="N40" s="53"/>
      <c r="O40" s="53"/>
      <c r="P40" s="1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8">
      <c r="A41" s="7"/>
      <c r="B41" s="12" t="s">
        <v>38</v>
      </c>
      <c r="C41" s="12"/>
      <c r="D41" s="12"/>
      <c r="E41" s="12"/>
      <c r="F41" s="12"/>
      <c r="G41" s="12"/>
      <c r="H41" s="16" t="s">
        <v>36</v>
      </c>
      <c r="I41" s="53">
        <f>I25*(1+C!$C$15)^(A!$O$12/2/12)</f>
        <v>0.8681443954682757</v>
      </c>
      <c r="J41" s="53">
        <f>J25*(1+C!$C$15)^(A!$O$12/2/12)</f>
        <v>1.541110180946798</v>
      </c>
      <c r="K41" s="53">
        <f>K25*(1+C!$C$15)^(A!$O$12/2/12)</f>
        <v>2.506004333079519</v>
      </c>
      <c r="L41" s="53">
        <f>L25*(1+C!$C$15)^(A!$O$12/2/12)</f>
        <v>3.695575941015652</v>
      </c>
      <c r="M41" s="53">
        <f>M25*(1+C!$C$15)^(A!$O$12/2/12)</f>
        <v>5.1605439889048235</v>
      </c>
      <c r="N41" s="53">
        <f>N25*(1+C!$C$15)^(A!$O$12/2/12)</f>
        <v>6.6698998973466015</v>
      </c>
      <c r="O41" s="53">
        <f>O25*(1+C!$C$15)^(A!$O$12/2/12)</f>
        <v>8.475691570165559</v>
      </c>
      <c r="P41" s="1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8">
      <c r="A42" s="7"/>
      <c r="B42" s="3"/>
      <c r="C42" s="12"/>
      <c r="D42" s="12"/>
      <c r="E42" s="12"/>
      <c r="F42" s="12"/>
      <c r="G42" s="12"/>
      <c r="H42" s="16" t="s">
        <v>12</v>
      </c>
      <c r="I42" s="53">
        <f>I26*(1+C!$C$15)^(A!$O$12/2/12)</f>
        <v>0.9646048838536397</v>
      </c>
      <c r="J42" s="53">
        <f>J26*(1+C!$C$15)^(A!$O$12/2/12)</f>
        <v>1.712344645496442</v>
      </c>
      <c r="K42" s="53">
        <f>K26*(1+C!$C$15)^(A!$O$12/2/12)</f>
        <v>2.7844492589772436</v>
      </c>
      <c r="L42" s="53">
        <f>L26*(1+C!$C$15)^(A!$O$12/2/12)</f>
        <v>4.106195490017392</v>
      </c>
      <c r="M42" s="53">
        <f>M26*(1+C!$C$15)^(A!$O$12/2/12)</f>
        <v>5.733937765449804</v>
      </c>
      <c r="N42" s="53">
        <f>N26*(1+C!$C$15)^(A!$O$12/2/12)</f>
        <v>7.410999885940668</v>
      </c>
      <c r="O42" s="53">
        <f>O26*(1+C!$C$15)^(A!$O$12/2/12)</f>
        <v>9.41743507796173</v>
      </c>
      <c r="P42" s="1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8">
      <c r="A43" s="7"/>
      <c r="B43" s="12"/>
      <c r="C43" s="12"/>
      <c r="D43" s="12"/>
      <c r="E43" s="12"/>
      <c r="F43" s="12"/>
      <c r="G43" s="12"/>
      <c r="H43" s="16" t="s">
        <v>13</v>
      </c>
      <c r="I43" s="53">
        <f>I27*(1+C!$C$15)^(A!$O$12/2/12)</f>
        <v>1.0610653722390038</v>
      </c>
      <c r="J43" s="53">
        <f>J27*(1+C!$C$15)^(A!$O$12/2/12)</f>
        <v>1.8835791100460864</v>
      </c>
      <c r="K43" s="53">
        <f>K27*(1+C!$C$15)^(A!$O$12/2/12)</f>
        <v>3.0628941848749682</v>
      </c>
      <c r="L43" s="53">
        <f>L27*(1+C!$C$15)^(A!$O$12/2/12)</f>
        <v>4.51681503901913</v>
      </c>
      <c r="M43" s="53">
        <f>M27*(1+C!$C$15)^(A!$O$12/2/12)</f>
        <v>6.307331541994785</v>
      </c>
      <c r="N43" s="53">
        <f>N27*(1+C!$C$15)^(A!$O$12/2/12)</f>
        <v>8.152099874534736</v>
      </c>
      <c r="O43" s="53">
        <f>O27*(1+C!$C$15)^(A!$O$12/2/12)</f>
        <v>10.359178585757904</v>
      </c>
      <c r="P43" s="1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8">
      <c r="A44" s="7"/>
      <c r="B44" s="12"/>
      <c r="C44" s="12"/>
      <c r="D44" s="12"/>
      <c r="E44" s="12"/>
      <c r="F44" s="12"/>
      <c r="G44" s="12"/>
      <c r="H44" s="16" t="s">
        <v>14</v>
      </c>
      <c r="I44" s="53">
        <f>I28*(1+C!$C$15)^(A!$O$12/2/12)</f>
        <v>1.1575258606243675</v>
      </c>
      <c r="J44" s="53">
        <f>J28*(1+C!$C$15)^(A!$O$12/2/12)</f>
        <v>2.0548135745957303</v>
      </c>
      <c r="K44" s="53">
        <f>K28*(1+C!$C$15)^(A!$O$12/2/12)</f>
        <v>3.341339110772692</v>
      </c>
      <c r="L44" s="53">
        <f>L28*(1+C!$C$15)^(A!$O$12/2/12)</f>
        <v>4.92743458802087</v>
      </c>
      <c r="M44" s="53">
        <f>M28*(1+C!$C$15)^(A!$O$12/2/12)</f>
        <v>6.880725318539764</v>
      </c>
      <c r="N44" s="53">
        <f>N28*(1+C!$C$15)^(A!$O$12/2/12)</f>
        <v>8.893199863128801</v>
      </c>
      <c r="O44" s="53">
        <f>O28*(1+C!$C$15)^(A!$O$12/2/12)</f>
        <v>11.300922093554076</v>
      </c>
      <c r="P44" s="1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8">
      <c r="A45" s="7"/>
      <c r="B45" s="12"/>
      <c r="C45" s="12"/>
      <c r="D45" s="12"/>
      <c r="E45" s="12"/>
      <c r="F45" s="12"/>
      <c r="G45" s="12"/>
      <c r="H45" s="16" t="s">
        <v>15</v>
      </c>
      <c r="I45" s="53">
        <f>I29*(1+C!$C$15)^(A!$O$12/2/12)</f>
        <v>1.2539863490097316</v>
      </c>
      <c r="J45" s="53">
        <f>J29*(1+C!$C$15)^(A!$O$12/2/12)</f>
        <v>2.226048039145375</v>
      </c>
      <c r="K45" s="53">
        <f>K29*(1+C!$C$15)^(A!$O$12/2/12)</f>
        <v>3.6197840366704166</v>
      </c>
      <c r="L45" s="53">
        <f>L29*(1+C!$C$15)^(A!$O$12/2/12)</f>
        <v>5.338054137022609</v>
      </c>
      <c r="M45" s="53">
        <f>M29*(1+C!$C$15)^(A!$O$12/2/12)</f>
        <v>7.454119095084746</v>
      </c>
      <c r="N45" s="53">
        <f>N29*(1+C!$C$15)^(A!$O$12/2/12)</f>
        <v>9.63429985172287</v>
      </c>
      <c r="O45" s="53">
        <f>O29*(1+C!$C$15)^(A!$O$12/2/12)</f>
        <v>12.24266560135025</v>
      </c>
      <c r="P45" s="1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8">
      <c r="A46" s="7"/>
      <c r="B46" s="12"/>
      <c r="C46" s="12"/>
      <c r="D46" s="12"/>
      <c r="E46" s="12"/>
      <c r="F46" s="12"/>
      <c r="G46" s="12"/>
      <c r="H46" s="16" t="s">
        <v>16</v>
      </c>
      <c r="I46" s="53">
        <f>I30*(1+C!$C$15)^(A!$O$12/2/12)</f>
        <v>1.3504468373950955</v>
      </c>
      <c r="J46" s="53">
        <f>J30*(1+C!$C$15)^(A!$O$12/2/12)</f>
        <v>2.3972825036950187</v>
      </c>
      <c r="K46" s="53">
        <f>K30*(1+C!$C$15)^(A!$O$12/2/12)</f>
        <v>3.8982289625681403</v>
      </c>
      <c r="L46" s="53">
        <f>L30*(1+C!$C$15)^(A!$O$12/2/12)</f>
        <v>5.748673686024348</v>
      </c>
      <c r="M46" s="53">
        <f>M30*(1+C!$C$15)^(A!$O$12/2/12)</f>
        <v>8.027512871629725</v>
      </c>
      <c r="N46" s="53">
        <f>N30*(1+C!$C$15)^(A!$O$12/2/12)</f>
        <v>10.375399840316936</v>
      </c>
      <c r="O46" s="53">
        <f>O30*(1+C!$C$15)^(A!$O$12/2/12)</f>
        <v>13.184409109146422</v>
      </c>
      <c r="P46" s="1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8">
      <c r="A47" s="7"/>
      <c r="B47" s="12"/>
      <c r="C47" s="12"/>
      <c r="D47" s="12"/>
      <c r="E47" s="12"/>
      <c r="F47" s="12"/>
      <c r="G47" s="12"/>
      <c r="H47" s="16" t="s">
        <v>17</v>
      </c>
      <c r="I47" s="53">
        <f>I31*(1+C!$C$15)^(A!$O$12/2/12)</f>
        <v>1.4469073257804597</v>
      </c>
      <c r="J47" s="53">
        <f>J31*(1+C!$C$15)^(A!$O$12/2/12)</f>
        <v>2.568516968244663</v>
      </c>
      <c r="K47" s="53">
        <f>K31*(1+C!$C$15)^(A!$O$12/2/12)</f>
        <v>4.176673888465865</v>
      </c>
      <c r="L47" s="53">
        <f>L31*(1+C!$C$15)^(A!$O$12/2/12)</f>
        <v>6.1592932350260865</v>
      </c>
      <c r="M47" s="53">
        <f>M31*(1+C!$C$15)^(A!$O$12/2/12)</f>
        <v>8.600906648174705</v>
      </c>
      <c r="N47" s="53">
        <f>N31*(1+C!$C$15)^(A!$O$12/2/12)</f>
        <v>11.116499828911003</v>
      </c>
      <c r="O47" s="53">
        <f>O31*(1+C!$C$15)^(A!$O$12/2/12)</f>
        <v>14.126152616942596</v>
      </c>
      <c r="P47" s="1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8">
      <c r="A48" s="7"/>
      <c r="B48" s="12"/>
      <c r="C48" s="12"/>
      <c r="D48" s="12"/>
      <c r="E48" s="12"/>
      <c r="F48" s="12"/>
      <c r="G48" s="12"/>
      <c r="H48" s="12"/>
      <c r="I48" s="53"/>
      <c r="J48" s="53"/>
      <c r="K48" s="53"/>
      <c r="L48" s="53"/>
      <c r="M48" s="53"/>
      <c r="N48" s="53"/>
      <c r="O48" s="53"/>
      <c r="P48" s="1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8">
      <c r="A49" s="7"/>
      <c r="B49" s="12" t="s">
        <v>39</v>
      </c>
      <c r="C49" s="12"/>
      <c r="D49" s="12"/>
      <c r="E49" s="12"/>
      <c r="F49" s="12"/>
      <c r="G49" s="12"/>
      <c r="H49" s="16" t="s">
        <v>36</v>
      </c>
      <c r="I49" s="53">
        <f aca="true" t="shared" si="4" ref="I49:O55">((100*(I41/100))/(100-(100*I41/100)))*100</f>
        <v>0.8757471452280464</v>
      </c>
      <c r="J49" s="53">
        <f t="shared" si="4"/>
        <v>1.5652321326992773</v>
      </c>
      <c r="K49" s="53">
        <f t="shared" si="4"/>
        <v>2.5704191483145884</v>
      </c>
      <c r="L49" s="53">
        <f t="shared" si="4"/>
        <v>3.8373895873695196</v>
      </c>
      <c r="M49" s="53">
        <f t="shared" si="4"/>
        <v>5.441347099566974</v>
      </c>
      <c r="N49" s="53">
        <f t="shared" si="4"/>
        <v>7.146568888290493</v>
      </c>
      <c r="O49" s="53">
        <f t="shared" si="4"/>
        <v>9.26059067320165</v>
      </c>
      <c r="P49" s="1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8">
      <c r="A50" s="7"/>
      <c r="B50" s="3"/>
      <c r="C50" s="12"/>
      <c r="D50" s="12"/>
      <c r="E50" s="12"/>
      <c r="F50" s="12"/>
      <c r="G50" s="12"/>
      <c r="H50" s="16" t="s">
        <v>12</v>
      </c>
      <c r="I50" s="53">
        <f t="shared" si="4"/>
        <v>0.9740001367413882</v>
      </c>
      <c r="J50" s="53">
        <f t="shared" si="4"/>
        <v>1.7421767151941552</v>
      </c>
      <c r="K50" s="53">
        <f t="shared" si="4"/>
        <v>2.864201496317059</v>
      </c>
      <c r="L50" s="53">
        <f t="shared" si="4"/>
        <v>4.2820237563834835</v>
      </c>
      <c r="M50" s="53">
        <f t="shared" si="4"/>
        <v>6.0827169710163345</v>
      </c>
      <c r="N50" s="53">
        <f t="shared" si="4"/>
        <v>8.0041904295447</v>
      </c>
      <c r="O50" s="53">
        <f t="shared" si="4"/>
        <v>10.396520661638405</v>
      </c>
      <c r="P50" s="1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8">
      <c r="A51" s="7"/>
      <c r="B51" s="12"/>
      <c r="C51" s="12"/>
      <c r="D51" s="12"/>
      <c r="E51" s="12"/>
      <c r="F51" s="12"/>
      <c r="G51" s="12"/>
      <c r="H51" s="16" t="s">
        <v>13</v>
      </c>
      <c r="I51" s="53">
        <f t="shared" si="4"/>
        <v>1.0724447117113818</v>
      </c>
      <c r="J51" s="53">
        <f t="shared" si="4"/>
        <v>1.9197389111438175</v>
      </c>
      <c r="K51" s="53">
        <f t="shared" si="4"/>
        <v>3.1596715820218626</v>
      </c>
      <c r="L51" s="53">
        <f t="shared" si="4"/>
        <v>4.730482169048847</v>
      </c>
      <c r="M51" s="53">
        <f t="shared" si="4"/>
        <v>6.731937136385273</v>
      </c>
      <c r="N51" s="53">
        <f t="shared" si="4"/>
        <v>8.875651880335726</v>
      </c>
      <c r="O51" s="53">
        <f t="shared" si="4"/>
        <v>11.55631822904296</v>
      </c>
      <c r="P51" s="1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8">
      <c r="A52" s="7"/>
      <c r="B52" s="12"/>
      <c r="C52" s="12"/>
      <c r="D52" s="12"/>
      <c r="E52" s="12"/>
      <c r="F52" s="12"/>
      <c r="G52" s="12"/>
      <c r="H52" s="16" t="s">
        <v>14</v>
      </c>
      <c r="I52" s="53">
        <f t="shared" si="4"/>
        <v>1.1710814310375974</v>
      </c>
      <c r="J52" s="53">
        <f t="shared" si="4"/>
        <v>2.097921959810338</v>
      </c>
      <c r="K52" s="53">
        <f t="shared" si="4"/>
        <v>3.4568439910438356</v>
      </c>
      <c r="L52" s="53">
        <f t="shared" si="4"/>
        <v>5.182814376228049</v>
      </c>
      <c r="M52" s="53">
        <f t="shared" si="4"/>
        <v>7.3891526132233665</v>
      </c>
      <c r="N52" s="53">
        <f t="shared" si="4"/>
        <v>9.761290979123848</v>
      </c>
      <c r="O52" s="53">
        <f t="shared" si="4"/>
        <v>12.740743602175394</v>
      </c>
      <c r="P52" s="1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8">
      <c r="A53" s="7"/>
      <c r="B53" s="12"/>
      <c r="C53" s="12"/>
      <c r="D53" s="12"/>
      <c r="E53" s="12"/>
      <c r="F53" s="12"/>
      <c r="G53" s="12"/>
      <c r="H53" s="16" t="s">
        <v>15</v>
      </c>
      <c r="I53" s="53">
        <f t="shared" si="4"/>
        <v>1.2699108578112774</v>
      </c>
      <c r="J53" s="53">
        <f t="shared" si="4"/>
        <v>2.2767291231478595</v>
      </c>
      <c r="K53" s="53">
        <f t="shared" si="4"/>
        <v>3.755733477550683</v>
      </c>
      <c r="L53" s="53">
        <f t="shared" si="4"/>
        <v>5.639070788539896</v>
      </c>
      <c r="M53" s="53">
        <f t="shared" si="4"/>
        <v>8.054512013066642</v>
      </c>
      <c r="N53" s="53">
        <f t="shared" si="4"/>
        <v>10.66145654370449</v>
      </c>
      <c r="O53" s="53">
        <f t="shared" si="4"/>
        <v>13.950589640446756</v>
      </c>
      <c r="P53" s="1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8">
      <c r="A54" s="7"/>
      <c r="B54" s="12"/>
      <c r="C54" s="12"/>
      <c r="D54" s="12"/>
      <c r="E54" s="12"/>
      <c r="F54" s="12"/>
      <c r="G54" s="12"/>
      <c r="H54" s="16" t="s">
        <v>16</v>
      </c>
      <c r="I54" s="53">
        <f t="shared" si="4"/>
        <v>1.3689335573260453</v>
      </c>
      <c r="J54" s="53">
        <f t="shared" si="4"/>
        <v>2.4561636860016467</v>
      </c>
      <c r="K54" s="53">
        <f t="shared" si="4"/>
        <v>4.056354966704799</v>
      </c>
      <c r="L54" s="53">
        <f t="shared" si="4"/>
        <v>6.099302695087836</v>
      </c>
      <c r="M54" s="53">
        <f t="shared" si="4"/>
        <v>8.728167653469402</v>
      </c>
      <c r="N54" s="53">
        <f t="shared" si="4"/>
        <v>11.576508929279697</v>
      </c>
      <c r="O54" s="53">
        <f t="shared" si="4"/>
        <v>15.186683605853869</v>
      </c>
      <c r="P54" s="1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8">
      <c r="A55" s="7"/>
      <c r="B55" s="12"/>
      <c r="C55" s="12"/>
      <c r="D55" s="12"/>
      <c r="E55" s="12"/>
      <c r="F55" s="12"/>
      <c r="G55" s="12"/>
      <c r="H55" s="16" t="s">
        <v>17</v>
      </c>
      <c r="I55" s="53">
        <f t="shared" si="4"/>
        <v>1.468150097088689</v>
      </c>
      <c r="J55" s="53">
        <f t="shared" si="4"/>
        <v>2.636228956309245</v>
      </c>
      <c r="K55" s="53">
        <f t="shared" si="4"/>
        <v>4.358723557147663</v>
      </c>
      <c r="L55" s="53">
        <f t="shared" si="4"/>
        <v>6.563562282679913</v>
      </c>
      <c r="M55" s="53">
        <f t="shared" si="4"/>
        <v>9.410275674253107</v>
      </c>
      <c r="N55" s="53">
        <f t="shared" si="4"/>
        <v>12.506820509445745</v>
      </c>
      <c r="O55" s="53">
        <f t="shared" si="4"/>
        <v>16.449889049375045</v>
      </c>
      <c r="P55" s="1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8">
      <c r="A56" s="7"/>
      <c r="B56" s="12"/>
      <c r="C56" s="12"/>
      <c r="D56" s="12"/>
      <c r="E56" s="12"/>
      <c r="F56" s="12"/>
      <c r="G56" s="12"/>
      <c r="H56" s="12"/>
      <c r="I56" s="53"/>
      <c r="J56" s="53"/>
      <c r="K56" s="53"/>
      <c r="L56" s="53"/>
      <c r="M56" s="53"/>
      <c r="N56" s="53"/>
      <c r="O56" s="53"/>
      <c r="P56" s="1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8">
      <c r="A57" s="7"/>
      <c r="B57" s="12" t="s">
        <v>40</v>
      </c>
      <c r="C57" s="12"/>
      <c r="D57" s="12"/>
      <c r="E57" s="12"/>
      <c r="F57" s="12"/>
      <c r="G57" s="12"/>
      <c r="H57" s="16" t="s">
        <v>36</v>
      </c>
      <c r="I57" s="53">
        <f>IF(A!$O$14="N",IF(A!$O$16="F",I25,IF(A!$O$16="D",I41,"?")),IF(A!$O$14="Y",IF(A!$O$16="F",I33,IF(A!$O$16="D",I49,"?")),"?"))</f>
        <v>0.8757471452280464</v>
      </c>
      <c r="J57" s="53">
        <f>IF(A!$O$14="N",IF(A!$O$16="F",J25,IF(A!$O$16="D",J41,"?")),IF(A!$O$14="Y",IF(A!$O$16="F",J33,IF(A!$O$16="D",J49,"?")),"?"))</f>
        <v>1.5652321326992773</v>
      </c>
      <c r="K57" s="53">
        <f>IF(A!$O$14="N",IF(A!$O$16="F",K25,IF(A!$O$16="D",K41,"?")),IF(A!$O$14="Y",IF(A!$O$16="F",K33,IF(A!$O$16="D",K49,"?")),"?"))</f>
        <v>2.5704191483145884</v>
      </c>
      <c r="L57" s="53">
        <f>IF(A!$O$14="N",IF(A!$O$16="F",L25,IF(A!$O$16="D",L41,"?")),IF(A!$O$14="Y",IF(A!$O$16="F",L33,IF(A!$O$16="D",L49,"?")),"?"))</f>
        <v>3.8373895873695196</v>
      </c>
      <c r="M57" s="53">
        <f>IF(A!$O$14="N",IF(A!$O$16="F",M25,IF(A!$O$16="D",M41,"?")),IF(A!$O$14="Y",IF(A!$O$16="F",M33,IF(A!$O$16="D",M49,"?")),"?"))</f>
        <v>5.441347099566974</v>
      </c>
      <c r="N57" s="53">
        <f>IF(A!$O$14="N",IF(A!$O$16="F",N25,IF(A!$O$16="D",N41,"?")),IF(A!$O$14="Y",IF(A!$O$16="F",N33,IF(A!$O$16="D",N49,"?")),"?"))</f>
        <v>7.146568888290493</v>
      </c>
      <c r="O57" s="53">
        <f>IF(A!$O$14="N",IF(A!$O$16="F",O25,IF(A!$O$16="D",O41,"?")),IF(A!$O$14="Y",IF(A!$O$16="F",O33,IF(A!$O$16="D",O49,"?")),"?"))</f>
        <v>9.26059067320165</v>
      </c>
      <c r="P57" s="1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8">
      <c r="A58" s="7"/>
      <c r="B58" s="3"/>
      <c r="C58" s="12"/>
      <c r="D58" s="12"/>
      <c r="E58" s="12"/>
      <c r="F58" s="12"/>
      <c r="G58" s="12"/>
      <c r="H58" s="16" t="s">
        <v>12</v>
      </c>
      <c r="I58" s="53">
        <f>IF(A!$O$14="N",IF(A!$O$16="F",I26,IF(A!$O$16="D",I42,"?")),IF(A!$O$14="Y",IF(A!$O$16="F",I34,IF(A!$O$16="D",I50,"?")),"?"))</f>
        <v>0.9740001367413882</v>
      </c>
      <c r="J58" s="53">
        <f>IF(A!$O$14="N",IF(A!$O$16="F",J26,IF(A!$O$16="D",J42,"?")),IF(A!$O$14="Y",IF(A!$O$16="F",J34,IF(A!$O$16="D",J50,"?")),"?"))</f>
        <v>1.7421767151941552</v>
      </c>
      <c r="K58" s="53">
        <f>IF(A!$O$14="N",IF(A!$O$16="F",K26,IF(A!$O$16="D",K42,"?")),IF(A!$O$14="Y",IF(A!$O$16="F",K34,IF(A!$O$16="D",K50,"?")),"?"))</f>
        <v>2.864201496317059</v>
      </c>
      <c r="L58" s="53">
        <f>IF(A!$O$14="N",IF(A!$O$16="F",L26,IF(A!$O$16="D",L42,"?")),IF(A!$O$14="Y",IF(A!$O$16="F",L34,IF(A!$O$16="D",L50,"?")),"?"))</f>
        <v>4.2820237563834835</v>
      </c>
      <c r="M58" s="53">
        <f>IF(A!$O$14="N",IF(A!$O$16="F",M26,IF(A!$O$16="D",M42,"?")),IF(A!$O$14="Y",IF(A!$O$16="F",M34,IF(A!$O$16="D",M50,"?")),"?"))</f>
        <v>6.0827169710163345</v>
      </c>
      <c r="N58" s="53">
        <f>IF(A!$O$14="N",IF(A!$O$16="F",N26,IF(A!$O$16="D",N42,"?")),IF(A!$O$14="Y",IF(A!$O$16="F",N34,IF(A!$O$16="D",N50,"?")),"?"))</f>
        <v>8.0041904295447</v>
      </c>
      <c r="O58" s="53">
        <f>IF(A!$O$14="N",IF(A!$O$16="F",O26,IF(A!$O$16="D",O42,"?")),IF(A!$O$14="Y",IF(A!$O$16="F",O34,IF(A!$O$16="D",O50,"?")),"?"))</f>
        <v>10.396520661638405</v>
      </c>
      <c r="P58" s="1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8">
      <c r="A59" s="7"/>
      <c r="B59" s="12"/>
      <c r="C59" s="12"/>
      <c r="D59" s="12"/>
      <c r="E59" s="12"/>
      <c r="F59" s="12"/>
      <c r="G59" s="12"/>
      <c r="H59" s="16" t="s">
        <v>13</v>
      </c>
      <c r="I59" s="53">
        <f>IF(A!$O$14="N",IF(A!$O$16="F",I27,IF(A!$O$16="D",I43,"?")),IF(A!$O$14="Y",IF(A!$O$16="F",I35,IF(A!$O$16="D",I51,"?")),"?"))</f>
        <v>1.0724447117113818</v>
      </c>
      <c r="J59" s="53">
        <f>IF(A!$O$14="N",IF(A!$O$16="F",J27,IF(A!$O$16="D",J43,"?")),IF(A!$O$14="Y",IF(A!$O$16="F",J35,IF(A!$O$16="D",J51,"?")),"?"))</f>
        <v>1.9197389111438175</v>
      </c>
      <c r="K59" s="53">
        <f>IF(A!$O$14="N",IF(A!$O$16="F",K27,IF(A!$O$16="D",K43,"?")),IF(A!$O$14="Y",IF(A!$O$16="F",K35,IF(A!$O$16="D",K51,"?")),"?"))</f>
        <v>3.1596715820218626</v>
      </c>
      <c r="L59" s="53">
        <f>IF(A!$O$14="N",IF(A!$O$16="F",L27,IF(A!$O$16="D",L43,"?")),IF(A!$O$14="Y",IF(A!$O$16="F",L35,IF(A!$O$16="D",L51,"?")),"?"))</f>
        <v>4.730482169048847</v>
      </c>
      <c r="M59" s="53">
        <f>IF(A!$O$14="N",IF(A!$O$16="F",M27,IF(A!$O$16="D",M43,"?")),IF(A!$O$14="Y",IF(A!$O$16="F",M35,IF(A!$O$16="D",M51,"?")),"?"))</f>
        <v>6.731937136385273</v>
      </c>
      <c r="N59" s="53">
        <f>IF(A!$O$14="N",IF(A!$O$16="F",N27,IF(A!$O$16="D",N43,"?")),IF(A!$O$14="Y",IF(A!$O$16="F",N35,IF(A!$O$16="D",N51,"?")),"?"))</f>
        <v>8.875651880335726</v>
      </c>
      <c r="O59" s="53">
        <f>IF(A!$O$14="N",IF(A!$O$16="F",O27,IF(A!$O$16="D",O43,"?")),IF(A!$O$14="Y",IF(A!$O$16="F",O35,IF(A!$O$16="D",O51,"?")),"?"))</f>
        <v>11.55631822904296</v>
      </c>
      <c r="P59" s="1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8">
      <c r="A60" s="7"/>
      <c r="B60" s="12"/>
      <c r="C60" s="12"/>
      <c r="D60" s="12"/>
      <c r="E60" s="12"/>
      <c r="F60" s="12"/>
      <c r="G60" s="12"/>
      <c r="H60" s="16" t="s">
        <v>14</v>
      </c>
      <c r="I60" s="53">
        <f>IF(A!$O$14="N",IF(A!$O$16="F",I28,IF(A!$O$16="D",I44,"?")),IF(A!$O$14="Y",IF(A!$O$16="F",I36,IF(A!$O$16="D",I52,"?")),"?"))</f>
        <v>1.1710814310375974</v>
      </c>
      <c r="J60" s="53">
        <f>IF(A!$O$14="N",IF(A!$O$16="F",J28,IF(A!$O$16="D",J44,"?")),IF(A!$O$14="Y",IF(A!$O$16="F",J36,IF(A!$O$16="D",J52,"?")),"?"))</f>
        <v>2.097921959810338</v>
      </c>
      <c r="K60" s="53">
        <f>IF(A!$O$14="N",IF(A!$O$16="F",K28,IF(A!$O$16="D",K44,"?")),IF(A!$O$14="Y",IF(A!$O$16="F",K36,IF(A!$O$16="D",K52,"?")),"?"))</f>
        <v>3.4568439910438356</v>
      </c>
      <c r="L60" s="53">
        <f>IF(A!$O$14="N",IF(A!$O$16="F",L28,IF(A!$O$16="D",L44,"?")),IF(A!$O$14="Y",IF(A!$O$16="F",L36,IF(A!$O$16="D",L52,"?")),"?"))</f>
        <v>5.182814376228049</v>
      </c>
      <c r="M60" s="53">
        <f>IF(A!$O$14="N",IF(A!$O$16="F",M28,IF(A!$O$16="D",M44,"?")),IF(A!$O$14="Y",IF(A!$O$16="F",M36,IF(A!$O$16="D",M52,"?")),"?"))</f>
        <v>7.3891526132233665</v>
      </c>
      <c r="N60" s="53">
        <f>IF(A!$O$14="N",IF(A!$O$16="F",N28,IF(A!$O$16="D",N44,"?")),IF(A!$O$14="Y",IF(A!$O$16="F",N36,IF(A!$O$16="D",N52,"?")),"?"))</f>
        <v>9.761290979123848</v>
      </c>
      <c r="O60" s="53">
        <f>IF(A!$O$14="N",IF(A!$O$16="F",O28,IF(A!$O$16="D",O44,"?")),IF(A!$O$14="Y",IF(A!$O$16="F",O36,IF(A!$O$16="D",O52,"?")),"?"))</f>
        <v>12.740743602175394</v>
      </c>
      <c r="P60" s="1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8">
      <c r="A61" s="7"/>
      <c r="B61" s="12"/>
      <c r="C61" s="12"/>
      <c r="D61" s="12"/>
      <c r="E61" s="12"/>
      <c r="F61" s="12"/>
      <c r="G61" s="12"/>
      <c r="H61" s="16" t="s">
        <v>15</v>
      </c>
      <c r="I61" s="53">
        <f>IF(A!$O$14="N",IF(A!$O$16="F",I29,IF(A!$O$16="D",I45,"?")),IF(A!$O$14="Y",IF(A!$O$16="F",I37,IF(A!$O$16="D",I53,"?")),"?"))</f>
        <v>1.2699108578112774</v>
      </c>
      <c r="J61" s="53">
        <f>IF(A!$O$14="N",IF(A!$O$16="F",J29,IF(A!$O$16="D",J45,"?")),IF(A!$O$14="Y",IF(A!$O$16="F",J37,IF(A!$O$16="D",J53,"?")),"?"))</f>
        <v>2.2767291231478595</v>
      </c>
      <c r="K61" s="53">
        <f>IF(A!$O$14="N",IF(A!$O$16="F",K29,IF(A!$O$16="D",K45,"?")),IF(A!$O$14="Y",IF(A!$O$16="F",K37,IF(A!$O$16="D",K53,"?")),"?"))</f>
        <v>3.755733477550683</v>
      </c>
      <c r="L61" s="53">
        <f>IF(A!$O$14="N",IF(A!$O$16="F",L29,IF(A!$O$16="D",L45,"?")),IF(A!$O$14="Y",IF(A!$O$16="F",L37,IF(A!$O$16="D",L53,"?")),"?"))</f>
        <v>5.639070788539896</v>
      </c>
      <c r="M61" s="53">
        <f>IF(A!$O$14="N",IF(A!$O$16="F",M29,IF(A!$O$16="D",M45,"?")),IF(A!$O$14="Y",IF(A!$O$16="F",M37,IF(A!$O$16="D",M53,"?")),"?"))</f>
        <v>8.054512013066642</v>
      </c>
      <c r="N61" s="53">
        <f>IF(A!$O$14="N",IF(A!$O$16="F",N29,IF(A!$O$16="D",N45,"?")),IF(A!$O$14="Y",IF(A!$O$16="F",N37,IF(A!$O$16="D",N53,"?")),"?"))</f>
        <v>10.66145654370449</v>
      </c>
      <c r="O61" s="53">
        <f>IF(A!$O$14="N",IF(A!$O$16="F",O29,IF(A!$O$16="D",O45,"?")),IF(A!$O$14="Y",IF(A!$O$16="F",O37,IF(A!$O$16="D",O53,"?")),"?"))</f>
        <v>13.950589640446756</v>
      </c>
      <c r="P61" s="1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8">
      <c r="A62" s="7"/>
      <c r="B62" s="12"/>
      <c r="C62" s="12"/>
      <c r="D62" s="12"/>
      <c r="E62" s="12"/>
      <c r="F62" s="12"/>
      <c r="G62" s="12"/>
      <c r="H62" s="16" t="s">
        <v>16</v>
      </c>
      <c r="I62" s="53">
        <f>IF(A!$O$14="N",IF(A!$O$16="F",I30,IF(A!$O$16="D",I46,"?")),IF(A!$O$14="Y",IF(A!$O$16="F",I38,IF(A!$O$16="D",I54,"?")),"?"))</f>
        <v>1.3689335573260453</v>
      </c>
      <c r="J62" s="53">
        <f>IF(A!$O$14="N",IF(A!$O$16="F",J30,IF(A!$O$16="D",J46,"?")),IF(A!$O$14="Y",IF(A!$O$16="F",J38,IF(A!$O$16="D",J54,"?")),"?"))</f>
        <v>2.4561636860016467</v>
      </c>
      <c r="K62" s="53">
        <f>IF(A!$O$14="N",IF(A!$O$16="F",K30,IF(A!$O$16="D",K46,"?")),IF(A!$O$14="Y",IF(A!$O$16="F",K38,IF(A!$O$16="D",K54,"?")),"?"))</f>
        <v>4.056354966704799</v>
      </c>
      <c r="L62" s="53">
        <f>IF(A!$O$14="N",IF(A!$O$16="F",L30,IF(A!$O$16="D",L46,"?")),IF(A!$O$14="Y",IF(A!$O$16="F",L38,IF(A!$O$16="D",L54,"?")),"?"))</f>
        <v>6.099302695087836</v>
      </c>
      <c r="M62" s="53">
        <f>IF(A!$O$14="N",IF(A!$O$16="F",M30,IF(A!$O$16="D",M46,"?")),IF(A!$O$14="Y",IF(A!$O$16="F",M38,IF(A!$O$16="D",M54,"?")),"?"))</f>
        <v>8.728167653469402</v>
      </c>
      <c r="N62" s="53">
        <f>IF(A!$O$14="N",IF(A!$O$16="F",N30,IF(A!$O$16="D",N46,"?")),IF(A!$O$14="Y",IF(A!$O$16="F",N38,IF(A!$O$16="D",N54,"?")),"?"))</f>
        <v>11.576508929279697</v>
      </c>
      <c r="O62" s="53">
        <f>IF(A!$O$14="N",IF(A!$O$16="F",O30,IF(A!$O$16="D",O46,"?")),IF(A!$O$14="Y",IF(A!$O$16="F",O38,IF(A!$O$16="D",O54,"?")),"?"))</f>
        <v>15.186683605853869</v>
      </c>
      <c r="P62" s="1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8">
      <c r="A63" s="7"/>
      <c r="B63" s="12"/>
      <c r="C63" s="12"/>
      <c r="D63" s="12"/>
      <c r="E63" s="12"/>
      <c r="F63" s="12"/>
      <c r="G63" s="12"/>
      <c r="H63" s="16" t="s">
        <v>17</v>
      </c>
      <c r="I63" s="53">
        <f>IF(A!$O$14="N",IF(A!$O$16="F",I31,IF(A!$O$16="D",I47,"?")),IF(A!$O$14="Y",IF(A!$O$16="F",I39,IF(A!$O$16="D",I55,"?")),"?"))</f>
        <v>1.468150097088689</v>
      </c>
      <c r="J63" s="53">
        <f>IF(A!$O$14="N",IF(A!$O$16="F",J31,IF(A!$O$16="D",J47,"?")),IF(A!$O$14="Y",IF(A!$O$16="F",J39,IF(A!$O$16="D",J55,"?")),"?"))</f>
        <v>2.636228956309245</v>
      </c>
      <c r="K63" s="53">
        <f>IF(A!$O$14="N",IF(A!$O$16="F",K31,IF(A!$O$16="D",K47,"?")),IF(A!$O$14="Y",IF(A!$O$16="F",K39,IF(A!$O$16="D",K55,"?")),"?"))</f>
        <v>4.358723557147663</v>
      </c>
      <c r="L63" s="53">
        <f>IF(A!$O$14="N",IF(A!$O$16="F",L31,IF(A!$O$16="D",L47,"?")),IF(A!$O$14="Y",IF(A!$O$16="F",L39,IF(A!$O$16="D",L55,"?")),"?"))</f>
        <v>6.563562282679913</v>
      </c>
      <c r="M63" s="53">
        <f>IF(A!$O$14="N",IF(A!$O$16="F",M31,IF(A!$O$16="D",M47,"?")),IF(A!$O$14="Y",IF(A!$O$16="F",M39,IF(A!$O$16="D",M55,"?")),"?"))</f>
        <v>9.410275674253107</v>
      </c>
      <c r="N63" s="53">
        <f>IF(A!$O$14="N",IF(A!$O$16="F",N31,IF(A!$O$16="D",N47,"?")),IF(A!$O$14="Y",IF(A!$O$16="F",N39,IF(A!$O$16="D",N55,"?")),"?"))</f>
        <v>12.506820509445745</v>
      </c>
      <c r="O63" s="53">
        <f>IF(A!$O$14="N",IF(A!$O$16="F",O31,IF(A!$O$16="D",O47,"?")),IF(A!$O$14="Y",IF(A!$O$16="F",O39,IF(A!$O$16="D",O55,"?")),"?"))</f>
        <v>16.449889049375045</v>
      </c>
      <c r="P63" s="1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8.75" thickBot="1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9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</sheetData>
  <sheetProtection password="FEBE"/>
  <printOptions/>
  <pageMargins left="0.75" right="0.75" top="1.4" bottom="1.4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20"/>
  <sheetViews>
    <sheetView defaultGridColor="0" zoomScale="87" zoomScaleNormal="87" colorId="22" workbookViewId="0" topLeftCell="A2">
      <selection activeCell="C15" sqref="C15"/>
    </sheetView>
  </sheetViews>
  <sheetFormatPr defaultColWidth="5.6328125" defaultRowHeight="18"/>
  <sheetData>
    <row r="1" spans="1:7" ht="18">
      <c r="A1" s="54" t="s">
        <v>41</v>
      </c>
      <c r="B1" s="54"/>
      <c r="C1" s="54"/>
      <c r="D1" s="54"/>
      <c r="E1" s="54"/>
      <c r="F1" s="54"/>
      <c r="G1" s="54"/>
    </row>
    <row r="2" spans="1:7" ht="18.75" thickBot="1">
      <c r="A2" s="55"/>
      <c r="B2" s="55"/>
      <c r="C2" s="55"/>
      <c r="D2" s="55"/>
      <c r="E2" s="55"/>
      <c r="F2" s="55"/>
      <c r="G2" s="54"/>
    </row>
    <row r="3" spans="1:7" ht="18.75" thickBot="1">
      <c r="A3" s="55">
        <v>0</v>
      </c>
      <c r="B3" s="55"/>
      <c r="C3" s="56">
        <v>0</v>
      </c>
      <c r="D3" s="55"/>
      <c r="E3" s="55"/>
      <c r="F3" s="55"/>
      <c r="G3" s="54"/>
    </row>
    <row r="4" spans="1:7" ht="18.75" thickBot="1">
      <c r="A4" s="55"/>
      <c r="B4" s="55"/>
      <c r="C4" s="57"/>
      <c r="D4" s="55"/>
      <c r="E4" s="55"/>
      <c r="F4" s="55"/>
      <c r="G4" s="54"/>
    </row>
    <row r="5" spans="1:7" ht="18.75" thickBot="1">
      <c r="A5" s="55">
        <v>1</v>
      </c>
      <c r="B5" s="55"/>
      <c r="C5" s="56">
        <v>0.1</v>
      </c>
      <c r="D5" s="55"/>
      <c r="E5" s="55"/>
      <c r="F5" s="55"/>
      <c r="G5" s="54"/>
    </row>
    <row r="6" spans="1:7" ht="18.75" thickBot="1">
      <c r="A6" s="55"/>
      <c r="B6" s="55"/>
      <c r="C6" s="57"/>
      <c r="D6" s="55"/>
      <c r="E6" s="55"/>
      <c r="F6" s="55"/>
      <c r="G6" s="54"/>
    </row>
    <row r="7" spans="1:7" ht="18.75" thickBot="1">
      <c r="A7" s="55">
        <v>2</v>
      </c>
      <c r="B7" s="55"/>
      <c r="C7" s="56">
        <v>0.2</v>
      </c>
      <c r="D7" s="55"/>
      <c r="E7" s="55"/>
      <c r="F7" s="55"/>
      <c r="G7" s="54"/>
    </row>
    <row r="8" spans="1:7" ht="18.75" thickBot="1">
      <c r="A8" s="55"/>
      <c r="B8" s="55"/>
      <c r="C8" s="57"/>
      <c r="D8" s="55"/>
      <c r="E8" s="55"/>
      <c r="F8" s="55"/>
      <c r="G8" s="54"/>
    </row>
    <row r="9" spans="1:7" ht="18.75" thickBot="1">
      <c r="A9" s="55">
        <v>3</v>
      </c>
      <c r="B9" s="55"/>
      <c r="C9" s="56">
        <v>0.3</v>
      </c>
      <c r="D9" s="55"/>
      <c r="E9" s="55"/>
      <c r="F9" s="55"/>
      <c r="G9" s="54"/>
    </row>
    <row r="10" spans="1:7" ht="18.75" thickBot="1">
      <c r="A10" s="55"/>
      <c r="B10" s="55"/>
      <c r="C10" s="57"/>
      <c r="D10" s="55"/>
      <c r="E10" s="55"/>
      <c r="F10" s="55"/>
      <c r="G10" s="54"/>
    </row>
    <row r="11" spans="1:7" ht="18.75" thickBot="1">
      <c r="A11" s="55">
        <v>4</v>
      </c>
      <c r="B11" s="55"/>
      <c r="C11" s="56">
        <v>0.4</v>
      </c>
      <c r="D11" s="55"/>
      <c r="E11" s="55"/>
      <c r="F11" s="55"/>
      <c r="G11" s="54"/>
    </row>
    <row r="12" spans="1:7" ht="18.75" thickBot="1">
      <c r="A12" s="55"/>
      <c r="B12" s="55"/>
      <c r="C12" s="55"/>
      <c r="D12" s="55"/>
      <c r="E12" s="55"/>
      <c r="F12" s="55"/>
      <c r="G12" s="54"/>
    </row>
    <row r="13" spans="1:7" ht="18.75" thickBot="1">
      <c r="A13" s="55">
        <v>5</v>
      </c>
      <c r="B13" s="55"/>
      <c r="C13" s="56">
        <v>0.5</v>
      </c>
      <c r="D13" s="55"/>
      <c r="E13" s="55"/>
      <c r="F13" s="55"/>
      <c r="G13" s="54"/>
    </row>
    <row r="14" spans="1:7" ht="18.75" thickBot="1">
      <c r="A14" s="55"/>
      <c r="B14" s="55"/>
      <c r="C14" s="55"/>
      <c r="D14" s="55"/>
      <c r="E14" s="55"/>
      <c r="F14" s="54"/>
      <c r="G14" s="54"/>
    </row>
    <row r="15" spans="1:7" ht="18.75" thickBot="1">
      <c r="A15" s="58" t="s">
        <v>42</v>
      </c>
      <c r="B15" s="58"/>
      <c r="C15" s="59">
        <v>0.0295</v>
      </c>
      <c r="D15" s="58"/>
      <c r="E15" s="55"/>
      <c r="F15" s="54"/>
      <c r="G15" s="54"/>
    </row>
    <row r="16" spans="1:7" ht="18">
      <c r="A16" s="55"/>
      <c r="B16" s="55"/>
      <c r="C16" s="55"/>
      <c r="D16" s="55"/>
      <c r="E16" s="55"/>
      <c r="F16" s="54"/>
      <c r="G16" s="54"/>
    </row>
    <row r="17" spans="1:7" ht="18">
      <c r="A17" s="54"/>
      <c r="B17" s="54"/>
      <c r="C17" s="54"/>
      <c r="D17" s="54"/>
      <c r="E17" s="54"/>
      <c r="F17" s="54"/>
      <c r="G17" s="54"/>
    </row>
    <row r="18" spans="1:7" ht="18">
      <c r="A18" s="54"/>
      <c r="B18" s="54"/>
      <c r="C18" s="54"/>
      <c r="D18" s="54"/>
      <c r="E18" s="54"/>
      <c r="F18" s="54"/>
      <c r="G18" s="54"/>
    </row>
    <row r="19" spans="1:7" ht="18">
      <c r="A19" s="54"/>
      <c r="B19" s="54"/>
      <c r="C19" s="54"/>
      <c r="D19" s="54"/>
      <c r="E19" s="54"/>
      <c r="F19" s="54"/>
      <c r="G19" s="54"/>
    </row>
    <row r="20" spans="1:7" ht="18">
      <c r="A20" s="54"/>
      <c r="B20" s="54"/>
      <c r="C20" s="54"/>
      <c r="D20" s="54"/>
      <c r="E20" s="54"/>
      <c r="F20" s="54"/>
      <c r="G20" s="54"/>
    </row>
  </sheetData>
  <printOptions/>
  <pageMargins left="0.75" right="0.75" top="1.4" bottom="1.4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EXPORT IMPORT BANK OF THE 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J. Hughes</dc:creator>
  <cp:keywords/>
  <dc:description/>
  <cp:lastModifiedBy>sisken</cp:lastModifiedBy>
  <dcterms:created xsi:type="dcterms:W3CDTF">1998-10-15T18:37:09Z</dcterms:created>
  <dcterms:modified xsi:type="dcterms:W3CDTF">2008-07-07T19:02:18Z</dcterms:modified>
  <cp:category/>
  <cp:version/>
  <cp:contentType/>
  <cp:contentStatus/>
</cp:coreProperties>
</file>