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state share" sheetId="5" r:id="rId5"/>
    <sheet name="Discretionary" sheetId="6" r:id="rId6"/>
    <sheet name="Moe expend" sheetId="7" r:id="rId7"/>
    <sheet name="MOE" sheetId="8" r:id="rId8"/>
  </sheets>
  <definedNames/>
  <calcPr fullCalcOnLoad="1"/>
</workbook>
</file>

<file path=xl/sharedStrings.xml><?xml version="1.0" encoding="utf-8"?>
<sst xmlns="http://schemas.openxmlformats.org/spreadsheetml/2006/main" count="556" uniqueCount="131">
  <si>
    <t xml:space="preserve">SUMMARY OF EXPENDITURES BY CATEGORICAL ITEMS </t>
  </si>
  <si>
    <t>Total Expenditures</t>
  </si>
  <si>
    <t>Federal Share</t>
  </si>
  <si>
    <t>State Share</t>
  </si>
  <si>
    <t>Unobligated Funds</t>
  </si>
  <si>
    <t>Mandatory</t>
  </si>
  <si>
    <t>N/A</t>
  </si>
  <si>
    <t>Matching</t>
  </si>
  <si>
    <t>Discretionary</t>
  </si>
  <si>
    <t>MOE</t>
  </si>
  <si>
    <t>Total</t>
  </si>
  <si>
    <t>% of Expend</t>
  </si>
  <si>
    <t>Subtotal</t>
  </si>
  <si>
    <t>Admin</t>
  </si>
  <si>
    <t>Quality Activities</t>
  </si>
  <si>
    <t>Earmark Infant and Toddler</t>
  </si>
  <si>
    <t xml:space="preserve">Earmark to School Age R&amp;R </t>
  </si>
  <si>
    <t>Direct Services</t>
  </si>
  <si>
    <t>N-Dir Svcs Systems</t>
  </si>
  <si>
    <t>N-Dir Svcs Cert Prog Elig/Det</t>
  </si>
  <si>
    <t>N-Dir Svcs All Others</t>
  </si>
  <si>
    <t>FISCAL YEAR 2002  CHILD CARE DEVELOPMENT FUND</t>
  </si>
  <si>
    <t>GRANT AWARD SUMMARY</t>
  </si>
  <si>
    <t>2002  CCDF MANDATORY</t>
  </si>
  <si>
    <t>2002  CCDF MATCHING</t>
  </si>
  <si>
    <t>2002  CCDF DISCRETIONARY</t>
  </si>
  <si>
    <t>STATE</t>
  </si>
  <si>
    <t xml:space="preserve">Difference </t>
  </si>
  <si>
    <t xml:space="preserve">     (A) </t>
  </si>
  <si>
    <t xml:space="preserve">     (B) </t>
  </si>
  <si>
    <t xml:space="preserve">     (C)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</si>
  <si>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</si>
  <si>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</si>
  <si>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</si>
  <si>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</si>
  <si>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</si>
  <si>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</si>
  <si>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</si>
  <si>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</si>
  <si>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</si>
  <si>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</si>
  <si>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</si>
  <si>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</si>
  <si>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</si>
  <si>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</si>
  <si>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</si>
  <si>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</si>
  <si>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</si>
  <si>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</si>
  <si>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</si>
  <si>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</si>
  <si>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</si>
  <si>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</si>
  <si>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</si>
  <si>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</si>
  <si>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</si>
  <si>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</si>
  <si>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</si>
  <si>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</si>
  <si>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</si>
  <si>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</si>
  <si>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</si>
  <si>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</si>
  <si>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</si>
  <si>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</si>
  <si>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</si>
  <si>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</si>
  <si>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</si>
  <si>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</si>
  <si>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</si>
  <si>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</si>
  <si>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</si>
  <si>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</si>
  <si>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</si>
  <si>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</si>
  <si>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</si>
  <si>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</si>
  <si>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</si>
  <si>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</si>
  <si>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</si>
  <si>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</si>
  <si>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</si>
  <si>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</si>
  <si>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</si>
  <si>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</si>
  <si>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</si>
  <si>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:</t>
  </si>
  <si>
    <t>Federal Funds Awarded</t>
  </si>
  <si>
    <t>Federal Funds Reported</t>
  </si>
  <si>
    <t>TANF Transfer</t>
  </si>
  <si>
    <t>Total Discretionary Funds Available</t>
  </si>
  <si>
    <t>(D)</t>
  </si>
  <si>
    <t>C + D = (E)</t>
  </si>
  <si>
    <t xml:space="preserve">Regular </t>
  </si>
  <si>
    <t xml:space="preserve">Private Donated </t>
  </si>
  <si>
    <t xml:space="preserve">Pre-K </t>
  </si>
  <si>
    <t xml:space="preserve">MOE Requirement </t>
  </si>
  <si>
    <t xml:space="preserve">MAINTENANCE OF EFFORT (MOE) SUMMARY </t>
  </si>
  <si>
    <t>State Share of Expenditures</t>
  </si>
  <si>
    <t>Difference</t>
  </si>
  <si>
    <t>TOTAL:</t>
  </si>
  <si>
    <t xml:space="preserve">FISCAL YEAR  2002 CHILD CARE DEVELOPMENT FUND </t>
  </si>
  <si>
    <t xml:space="preserve">Admin  </t>
  </si>
  <si>
    <t>Total:</t>
  </si>
  <si>
    <t xml:space="preserve">MANDATORY CATEGORICAL SUMMARY </t>
  </si>
  <si>
    <t>N-Dir Svcs Cert Prog Eliq/Det</t>
  </si>
  <si>
    <t>Unliquidated Obligations</t>
  </si>
  <si>
    <t>Unobligated Balance</t>
  </si>
  <si>
    <t xml:space="preserve">FMAP </t>
  </si>
  <si>
    <t xml:space="preserve">MATCHING CATEGORICAL SUMMARY  </t>
  </si>
  <si>
    <t>Total Federal &amp; State Expenditures</t>
  </si>
  <si>
    <t>Reported Federal Share</t>
  </si>
  <si>
    <t>Calculated Federal Share</t>
  </si>
  <si>
    <t>Reported State Share</t>
  </si>
  <si>
    <t xml:space="preserve">Non-Dir Svcs All Others </t>
  </si>
  <si>
    <t>Regular</t>
  </si>
  <si>
    <t xml:space="preserve">Private </t>
  </si>
  <si>
    <t>Pre-K</t>
  </si>
  <si>
    <t xml:space="preserve">DISCRETIONARY CATEGORICAL SUMMARY </t>
  </si>
  <si>
    <t>Earmark Quality Activities</t>
  </si>
  <si>
    <t>Earmark School Age R&amp;R</t>
  </si>
  <si>
    <t>TANF transfer a/o 9/30/02</t>
  </si>
  <si>
    <t>Federal Funds Awarded 1/</t>
  </si>
  <si>
    <t>1/ Includes $41,119,399 reallotted from FY 2001.</t>
  </si>
  <si>
    <t>Quarter End Date:  9/30/2004</t>
  </si>
  <si>
    <t>Unobligated Funds as %  of Total Appropriation by Fund</t>
  </si>
  <si>
    <t xml:space="preserve">FISCAL YEAR  2002  CHILD CARE DEVELOPMENT FUND  </t>
  </si>
  <si>
    <t>DISTRICT OF COLUMBIA</t>
  </si>
  <si>
    <t xml:space="preserve">MATCHING STATE SHARE SUMMARY  </t>
  </si>
  <si>
    <t>MAINTENANCE OF EFFORT (MOE) CATEGORICAL SUMMARY</t>
  </si>
  <si>
    <t>Non-Dir Svcs Cert Prog Elig/Det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</si>
</sst>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#,##0.000_);\-#,##0.000"/>
    <numFmt numFmtId="166" formatCode="0.0%"/>
    <numFmt numFmtId="167" formatCode="_(* #,##0_);_(* \(#,##0\);_(* &quot;-&quot;??_);_(@_)"/>
    <numFmt numFmtId="168" formatCode="0.000%"/>
    <numFmt numFmtId="169" formatCode="0.0000%"/>
    <numFmt numFmtId="170" formatCode="#,##0.0"/>
    <numFmt numFmtId="171" formatCode="#,##0.000"/>
    <numFmt numFmtId="172" formatCode="#,##0.0000"/>
  </numFmts>
  <fonts count="28">
    <font>
      <sz val="10"/>
      <name val="Arial"/>
      <family val="0"/>
    </font>
    <font>
      <sz val="8"/>
      <name val="Arial"/>
      <family val="0"/>
    </font>
    <font>
      <b/>
      <sz val="6.75"/>
      <color indexed="8"/>
      <name val="Times New Roman"/>
      <family val="0"/>
    </font>
    <font>
      <sz val="8.25"/>
      <color indexed="8"/>
      <name val="Times New Roman"/>
      <family val="0"/>
    </font>
    <font>
      <b/>
      <sz val="8.25"/>
      <color indexed="8"/>
      <name val="Times New Roman"/>
      <family val="1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sz val="9"/>
      <color indexed="8"/>
      <name val="Times New Roman"/>
      <family val="0"/>
    </font>
    <font>
      <sz val="8.25"/>
      <color indexed="10"/>
      <name val="Times New Roman"/>
      <family val="0"/>
    </font>
    <font>
      <sz val="8.25"/>
      <color indexed="8"/>
      <name val="Arial"/>
      <family val="0"/>
    </font>
    <font>
      <sz val="6.75"/>
      <color indexed="8"/>
      <name val="Times New Roman"/>
      <family val="0"/>
    </font>
    <font>
      <sz val="7.5"/>
      <color indexed="10"/>
      <name val="Arial"/>
      <family val="0"/>
    </font>
    <font>
      <b/>
      <sz val="9"/>
      <color indexed="8"/>
      <name val="Times New Roman"/>
      <family val="0"/>
    </font>
    <font>
      <b/>
      <sz val="10"/>
      <name val="Arial"/>
      <family val="0"/>
    </font>
    <font>
      <u val="single"/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Times New Roman"/>
      <family val="0"/>
    </font>
    <font>
      <b/>
      <sz val="7.5"/>
      <color indexed="8"/>
      <name val="Arial Narrow"/>
      <family val="0"/>
    </font>
    <font>
      <sz val="7.5"/>
      <color indexed="8"/>
      <name val="Arial Narrow"/>
      <family val="0"/>
    </font>
    <font>
      <sz val="8.25"/>
      <color indexed="8"/>
      <name val="Arial Narrow"/>
      <family val="0"/>
    </font>
    <font>
      <u val="single"/>
      <sz val="7.5"/>
      <color indexed="8"/>
      <name val="Arial Narrow"/>
      <family val="0"/>
    </font>
    <font>
      <b/>
      <sz val="8.5"/>
      <name val="Arial"/>
      <family val="2"/>
    </font>
    <font>
      <b/>
      <sz val="8.25"/>
      <color indexed="8"/>
      <name val="Arial Narrow"/>
      <family val="0"/>
    </font>
    <font>
      <sz val="8.05"/>
      <color indexed="8"/>
      <name val="Arial"/>
      <family val="2"/>
    </font>
    <font>
      <b/>
      <sz val="7.9"/>
      <color indexed="8"/>
      <name val="楲污丠睥删"/>
      <family val="0"/>
    </font>
    <font>
      <b/>
      <sz val="8.05"/>
      <color indexed="8"/>
      <name val="楲污丠牡潲海湡†††††"/>
      <family val="0"/>
    </font>
    <font>
      <sz val="8"/>
      <color indexed="8"/>
      <name val=" New Roman     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Alignment="1">
      <alignment horizontal="left" vertical="center"/>
    </xf>
    <xf numFmtId="3" fontId="3" fillId="0" borderId="0" xfId="0" applyAlignment="1">
      <alignment horizontal="right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5" fillId="0" borderId="0" xfId="0" applyAlignment="1">
      <alignment horizontal="left" vertical="center"/>
    </xf>
    <xf numFmtId="0" fontId="6" fillId="0" borderId="0" xfId="0" applyAlignment="1">
      <alignment horizontal="left" vertical="center"/>
    </xf>
    <xf numFmtId="0" fontId="7" fillId="0" borderId="0" xfId="0" applyAlignment="1">
      <alignment horizontal="center" vertical="center"/>
    </xf>
    <xf numFmtId="0" fontId="3" fillId="0" borderId="0" xfId="0" applyAlignment="1">
      <alignment horizontal="right" vertical="center"/>
    </xf>
    <xf numFmtId="164" fontId="3" fillId="0" borderId="0" xfId="0" applyAlignment="1">
      <alignment horizontal="right" vertical="center"/>
    </xf>
    <xf numFmtId="165" fontId="3" fillId="0" borderId="0" xfId="0" applyAlignment="1">
      <alignment horizontal="right" vertical="center"/>
    </xf>
    <xf numFmtId="3" fontId="9" fillId="0" borderId="0" xfId="0" applyAlignment="1">
      <alignment horizontal="right" vertical="center"/>
    </xf>
    <xf numFmtId="164" fontId="8" fillId="0" borderId="0" xfId="0" applyAlignment="1">
      <alignment horizontal="right" vertical="center"/>
    </xf>
    <xf numFmtId="0" fontId="10" fillId="0" borderId="0" xfId="0" applyAlignment="1">
      <alignment horizontal="center" vertical="center"/>
    </xf>
    <xf numFmtId="0" fontId="11" fillId="0" borderId="0" xfId="0" applyAlignment="1">
      <alignment horizontal="left" vertical="center"/>
    </xf>
    <xf numFmtId="0" fontId="2" fillId="0" borderId="0" xfId="0" applyAlignment="1">
      <alignment horizontal="center" vertical="center" wrapText="1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2" fillId="0" borderId="0" xfId="0" applyFont="1" applyAlignment="1">
      <alignment horizontal="center" vertical="center" wrapText="1"/>
    </xf>
    <xf numFmtId="166" fontId="3" fillId="0" borderId="0" xfId="19" applyNumberForma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Alignment="1">
      <alignment horizontal="right" vertical="center"/>
    </xf>
    <xf numFmtId="0" fontId="9" fillId="0" borderId="0" xfId="0" applyAlignment="1">
      <alignment vertical="center"/>
    </xf>
    <xf numFmtId="3" fontId="15" fillId="0" borderId="0" xfId="0" applyAlignment="1">
      <alignment horizontal="right" vertical="center"/>
    </xf>
    <xf numFmtId="0" fontId="12" fillId="0" borderId="0" xfId="0" applyFont="1" applyAlignment="1">
      <alignment horizontal="centerContinuous" vertical="center" wrapText="1"/>
    </xf>
    <xf numFmtId="0" fontId="0" fillId="0" borderId="0" xfId="0" applyNumberFormat="1" applyFill="1" applyBorder="1" applyAlignment="1" applyProtection="1">
      <alignment horizontal="centerContinuous" wrapText="1"/>
      <protection/>
    </xf>
    <xf numFmtId="0" fontId="13" fillId="0" borderId="0" xfId="0" applyNumberFormat="1" applyFont="1" applyFill="1" applyBorder="1" applyAlignment="1" applyProtection="1">
      <alignment horizontal="centerContinuous" wrapText="1"/>
      <protection/>
    </xf>
    <xf numFmtId="0" fontId="14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Fill="1" applyAlignment="1">
      <alignment horizontal="left" vertical="center"/>
    </xf>
    <xf numFmtId="0" fontId="9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1" fillId="2" borderId="0" xfId="0" applyFill="1" applyAlignment="1">
      <alignment horizontal="left" vertical="center"/>
    </xf>
    <xf numFmtId="3" fontId="3" fillId="0" borderId="0" xfId="0" applyNumberFormat="1" applyAlignment="1">
      <alignment horizontal="right" vertical="center"/>
    </xf>
    <xf numFmtId="3" fontId="7" fillId="0" borderId="0" xfId="0" applyAlignment="1">
      <alignment horizontal="right" vertical="center"/>
    </xf>
    <xf numFmtId="0" fontId="16" fillId="0" borderId="0" xfId="0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Alignment="1">
      <alignment horizontal="centerContinuous" vertical="center"/>
    </xf>
    <xf numFmtId="0" fontId="16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Alignment="1">
      <alignment horizontal="centerContinuous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Alignment="1">
      <alignment horizontal="right" vertical="center"/>
    </xf>
    <xf numFmtId="0" fontId="11" fillId="0" borderId="0" xfId="0" applyAlignment="1">
      <alignment horizontal="right" vertical="center"/>
    </xf>
    <xf numFmtId="0" fontId="5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9" fillId="0" borderId="0" xfId="0" applyFill="1" applyAlignment="1">
      <alignment horizontal="right" vertical="center"/>
    </xf>
    <xf numFmtId="0" fontId="11" fillId="0" borderId="0" xfId="0" applyFill="1" applyAlignment="1">
      <alignment horizontal="right" vertical="center"/>
    </xf>
    <xf numFmtId="3" fontId="15" fillId="0" borderId="0" xfId="0" applyFont="1" applyAlignment="1">
      <alignment horizontal="right" vertical="center"/>
    </xf>
    <xf numFmtId="0" fontId="17" fillId="0" borderId="0" xfId="0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3" fontId="20" fillId="0" borderId="0" xfId="0" applyAlignment="1">
      <alignment horizontal="right" vertical="center"/>
    </xf>
    <xf numFmtId="0" fontId="19" fillId="0" borderId="0" xfId="0" applyAlignment="1">
      <alignment horizontal="center" vertical="center"/>
    </xf>
    <xf numFmtId="0" fontId="21" fillId="0" borderId="0" xfId="0" applyAlignment="1">
      <alignment horizontal="center" vertical="center"/>
    </xf>
    <xf numFmtId="3" fontId="0" fillId="0" borderId="0" xfId="0" applyNumberFormat="1" applyAlignment="1">
      <alignment/>
    </xf>
    <xf numFmtId="10" fontId="9" fillId="0" borderId="0" xfId="19" applyNumberFormat="1" applyAlignment="1">
      <alignment horizontal="right" vertical="center"/>
    </xf>
    <xf numFmtId="10" fontId="9" fillId="0" borderId="0" xfId="19" applyNumberFormat="1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left" vertical="center"/>
    </xf>
    <xf numFmtId="3" fontId="15" fillId="0" borderId="0" xfId="0" applyFont="1" applyAlignment="1">
      <alignment horizontal="righ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Alignment="1">
      <alignment horizontal="center" vertical="center" wrapText="1"/>
    </xf>
    <xf numFmtId="0" fontId="5" fillId="0" borderId="0" xfId="0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2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Continuous"/>
    </xf>
    <xf numFmtId="3" fontId="23" fillId="0" borderId="0" xfId="0" applyFont="1" applyAlignment="1">
      <alignment horizontal="right" vertical="center"/>
    </xf>
    <xf numFmtId="0" fontId="9" fillId="0" borderId="0" xfId="0" applyAlignment="1">
      <alignment horizontal="left" vertical="center"/>
    </xf>
    <xf numFmtId="0" fontId="15" fillId="0" borderId="0" xfId="0" applyAlignment="1">
      <alignment horizontal="left" vertical="center"/>
    </xf>
    <xf numFmtId="3" fontId="3" fillId="0" borderId="0" xfId="0" applyFill="1" applyAlignment="1">
      <alignment horizontal="right" vertical="center"/>
    </xf>
    <xf numFmtId="0" fontId="14" fillId="0" borderId="0" xfId="0" applyAlignment="1">
      <alignment horizontal="centerContinuous" vertical="center" wrapText="1"/>
    </xf>
    <xf numFmtId="0" fontId="14" fillId="0" borderId="0" xfId="0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3" fontId="24" fillId="0" borderId="0" xfId="0" applyFont="1" applyAlignment="1">
      <alignment vertical="center"/>
    </xf>
    <xf numFmtId="10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26" fillId="0" borderId="0" xfId="0" applyFont="1" applyFill="1" applyAlignment="1">
      <alignment horizontal="center" vertical="center"/>
    </xf>
    <xf numFmtId="3" fontId="27" fillId="0" borderId="0" xfId="0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ill="1" applyAlignment="1">
      <alignment horizontal="center" vertical="center" wrapText="1"/>
    </xf>
    <xf numFmtId="3" fontId="3" fillId="0" borderId="0" xfId="0" applyNumberFormat="1" applyFill="1" applyAlignment="1">
      <alignment horizontal="right" vertical="center"/>
    </xf>
    <xf numFmtId="3" fontId="9" fillId="0" borderId="0" xfId="0" applyNumberFormat="1" applyFill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5" fillId="0" borderId="0" xfId="0" applyFill="1" applyAlignment="1">
      <alignment horizontal="right" vertical="center" wrapText="1"/>
    </xf>
    <xf numFmtId="0" fontId="5" fillId="0" borderId="0" xfId="0" applyFill="1" applyAlignment="1">
      <alignment horizontal="center" vertical="center"/>
    </xf>
    <xf numFmtId="3" fontId="15" fillId="0" borderId="0" xfId="0" applyFill="1" applyAlignment="1">
      <alignment horizontal="right" vertical="center"/>
    </xf>
    <xf numFmtId="3" fontId="11" fillId="0" borderId="0" xfId="0" applyNumberFormat="1" applyFill="1" applyAlignment="1">
      <alignment horizontal="right" vertical="center"/>
    </xf>
    <xf numFmtId="3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 topLeftCell="A1">
      <selection activeCell="A1" sqref="A1"/>
    </sheetView>
  </sheetViews>
  <sheetFormatPr defaultColWidth="9.140625" defaultRowHeight="12.75"/>
  <cols>
    <col min="1" max="8" width="11.421875" style="4" customWidth="1"/>
    <col min="9" max="9" width="10.140625" style="4" bestFit="1" customWidth="1"/>
    <col min="10" max="10" width="11.421875" style="4" customWidth="1"/>
    <col min="11" max="11" width="12.7109375" style="4" bestFit="1" customWidth="1"/>
    <col min="12" max="16384" width="11.421875" style="4" customWidth="1"/>
  </cols>
  <sheetData>
    <row r="1" spans="1:12" ht="12.75">
      <c r="A1" s="21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22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2:39" ht="27">
      <c r="B5" s="19" t="s">
        <v>13</v>
      </c>
      <c r="C5" s="19" t="s">
        <v>14</v>
      </c>
      <c r="D5" s="19" t="s">
        <v>15</v>
      </c>
      <c r="E5" s="19" t="s">
        <v>119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6" t="s">
        <v>1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7" spans="1:11" ht="12.75">
      <c r="A7" s="1" t="s">
        <v>5</v>
      </c>
      <c r="B7" s="2">
        <v>34916028</v>
      </c>
      <c r="C7" s="2">
        <v>33962717</v>
      </c>
      <c r="D7" s="3" t="s">
        <v>6</v>
      </c>
      <c r="E7" s="3" t="s">
        <v>6</v>
      </c>
      <c r="F7" s="3" t="s">
        <v>6</v>
      </c>
      <c r="G7" s="2">
        <v>1014849477</v>
      </c>
      <c r="H7" s="2">
        <v>5083720</v>
      </c>
      <c r="I7" s="2">
        <v>61558947</v>
      </c>
      <c r="J7" s="2">
        <v>27153890</v>
      </c>
      <c r="K7" s="2">
        <f>SUM(B7+C7+G7+H7+I7+J7)</f>
        <v>1177524779</v>
      </c>
    </row>
    <row r="8" spans="5:6" ht="12.75">
      <c r="E8" s="3"/>
      <c r="F8" s="3"/>
    </row>
    <row r="9" spans="1:11" ht="12.75">
      <c r="A9" s="1" t="s">
        <v>7</v>
      </c>
      <c r="B9" s="2">
        <v>74242176</v>
      </c>
      <c r="C9" s="2">
        <v>159291332</v>
      </c>
      <c r="D9" s="3" t="s">
        <v>6</v>
      </c>
      <c r="E9" s="3" t="s">
        <v>6</v>
      </c>
      <c r="F9" s="3" t="s">
        <v>6</v>
      </c>
      <c r="G9" s="2">
        <v>2312215589</v>
      </c>
      <c r="H9" s="2">
        <v>7668745</v>
      </c>
      <c r="I9" s="2">
        <v>73492745</v>
      </c>
      <c r="J9" s="2">
        <v>50954768</v>
      </c>
      <c r="K9" s="2">
        <f>SUM(B9+C9+G9+H9+I9+J9)</f>
        <v>2677865355</v>
      </c>
    </row>
    <row r="11" spans="1:11" ht="12.75">
      <c r="A11" s="1" t="s">
        <v>8</v>
      </c>
      <c r="B11" s="2">
        <v>82308052</v>
      </c>
      <c r="C11" s="2">
        <v>370680345</v>
      </c>
      <c r="D11" s="2">
        <v>104102947</v>
      </c>
      <c r="E11" s="2">
        <v>182306452</v>
      </c>
      <c r="F11" s="2">
        <v>27809414</v>
      </c>
      <c r="G11" s="2">
        <v>3056550829</v>
      </c>
      <c r="H11" s="2">
        <v>23730221</v>
      </c>
      <c r="I11" s="2">
        <v>122516369</v>
      </c>
      <c r="J11" s="2">
        <v>64451309</v>
      </c>
      <c r="K11" s="2">
        <f>SUM(B11:J11)</f>
        <v>4034455938</v>
      </c>
    </row>
    <row r="13" spans="1:11" ht="12.75">
      <c r="A13" s="1" t="s">
        <v>12</v>
      </c>
      <c r="B13" s="5">
        <f>SUM(B7:B11)</f>
        <v>191466256</v>
      </c>
      <c r="C13" s="5">
        <f aca="true" t="shared" si="0" ref="C13:K13">SUM(C7:C11)</f>
        <v>563934394</v>
      </c>
      <c r="D13" s="5">
        <f t="shared" si="0"/>
        <v>104102947</v>
      </c>
      <c r="E13" s="5">
        <f t="shared" si="0"/>
        <v>182306452</v>
      </c>
      <c r="F13" s="5">
        <f t="shared" si="0"/>
        <v>27809414</v>
      </c>
      <c r="G13" s="5">
        <f t="shared" si="0"/>
        <v>6383615895</v>
      </c>
      <c r="H13" s="5">
        <f t="shared" si="0"/>
        <v>36482686</v>
      </c>
      <c r="I13" s="5">
        <f t="shared" si="0"/>
        <v>257568061</v>
      </c>
      <c r="J13" s="5">
        <f t="shared" si="0"/>
        <v>142559967</v>
      </c>
      <c r="K13" s="5">
        <f t="shared" si="0"/>
        <v>7889846072</v>
      </c>
    </row>
    <row r="14" spans="1:11" ht="12.75">
      <c r="A14" s="1" t="s">
        <v>11</v>
      </c>
      <c r="B14" s="20">
        <f>B13/$K$13</f>
        <v>0.024267426037560852</v>
      </c>
      <c r="C14" s="20">
        <f aca="true" t="shared" si="1" ref="C14:J14">C13/$K$13</f>
        <v>0.07147596909416612</v>
      </c>
      <c r="D14" s="20">
        <f t="shared" si="1"/>
        <v>0.013194547276333733</v>
      </c>
      <c r="E14" s="20">
        <f t="shared" si="1"/>
        <v>0.023106464985037035</v>
      </c>
      <c r="F14" s="20">
        <f t="shared" si="1"/>
        <v>0.0035247093221110943</v>
      </c>
      <c r="G14" s="20">
        <f t="shared" si="1"/>
        <v>0.8090925775668288</v>
      </c>
      <c r="H14" s="20">
        <f t="shared" si="1"/>
        <v>0.0046240047862875465</v>
      </c>
      <c r="I14" s="20">
        <f t="shared" si="1"/>
        <v>0.03264551154097598</v>
      </c>
      <c r="J14" s="20">
        <f t="shared" si="1"/>
        <v>0.018068789390698774</v>
      </c>
      <c r="K14" s="20">
        <f>SUM(B14:J14)</f>
        <v>1</v>
      </c>
    </row>
    <row r="16" spans="1:16" ht="12.75">
      <c r="A16" s="1" t="s">
        <v>9</v>
      </c>
      <c r="B16" s="2">
        <v>22077536</v>
      </c>
      <c r="C16" s="2">
        <v>47829706</v>
      </c>
      <c r="D16" s="3" t="s">
        <v>6</v>
      </c>
      <c r="E16" s="3" t="s">
        <v>6</v>
      </c>
      <c r="F16" s="3" t="s">
        <v>6</v>
      </c>
      <c r="G16" s="2">
        <v>872508809</v>
      </c>
      <c r="H16" s="2">
        <v>6306819</v>
      </c>
      <c r="I16" s="2">
        <v>46381937</v>
      </c>
      <c r="J16" s="2">
        <v>20155384</v>
      </c>
      <c r="K16" s="2">
        <f>SUM(B16+C16+G16+H16+I16+J16)</f>
        <v>1015260191</v>
      </c>
      <c r="P16" s="9"/>
    </row>
    <row r="17" spans="1:11" ht="12.75">
      <c r="A17" s="1" t="s">
        <v>11</v>
      </c>
      <c r="B17" s="20">
        <f>B16/$K$16</f>
        <v>0.021745692577834957</v>
      </c>
      <c r="C17" s="20">
        <f>C16/$K$16</f>
        <v>0.04711078640135512</v>
      </c>
      <c r="D17" s="3" t="s">
        <v>6</v>
      </c>
      <c r="E17" s="3" t="s">
        <v>6</v>
      </c>
      <c r="F17" s="3" t="s">
        <v>6</v>
      </c>
      <c r="G17" s="20">
        <f>G16/$K$16</f>
        <v>0.8593942880204982</v>
      </c>
      <c r="H17" s="20">
        <f>H16/$K$16</f>
        <v>0.006212022352406015</v>
      </c>
      <c r="I17" s="20">
        <f>I16/$K$16</f>
        <v>0.04568477855348117</v>
      </c>
      <c r="J17" s="20">
        <f>J16/$K$16</f>
        <v>0.01985243209442455</v>
      </c>
      <c r="K17" s="20">
        <f>SUM(B17:J17)</f>
        <v>1</v>
      </c>
    </row>
    <row r="19" spans="1:16" ht="12.75">
      <c r="A19" s="1" t="s">
        <v>10</v>
      </c>
      <c r="B19" s="5">
        <f>SUM(B13+B16)</f>
        <v>213543792</v>
      </c>
      <c r="C19" s="5">
        <f aca="true" t="shared" si="2" ref="C19:K19">SUM(C13+C16)</f>
        <v>611764100</v>
      </c>
      <c r="D19" s="5">
        <f>D13</f>
        <v>104102947</v>
      </c>
      <c r="E19" s="5">
        <f>E13</f>
        <v>182306452</v>
      </c>
      <c r="F19" s="5">
        <f>F13</f>
        <v>27809414</v>
      </c>
      <c r="G19" s="5">
        <f t="shared" si="2"/>
        <v>7256124704</v>
      </c>
      <c r="H19" s="5">
        <f t="shared" si="2"/>
        <v>42789505</v>
      </c>
      <c r="I19" s="5">
        <f t="shared" si="2"/>
        <v>303949998</v>
      </c>
      <c r="J19" s="5">
        <f t="shared" si="2"/>
        <v>162715351</v>
      </c>
      <c r="K19" s="5">
        <f t="shared" si="2"/>
        <v>8905106263</v>
      </c>
      <c r="P19" s="9"/>
    </row>
    <row r="20" spans="1:16" ht="12.75">
      <c r="A20" s="1"/>
      <c r="B20" s="11"/>
      <c r="C20" s="10"/>
      <c r="D20" s="12"/>
      <c r="E20" s="12"/>
      <c r="F20" s="12"/>
      <c r="G20" s="11"/>
      <c r="H20" s="11"/>
      <c r="I20" s="11"/>
      <c r="J20" s="11"/>
      <c r="K20" s="13"/>
      <c r="P20" s="9"/>
    </row>
    <row r="24" spans="2:11" ht="45">
      <c r="B24" s="16" t="s">
        <v>1</v>
      </c>
      <c r="C24" s="16" t="s">
        <v>2</v>
      </c>
      <c r="D24" s="16" t="s">
        <v>3</v>
      </c>
      <c r="H24" s="16"/>
      <c r="I24" s="19" t="s">
        <v>106</v>
      </c>
      <c r="J24" s="16" t="s">
        <v>4</v>
      </c>
      <c r="K24" s="19" t="s">
        <v>125</v>
      </c>
    </row>
    <row r="26" spans="1:11" ht="12.75">
      <c r="A26" s="1" t="s">
        <v>5</v>
      </c>
      <c r="B26" s="2">
        <f>K7</f>
        <v>1177524779</v>
      </c>
      <c r="C26" s="2">
        <f>B26</f>
        <v>1177524779</v>
      </c>
      <c r="D26" s="2">
        <v>0</v>
      </c>
      <c r="G26" s="14"/>
      <c r="H26" s="1" t="s">
        <v>5</v>
      </c>
      <c r="I26" s="2">
        <v>2</v>
      </c>
      <c r="J26" s="2">
        <v>0</v>
      </c>
      <c r="K26" s="10">
        <v>0</v>
      </c>
    </row>
    <row r="27" spans="2:4" ht="12.75">
      <c r="B27" s="2"/>
      <c r="C27" s="2"/>
      <c r="D27" s="2"/>
    </row>
    <row r="28" spans="1:11" ht="12.75">
      <c r="A28" s="1" t="s">
        <v>7</v>
      </c>
      <c r="B28" s="2">
        <f>K9</f>
        <v>2677865355</v>
      </c>
      <c r="C28" s="2">
        <v>1478062618</v>
      </c>
      <c r="D28" s="2">
        <v>1199802737</v>
      </c>
      <c r="G28" s="14"/>
      <c r="H28" s="1" t="s">
        <v>7</v>
      </c>
      <c r="I28" s="2">
        <v>0</v>
      </c>
      <c r="J28" s="2">
        <v>0</v>
      </c>
      <c r="K28" s="10">
        <v>0</v>
      </c>
    </row>
    <row r="29" spans="2:4" ht="12.75">
      <c r="B29" s="2"/>
      <c r="C29" s="2"/>
      <c r="D29" s="2"/>
    </row>
    <row r="30" spans="1:11" ht="12.75">
      <c r="A30" s="1" t="s">
        <v>8</v>
      </c>
      <c r="B30" s="2">
        <f>K11</f>
        <v>4034455938</v>
      </c>
      <c r="C30" s="2">
        <f>B30</f>
        <v>4034455938</v>
      </c>
      <c r="D30" s="2">
        <v>0</v>
      </c>
      <c r="H30" s="1" t="s">
        <v>8</v>
      </c>
      <c r="I30" s="2">
        <v>0</v>
      </c>
      <c r="J30" s="2">
        <v>0</v>
      </c>
      <c r="K30" s="10">
        <v>0</v>
      </c>
    </row>
    <row r="31" spans="2:4" ht="12.75">
      <c r="B31" s="2"/>
      <c r="C31" s="2"/>
      <c r="D31" s="2"/>
    </row>
    <row r="32" spans="1:11" ht="12.75">
      <c r="A32" s="1" t="s">
        <v>9</v>
      </c>
      <c r="B32" s="2">
        <f>K16</f>
        <v>1015260191</v>
      </c>
      <c r="C32" s="2">
        <v>0</v>
      </c>
      <c r="D32" s="2">
        <f>B32</f>
        <v>1015260191</v>
      </c>
      <c r="H32" s="1" t="s">
        <v>9</v>
      </c>
      <c r="I32" s="3" t="s">
        <v>6</v>
      </c>
      <c r="J32" s="3" t="s">
        <v>6</v>
      </c>
      <c r="K32" s="3" t="s">
        <v>6</v>
      </c>
    </row>
    <row r="33" spans="2:4" ht="12.75">
      <c r="B33" s="2"/>
      <c r="C33" s="2"/>
      <c r="D33" s="2"/>
    </row>
    <row r="34" spans="1:11" ht="12.75">
      <c r="A34" s="1" t="s">
        <v>10</v>
      </c>
      <c r="B34" s="5">
        <f>SUM(B26:B32)</f>
        <v>8905106263</v>
      </c>
      <c r="C34" s="5">
        <f>SUM(C26:C32)</f>
        <v>6690043335</v>
      </c>
      <c r="D34" s="5">
        <f>SUM(D26:D32)</f>
        <v>2215062928</v>
      </c>
      <c r="H34" s="1" t="s">
        <v>10</v>
      </c>
      <c r="I34" s="5">
        <f>SUM(I26:I30)</f>
        <v>2</v>
      </c>
      <c r="J34" s="5">
        <f>SUM(J26:J30)</f>
        <v>0</v>
      </c>
      <c r="K34" s="5"/>
    </row>
    <row r="35" spans="1:11" ht="12.75">
      <c r="A35" s="1" t="s">
        <v>11</v>
      </c>
      <c r="B35" s="20">
        <f>SUM(C35:D35)</f>
        <v>1</v>
      </c>
      <c r="C35" s="20">
        <f>C34/B34</f>
        <v>0.7512592368264702</v>
      </c>
      <c r="D35" s="20">
        <f>D34/B34</f>
        <v>0.2487407631735298</v>
      </c>
      <c r="H35" s="1"/>
      <c r="I35" s="11"/>
      <c r="J35" s="9"/>
      <c r="K35" s="9"/>
    </row>
  </sheetData>
  <printOptions horizontalCentered="1" verticalCentered="1"/>
  <pageMargins left="0.25" right="0.25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4" customWidth="1"/>
    <col min="2" max="2" width="3.8515625" style="4" customWidth="1"/>
    <col min="3" max="3" width="11.421875" style="4" customWidth="1"/>
    <col min="4" max="5" width="11.421875" style="4" hidden="1" customWidth="1"/>
    <col min="6" max="6" width="3.421875" style="4" customWidth="1"/>
    <col min="7" max="7" width="11.421875" style="4" customWidth="1"/>
    <col min="8" max="9" width="11.421875" style="4" hidden="1" customWidth="1"/>
    <col min="10" max="10" width="3.421875" style="4" customWidth="1"/>
    <col min="11" max="11" width="13.00390625" style="4" customWidth="1"/>
    <col min="12" max="13" width="11.421875" style="4" hidden="1" customWidth="1"/>
    <col min="14" max="14" width="3.421875" style="4" customWidth="1"/>
    <col min="15" max="15" width="11.421875" style="4" customWidth="1"/>
    <col min="16" max="16" width="11.421875" style="4" hidden="1" customWidth="1"/>
    <col min="17" max="17" width="11.421875" style="4" customWidth="1"/>
    <col min="18" max="18" width="3.421875" style="4" customWidth="1"/>
    <col min="19" max="16384" width="11.421875" style="4" customWidth="1"/>
  </cols>
  <sheetData>
    <row r="1" spans="1:17" ht="12.75">
      <c r="A1" s="26" t="s">
        <v>21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6" t="s">
        <v>22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.75">
      <c r="A3" s="28" t="s">
        <v>124</v>
      </c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5" spans="2:18" ht="18">
      <c r="B5" s="34"/>
      <c r="C5" s="29" t="s">
        <v>23</v>
      </c>
      <c r="F5" s="34"/>
      <c r="G5" s="29" t="s">
        <v>24</v>
      </c>
      <c r="J5" s="34"/>
      <c r="K5" s="79" t="s">
        <v>25</v>
      </c>
      <c r="L5" s="18"/>
      <c r="M5" s="80"/>
      <c r="N5" s="80"/>
      <c r="O5" s="18"/>
      <c r="P5" s="18"/>
      <c r="Q5" s="18"/>
      <c r="R5" s="34"/>
    </row>
    <row r="6" spans="2:18" ht="12.75">
      <c r="B6" s="34"/>
      <c r="F6" s="34"/>
      <c r="J6" s="34"/>
      <c r="R6" s="34"/>
    </row>
    <row r="7" spans="1:18" ht="27">
      <c r="A7" s="7" t="s">
        <v>26</v>
      </c>
      <c r="B7" s="35"/>
      <c r="C7" s="30" t="s">
        <v>87</v>
      </c>
      <c r="D7" s="30" t="s">
        <v>88</v>
      </c>
      <c r="E7" s="30" t="s">
        <v>27</v>
      </c>
      <c r="F7" s="35"/>
      <c r="G7" s="30" t="s">
        <v>122</v>
      </c>
      <c r="H7" s="30" t="s">
        <v>88</v>
      </c>
      <c r="I7" s="30" t="s">
        <v>27</v>
      </c>
      <c r="J7" s="35"/>
      <c r="K7" s="30" t="s">
        <v>87</v>
      </c>
      <c r="L7" s="30" t="s">
        <v>88</v>
      </c>
      <c r="M7" s="30" t="s">
        <v>27</v>
      </c>
      <c r="N7" s="37"/>
      <c r="O7" s="30" t="s">
        <v>89</v>
      </c>
      <c r="P7" s="33" t="s">
        <v>121</v>
      </c>
      <c r="Q7" s="30" t="s">
        <v>90</v>
      </c>
      <c r="R7" s="35"/>
    </row>
    <row r="8" spans="2:18" ht="12.75">
      <c r="B8" s="34"/>
      <c r="C8" s="31" t="s">
        <v>28</v>
      </c>
      <c r="D8" s="23"/>
      <c r="E8" s="23"/>
      <c r="F8" s="34"/>
      <c r="G8" s="32" t="s">
        <v>29</v>
      </c>
      <c r="H8" s="23"/>
      <c r="I8" s="23"/>
      <c r="J8" s="34"/>
      <c r="K8" s="32" t="s">
        <v>30</v>
      </c>
      <c r="N8" s="34"/>
      <c r="O8" s="32" t="s">
        <v>91</v>
      </c>
      <c r="Q8" s="32" t="s">
        <v>92</v>
      </c>
      <c r="R8" s="34"/>
    </row>
    <row r="9" spans="2:18" ht="12.75">
      <c r="B9" s="34"/>
      <c r="F9" s="34"/>
      <c r="J9" s="34"/>
      <c r="N9" s="34"/>
      <c r="R9" s="34"/>
    </row>
    <row r="10" spans="1:18" ht="12.75">
      <c r="A10" s="24" t="s">
        <v>31</v>
      </c>
      <c r="B10" s="36"/>
      <c r="C10" s="39">
        <v>16441707</v>
      </c>
      <c r="D10" s="2">
        <v>16441707</v>
      </c>
      <c r="E10" s="2">
        <f>C10-D10</f>
        <v>0</v>
      </c>
      <c r="F10" s="36"/>
      <c r="G10" s="39">
        <v>22803334</v>
      </c>
      <c r="H10" s="2">
        <v>9203334</v>
      </c>
      <c r="I10" s="2">
        <f>G10-H10</f>
        <v>13600000</v>
      </c>
      <c r="J10" s="36"/>
      <c r="K10" s="39">
        <v>42929737</v>
      </c>
      <c r="L10" s="2">
        <v>42929737</v>
      </c>
      <c r="M10" s="2">
        <f>K10-L10</f>
        <v>0</v>
      </c>
      <c r="N10" s="38"/>
      <c r="O10" s="2">
        <v>24742924</v>
      </c>
      <c r="P10" s="17">
        <v>24742924</v>
      </c>
      <c r="Q10" s="2">
        <f>K10+O10</f>
        <v>67672661</v>
      </c>
      <c r="R10" s="36"/>
    </row>
    <row r="11" spans="1:18" ht="12.75">
      <c r="A11" s="24" t="s">
        <v>32</v>
      </c>
      <c r="B11" s="36"/>
      <c r="C11" s="39">
        <v>3544811</v>
      </c>
      <c r="D11" s="2">
        <v>3544811</v>
      </c>
      <c r="E11" s="2">
        <f aca="true" t="shared" si="0" ref="E11:E65">C11-D11</f>
        <v>0</v>
      </c>
      <c r="F11" s="36"/>
      <c r="G11" s="39">
        <v>4041917</v>
      </c>
      <c r="H11" s="2">
        <v>4041917</v>
      </c>
      <c r="I11" s="2">
        <f aca="true" t="shared" si="1" ref="I11:I65">G11-H11</f>
        <v>0</v>
      </c>
      <c r="J11" s="36"/>
      <c r="K11" s="39">
        <v>4077745</v>
      </c>
      <c r="L11" s="2">
        <v>4077745</v>
      </c>
      <c r="M11" s="2">
        <f aca="true" t="shared" si="2" ref="M11:M65">K11-L11</f>
        <v>0</v>
      </c>
      <c r="N11" s="38"/>
      <c r="O11" s="2">
        <v>13389000</v>
      </c>
      <c r="P11" s="17">
        <v>13389000</v>
      </c>
      <c r="Q11" s="2">
        <f aca="true" t="shared" si="3" ref="Q11:Q65">K11+O11</f>
        <v>17466745</v>
      </c>
      <c r="R11" s="36"/>
    </row>
    <row r="12" spans="1:18" ht="12.75">
      <c r="A12" s="24" t="s">
        <v>33</v>
      </c>
      <c r="B12" s="36"/>
      <c r="C12" s="39">
        <v>0</v>
      </c>
      <c r="D12" s="2">
        <v>0</v>
      </c>
      <c r="E12" s="2">
        <f t="shared" si="0"/>
        <v>0</v>
      </c>
      <c r="F12" s="36"/>
      <c r="G12" s="39">
        <v>0</v>
      </c>
      <c r="H12" s="2">
        <v>0</v>
      </c>
      <c r="I12" s="2">
        <f t="shared" si="1"/>
        <v>0</v>
      </c>
      <c r="J12" s="36"/>
      <c r="K12" s="39">
        <v>2663480</v>
      </c>
      <c r="L12" s="2">
        <v>2663480</v>
      </c>
      <c r="M12" s="2">
        <f t="shared" si="2"/>
        <v>0</v>
      </c>
      <c r="N12" s="38"/>
      <c r="O12" s="2">
        <v>0</v>
      </c>
      <c r="P12" s="17">
        <v>0</v>
      </c>
      <c r="Q12" s="2">
        <f t="shared" si="3"/>
        <v>2663480</v>
      </c>
      <c r="R12" s="36"/>
    </row>
    <row r="13" spans="1:18" ht="12.75">
      <c r="A13" s="24" t="s">
        <v>34</v>
      </c>
      <c r="B13" s="36"/>
      <c r="C13" s="39">
        <v>19827025</v>
      </c>
      <c r="D13" s="2">
        <v>19827025</v>
      </c>
      <c r="E13" s="2">
        <f t="shared" si="0"/>
        <v>0</v>
      </c>
      <c r="F13" s="36"/>
      <c r="G13" s="39">
        <v>29867432</v>
      </c>
      <c r="H13" s="2">
        <v>29867432</v>
      </c>
      <c r="I13" s="2">
        <f t="shared" si="1"/>
        <v>0</v>
      </c>
      <c r="J13" s="36"/>
      <c r="K13" s="39">
        <v>43481082</v>
      </c>
      <c r="L13" s="2">
        <v>43481082</v>
      </c>
      <c r="M13" s="2">
        <f t="shared" si="2"/>
        <v>0</v>
      </c>
      <c r="N13" s="38"/>
      <c r="O13" s="2">
        <v>749798</v>
      </c>
      <c r="P13" s="17">
        <v>749798</v>
      </c>
      <c r="Q13" s="2">
        <f t="shared" si="3"/>
        <v>44230880</v>
      </c>
      <c r="R13" s="36"/>
    </row>
    <row r="14" spans="1:18" ht="12.75">
      <c r="A14" s="24" t="s">
        <v>35</v>
      </c>
      <c r="B14" s="36"/>
      <c r="C14" s="39">
        <v>5300283</v>
      </c>
      <c r="D14" s="2">
        <v>5300283</v>
      </c>
      <c r="E14" s="2">
        <f t="shared" si="0"/>
        <v>0</v>
      </c>
      <c r="F14" s="36"/>
      <c r="G14" s="39">
        <v>13918143</v>
      </c>
      <c r="H14" s="2">
        <v>13918143</v>
      </c>
      <c r="I14" s="2">
        <f t="shared" si="1"/>
        <v>0</v>
      </c>
      <c r="J14" s="36"/>
      <c r="K14" s="39">
        <v>25553862</v>
      </c>
      <c r="L14" s="2">
        <v>25553862</v>
      </c>
      <c r="M14" s="2">
        <f t="shared" si="2"/>
        <v>0</v>
      </c>
      <c r="N14" s="38"/>
      <c r="O14" s="2">
        <v>0</v>
      </c>
      <c r="P14" s="17">
        <v>0</v>
      </c>
      <c r="Q14" s="2">
        <f t="shared" si="3"/>
        <v>25553862</v>
      </c>
      <c r="R14" s="36"/>
    </row>
    <row r="15" spans="1:18" ht="12.75">
      <c r="A15" s="24" t="s">
        <v>36</v>
      </c>
      <c r="B15" s="36"/>
      <c r="C15" s="39">
        <v>85593217</v>
      </c>
      <c r="D15" s="2">
        <v>85593217</v>
      </c>
      <c r="E15" s="2">
        <f t="shared" si="0"/>
        <v>0</v>
      </c>
      <c r="F15" s="36"/>
      <c r="G15" s="39">
        <v>202345010</v>
      </c>
      <c r="H15" s="2">
        <v>202345010</v>
      </c>
      <c r="I15" s="2">
        <f t="shared" si="1"/>
        <v>0</v>
      </c>
      <c r="J15" s="36"/>
      <c r="K15" s="39">
        <v>243602191</v>
      </c>
      <c r="L15" s="2">
        <v>243602191</v>
      </c>
      <c r="M15" s="2">
        <f t="shared" si="2"/>
        <v>0</v>
      </c>
      <c r="N15" s="38"/>
      <c r="O15" s="2">
        <v>423361000</v>
      </c>
      <c r="P15" s="17">
        <v>423361000</v>
      </c>
      <c r="Q15" s="2">
        <f t="shared" si="3"/>
        <v>666963191</v>
      </c>
      <c r="R15" s="36"/>
    </row>
    <row r="16" spans="1:18" ht="12.75">
      <c r="A16" s="24" t="s">
        <v>37</v>
      </c>
      <c r="B16" s="36"/>
      <c r="C16" s="39">
        <v>10173800</v>
      </c>
      <c r="D16" s="2">
        <v>10173800</v>
      </c>
      <c r="E16" s="2">
        <f t="shared" si="0"/>
        <v>0</v>
      </c>
      <c r="F16" s="36"/>
      <c r="G16" s="39">
        <v>23346084</v>
      </c>
      <c r="H16" s="2">
        <v>23346084</v>
      </c>
      <c r="I16" s="2">
        <f t="shared" si="1"/>
        <v>0</v>
      </c>
      <c r="J16" s="36"/>
      <c r="K16" s="39">
        <v>23216949</v>
      </c>
      <c r="L16" s="2">
        <v>23216949</v>
      </c>
      <c r="M16" s="2">
        <f t="shared" si="2"/>
        <v>0</v>
      </c>
      <c r="N16" s="38"/>
      <c r="O16" s="2">
        <v>33889736</v>
      </c>
      <c r="P16" s="17">
        <v>33889736</v>
      </c>
      <c r="Q16" s="2">
        <f t="shared" si="3"/>
        <v>57106685</v>
      </c>
      <c r="R16" s="36"/>
    </row>
    <row r="17" spans="1:18" ht="12.75">
      <c r="A17" s="24" t="s">
        <v>38</v>
      </c>
      <c r="B17" s="36"/>
      <c r="C17" s="39">
        <v>18738357</v>
      </c>
      <c r="D17" s="2">
        <v>18738357</v>
      </c>
      <c r="E17" s="2">
        <f t="shared" si="0"/>
        <v>0</v>
      </c>
      <c r="F17" s="36"/>
      <c r="G17" s="39">
        <v>18325536</v>
      </c>
      <c r="H17" s="2">
        <v>18325536</v>
      </c>
      <c r="I17" s="2">
        <f t="shared" si="1"/>
        <v>0</v>
      </c>
      <c r="J17" s="36"/>
      <c r="K17" s="39">
        <v>15516200</v>
      </c>
      <c r="L17" s="2">
        <v>15516200</v>
      </c>
      <c r="M17" s="2">
        <f t="shared" si="2"/>
        <v>0</v>
      </c>
      <c r="N17" s="38"/>
      <c r="O17" s="2">
        <v>0</v>
      </c>
      <c r="P17" s="17">
        <v>0</v>
      </c>
      <c r="Q17" s="2">
        <f t="shared" si="3"/>
        <v>15516200</v>
      </c>
      <c r="R17" s="36"/>
    </row>
    <row r="18" spans="1:18" ht="12.75">
      <c r="A18" s="24" t="s">
        <v>39</v>
      </c>
      <c r="B18" s="36"/>
      <c r="C18" s="39">
        <v>5179330</v>
      </c>
      <c r="D18" s="2">
        <v>5179330</v>
      </c>
      <c r="E18" s="2">
        <f t="shared" si="0"/>
        <v>0</v>
      </c>
      <c r="F18" s="36"/>
      <c r="G18" s="39">
        <v>4194685</v>
      </c>
      <c r="H18" s="2">
        <v>4194685</v>
      </c>
      <c r="I18" s="2">
        <f t="shared" si="1"/>
        <v>0</v>
      </c>
      <c r="J18" s="36"/>
      <c r="K18" s="39">
        <v>4425363</v>
      </c>
      <c r="L18" s="2">
        <v>4425363</v>
      </c>
      <c r="M18" s="2">
        <f t="shared" si="2"/>
        <v>0</v>
      </c>
      <c r="N18" s="38"/>
      <c r="O18" s="78">
        <v>1052876</v>
      </c>
      <c r="P18" s="17">
        <v>1019154</v>
      </c>
      <c r="Q18" s="2">
        <f t="shared" si="3"/>
        <v>5478239</v>
      </c>
      <c r="R18" s="36"/>
    </row>
    <row r="19" spans="1:18" ht="12.75">
      <c r="A19" s="98" t="s">
        <v>127</v>
      </c>
      <c r="B19" s="36"/>
      <c r="C19" s="39">
        <v>4566974</v>
      </c>
      <c r="D19" s="2">
        <v>4566974</v>
      </c>
      <c r="E19" s="2">
        <f t="shared" si="0"/>
        <v>0</v>
      </c>
      <c r="F19" s="36"/>
      <c r="G19" s="39">
        <v>2532376</v>
      </c>
      <c r="H19" s="2">
        <v>2532376</v>
      </c>
      <c r="I19" s="2">
        <f t="shared" si="1"/>
        <v>0</v>
      </c>
      <c r="J19" s="36"/>
      <c r="K19" s="39">
        <v>3575717</v>
      </c>
      <c r="L19" s="2">
        <v>3575717</v>
      </c>
      <c r="M19" s="2">
        <f t="shared" si="2"/>
        <v>0</v>
      </c>
      <c r="N19" s="38"/>
      <c r="O19" s="2">
        <v>18521963</v>
      </c>
      <c r="P19" s="17">
        <v>18521963</v>
      </c>
      <c r="Q19" s="2">
        <f t="shared" si="3"/>
        <v>22097680</v>
      </c>
      <c r="R19" s="36"/>
    </row>
    <row r="20" spans="1:18" ht="12.75">
      <c r="A20" s="24" t="s">
        <v>40</v>
      </c>
      <c r="B20" s="36"/>
      <c r="C20" s="39">
        <v>43026524</v>
      </c>
      <c r="D20" s="2">
        <v>43026524</v>
      </c>
      <c r="E20" s="2">
        <f t="shared" si="0"/>
        <v>0</v>
      </c>
      <c r="F20" s="36"/>
      <c r="G20" s="39">
        <v>74315596</v>
      </c>
      <c r="H20" s="2">
        <v>74315596</v>
      </c>
      <c r="I20" s="2">
        <f t="shared" si="1"/>
        <v>0</v>
      </c>
      <c r="J20" s="36"/>
      <c r="K20" s="39">
        <v>105495897</v>
      </c>
      <c r="L20" s="2">
        <v>105495897</v>
      </c>
      <c r="M20" s="2">
        <f t="shared" si="2"/>
        <v>0</v>
      </c>
      <c r="N20" s="38"/>
      <c r="O20" s="2">
        <v>122549158</v>
      </c>
      <c r="P20" s="17">
        <v>122549158</v>
      </c>
      <c r="Q20" s="2">
        <f t="shared" si="3"/>
        <v>228045055</v>
      </c>
      <c r="R20" s="36"/>
    </row>
    <row r="21" spans="1:18" ht="12.75">
      <c r="A21" s="24" t="s">
        <v>41</v>
      </c>
      <c r="B21" s="36"/>
      <c r="C21" s="39">
        <v>36548223</v>
      </c>
      <c r="D21" s="2">
        <v>36548223</v>
      </c>
      <c r="E21" s="2">
        <f t="shared" si="0"/>
        <v>0</v>
      </c>
      <c r="F21" s="36"/>
      <c r="G21" s="39">
        <v>46969407</v>
      </c>
      <c r="H21" s="2">
        <v>46969407</v>
      </c>
      <c r="I21" s="2">
        <f t="shared" si="1"/>
        <v>0</v>
      </c>
      <c r="J21" s="36"/>
      <c r="K21" s="39">
        <v>69949985</v>
      </c>
      <c r="L21" s="2">
        <v>69949985</v>
      </c>
      <c r="M21" s="2">
        <f t="shared" si="2"/>
        <v>0</v>
      </c>
      <c r="N21" s="38"/>
      <c r="O21" s="2">
        <v>23200000</v>
      </c>
      <c r="P21" s="17">
        <v>23200000</v>
      </c>
      <c r="Q21" s="2">
        <f t="shared" si="3"/>
        <v>93149985</v>
      </c>
      <c r="R21" s="36"/>
    </row>
    <row r="22" spans="1:18" ht="12.75">
      <c r="A22" s="24" t="s">
        <v>42</v>
      </c>
      <c r="B22" s="36"/>
      <c r="C22" s="39">
        <v>0</v>
      </c>
      <c r="D22" s="2">
        <v>0</v>
      </c>
      <c r="E22" s="2">
        <f t="shared" si="0"/>
        <v>0</v>
      </c>
      <c r="F22" s="36"/>
      <c r="G22" s="39">
        <v>0</v>
      </c>
      <c r="H22" s="2">
        <v>0</v>
      </c>
      <c r="I22" s="2">
        <f t="shared" si="1"/>
        <v>0</v>
      </c>
      <c r="J22" s="36"/>
      <c r="K22" s="39">
        <v>4000757</v>
      </c>
      <c r="L22" s="2">
        <v>4000757</v>
      </c>
      <c r="M22" s="2">
        <f t="shared" si="2"/>
        <v>0</v>
      </c>
      <c r="N22" s="38"/>
      <c r="O22" s="2">
        <v>0</v>
      </c>
      <c r="P22" s="17">
        <v>0</v>
      </c>
      <c r="Q22" s="2">
        <f t="shared" si="3"/>
        <v>4000757</v>
      </c>
      <c r="R22" s="36"/>
    </row>
    <row r="23" spans="1:18" ht="12.75">
      <c r="A23" s="24" t="s">
        <v>43</v>
      </c>
      <c r="B23" s="36"/>
      <c r="C23" s="39">
        <v>4971633</v>
      </c>
      <c r="D23" s="2">
        <v>4971633</v>
      </c>
      <c r="E23" s="2">
        <f t="shared" si="0"/>
        <v>0</v>
      </c>
      <c r="F23" s="36"/>
      <c r="G23" s="39">
        <v>6391035</v>
      </c>
      <c r="H23" s="2">
        <v>6391035</v>
      </c>
      <c r="I23" s="2">
        <f t="shared" si="1"/>
        <v>0</v>
      </c>
      <c r="J23" s="36"/>
      <c r="K23" s="39">
        <v>8044428</v>
      </c>
      <c r="L23" s="2">
        <v>8044428</v>
      </c>
      <c r="M23" s="2">
        <f t="shared" si="2"/>
        <v>0</v>
      </c>
      <c r="N23" s="38"/>
      <c r="O23" s="2">
        <v>9000000</v>
      </c>
      <c r="P23" s="17">
        <v>9000000</v>
      </c>
      <c r="Q23" s="2">
        <f t="shared" si="3"/>
        <v>17044428</v>
      </c>
      <c r="R23" s="36"/>
    </row>
    <row r="24" spans="1:18" ht="12.75">
      <c r="A24" s="24" t="s">
        <v>44</v>
      </c>
      <c r="B24" s="36"/>
      <c r="C24" s="39">
        <v>2867578</v>
      </c>
      <c r="D24" s="2">
        <v>2867578</v>
      </c>
      <c r="E24" s="2">
        <f t="shared" si="0"/>
        <v>0</v>
      </c>
      <c r="F24" s="36"/>
      <c r="G24" s="39">
        <v>7687126</v>
      </c>
      <c r="H24" s="2">
        <v>7687126</v>
      </c>
      <c r="I24" s="2">
        <f t="shared" si="1"/>
        <v>0</v>
      </c>
      <c r="J24" s="36"/>
      <c r="K24" s="39">
        <v>11558158</v>
      </c>
      <c r="L24" s="2">
        <v>11558158</v>
      </c>
      <c r="M24" s="2">
        <f t="shared" si="2"/>
        <v>0</v>
      </c>
      <c r="N24" s="38"/>
      <c r="O24" s="2">
        <v>9010271</v>
      </c>
      <c r="P24" s="17">
        <v>9010271</v>
      </c>
      <c r="Q24" s="2">
        <f t="shared" si="3"/>
        <v>20568429</v>
      </c>
      <c r="R24" s="36"/>
    </row>
    <row r="25" spans="1:18" ht="12.75">
      <c r="A25" s="24" t="s">
        <v>45</v>
      </c>
      <c r="B25" s="36"/>
      <c r="C25" s="39">
        <v>56873824</v>
      </c>
      <c r="D25" s="2">
        <v>56873824</v>
      </c>
      <c r="E25" s="2">
        <f t="shared" si="0"/>
        <v>0</v>
      </c>
      <c r="F25" s="36"/>
      <c r="G25" s="39">
        <v>70164324</v>
      </c>
      <c r="H25" s="2">
        <v>70164324</v>
      </c>
      <c r="I25" s="2">
        <f t="shared" si="1"/>
        <v>0</v>
      </c>
      <c r="J25" s="36"/>
      <c r="K25" s="39">
        <v>78610865</v>
      </c>
      <c r="L25" s="2">
        <v>78610865</v>
      </c>
      <c r="M25" s="2">
        <f t="shared" si="2"/>
        <v>0</v>
      </c>
      <c r="N25" s="38"/>
      <c r="O25" s="2">
        <v>0</v>
      </c>
      <c r="P25" s="17">
        <v>0</v>
      </c>
      <c r="Q25" s="2">
        <f t="shared" si="3"/>
        <v>78610865</v>
      </c>
      <c r="R25" s="36"/>
    </row>
    <row r="26" spans="1:18" ht="12.75">
      <c r="A26" s="24" t="s">
        <v>46</v>
      </c>
      <c r="B26" s="36"/>
      <c r="C26" s="39">
        <v>26181999</v>
      </c>
      <c r="D26" s="2">
        <v>26181999</v>
      </c>
      <c r="E26" s="2">
        <f t="shared" si="0"/>
        <v>0</v>
      </c>
      <c r="F26" s="36"/>
      <c r="G26" s="39">
        <v>33404663</v>
      </c>
      <c r="H26" s="2">
        <v>33404663</v>
      </c>
      <c r="I26" s="2">
        <f t="shared" si="1"/>
        <v>0</v>
      </c>
      <c r="J26" s="36"/>
      <c r="K26" s="39">
        <v>39634316</v>
      </c>
      <c r="L26" s="2">
        <v>39634316</v>
      </c>
      <c r="M26" s="2">
        <f t="shared" si="2"/>
        <v>0</v>
      </c>
      <c r="N26" s="38"/>
      <c r="O26" s="2">
        <v>21052906</v>
      </c>
      <c r="P26" s="17">
        <v>21052906</v>
      </c>
      <c r="Q26" s="2">
        <f t="shared" si="3"/>
        <v>60687222</v>
      </c>
      <c r="R26" s="36"/>
    </row>
    <row r="27" spans="1:18" ht="12.75">
      <c r="A27" s="24" t="s">
        <v>47</v>
      </c>
      <c r="B27" s="36"/>
      <c r="C27" s="39">
        <v>8507792</v>
      </c>
      <c r="D27" s="2">
        <v>8507792</v>
      </c>
      <c r="E27" s="2">
        <f t="shared" si="0"/>
        <v>0</v>
      </c>
      <c r="F27" s="36"/>
      <c r="G27" s="39">
        <v>14671371</v>
      </c>
      <c r="H27" s="2">
        <v>12660962</v>
      </c>
      <c r="I27" s="2">
        <f t="shared" si="1"/>
        <v>2010409</v>
      </c>
      <c r="J27" s="36"/>
      <c r="K27" s="39">
        <v>18910604</v>
      </c>
      <c r="L27" s="2">
        <v>18910604</v>
      </c>
      <c r="M27" s="2">
        <f t="shared" si="2"/>
        <v>0</v>
      </c>
      <c r="N27" s="38"/>
      <c r="O27" s="2">
        <v>27440320</v>
      </c>
      <c r="P27" s="17">
        <v>27440320</v>
      </c>
      <c r="Q27" s="2">
        <f t="shared" si="3"/>
        <v>46350924</v>
      </c>
      <c r="R27" s="36"/>
    </row>
    <row r="28" spans="1:18" ht="12.75">
      <c r="A28" s="24" t="s">
        <v>48</v>
      </c>
      <c r="B28" s="36"/>
      <c r="C28" s="39">
        <v>9811721</v>
      </c>
      <c r="D28" s="2">
        <v>9811721</v>
      </c>
      <c r="E28" s="2">
        <f t="shared" si="0"/>
        <v>0</v>
      </c>
      <c r="F28" s="36"/>
      <c r="G28" s="39">
        <v>14387106</v>
      </c>
      <c r="H28" s="2">
        <v>13939243</v>
      </c>
      <c r="I28" s="2">
        <f t="shared" si="1"/>
        <v>447863</v>
      </c>
      <c r="J28" s="36"/>
      <c r="K28" s="39">
        <v>18966933</v>
      </c>
      <c r="L28" s="2">
        <v>18966933</v>
      </c>
      <c r="M28" s="2">
        <f t="shared" si="2"/>
        <v>0</v>
      </c>
      <c r="N28" s="38"/>
      <c r="O28" s="2">
        <v>15079471</v>
      </c>
      <c r="P28" s="17">
        <v>15079471</v>
      </c>
      <c r="Q28" s="2">
        <f t="shared" si="3"/>
        <v>34046404</v>
      </c>
      <c r="R28" s="36"/>
    </row>
    <row r="29" spans="1:18" ht="12.75">
      <c r="A29" s="24" t="s">
        <v>49</v>
      </c>
      <c r="B29" s="36"/>
      <c r="C29" s="39">
        <v>16701653</v>
      </c>
      <c r="D29" s="2">
        <v>16701653</v>
      </c>
      <c r="E29" s="2">
        <f t="shared" si="0"/>
        <v>0</v>
      </c>
      <c r="F29" s="36"/>
      <c r="G29" s="39">
        <v>21286383</v>
      </c>
      <c r="H29" s="2">
        <v>21286383</v>
      </c>
      <c r="I29" s="2">
        <f t="shared" si="1"/>
        <v>0</v>
      </c>
      <c r="J29" s="36"/>
      <c r="K29" s="39">
        <v>37296800</v>
      </c>
      <c r="L29" s="2">
        <v>37296800</v>
      </c>
      <c r="M29" s="2">
        <f t="shared" si="2"/>
        <v>0</v>
      </c>
      <c r="N29" s="38"/>
      <c r="O29" s="2">
        <v>36240000</v>
      </c>
      <c r="P29" s="17">
        <v>36240000</v>
      </c>
      <c r="Q29" s="2">
        <f t="shared" si="3"/>
        <v>73536800</v>
      </c>
      <c r="R29" s="36"/>
    </row>
    <row r="30" spans="1:18" ht="12.75">
      <c r="A30" s="24" t="s">
        <v>50</v>
      </c>
      <c r="B30" s="36"/>
      <c r="C30" s="39">
        <v>13864552</v>
      </c>
      <c r="D30" s="2">
        <v>13864552</v>
      </c>
      <c r="E30" s="2">
        <f t="shared" si="0"/>
        <v>0</v>
      </c>
      <c r="F30" s="36"/>
      <c r="G30" s="39">
        <v>24347811</v>
      </c>
      <c r="H30" s="2">
        <v>24347811</v>
      </c>
      <c r="I30" s="2">
        <f t="shared" si="1"/>
        <v>0</v>
      </c>
      <c r="J30" s="36"/>
      <c r="K30" s="39">
        <v>51717684</v>
      </c>
      <c r="L30" s="2">
        <v>51717684</v>
      </c>
      <c r="M30" s="2">
        <f t="shared" si="2"/>
        <v>0</v>
      </c>
      <c r="N30" s="38"/>
      <c r="O30" s="2">
        <v>40362082</v>
      </c>
      <c r="P30" s="17">
        <v>40362082</v>
      </c>
      <c r="Q30" s="2">
        <f t="shared" si="3"/>
        <v>92079766</v>
      </c>
      <c r="R30" s="36"/>
    </row>
    <row r="31" spans="1:18" ht="12.75">
      <c r="A31" s="24" t="s">
        <v>51</v>
      </c>
      <c r="B31" s="36"/>
      <c r="C31" s="39">
        <v>3018598</v>
      </c>
      <c r="D31" s="2">
        <v>3018598</v>
      </c>
      <c r="E31" s="2">
        <f t="shared" si="0"/>
        <v>0</v>
      </c>
      <c r="F31" s="36"/>
      <c r="G31" s="39">
        <v>6220317</v>
      </c>
      <c r="H31" s="2">
        <v>6220317</v>
      </c>
      <c r="I31" s="2">
        <f t="shared" si="1"/>
        <v>0</v>
      </c>
      <c r="J31" s="36"/>
      <c r="K31" s="39">
        <v>7952708</v>
      </c>
      <c r="L31" s="2">
        <v>7952708</v>
      </c>
      <c r="M31" s="2">
        <f t="shared" si="2"/>
        <v>0</v>
      </c>
      <c r="N31" s="38"/>
      <c r="O31" s="78">
        <v>8722386</v>
      </c>
      <c r="P31" s="17">
        <v>6340215</v>
      </c>
      <c r="Q31" s="2">
        <f t="shared" si="3"/>
        <v>16675094</v>
      </c>
      <c r="R31" s="36"/>
    </row>
    <row r="32" spans="1:18" ht="12.75">
      <c r="A32" s="24" t="s">
        <v>52</v>
      </c>
      <c r="B32" s="36"/>
      <c r="C32" s="39">
        <v>23301407</v>
      </c>
      <c r="D32" s="2">
        <v>23301407</v>
      </c>
      <c r="E32" s="2">
        <f t="shared" si="0"/>
        <v>0</v>
      </c>
      <c r="F32" s="36"/>
      <c r="G32" s="39">
        <v>29279003</v>
      </c>
      <c r="H32" s="2">
        <v>29279003</v>
      </c>
      <c r="I32" s="2">
        <f t="shared" si="1"/>
        <v>0</v>
      </c>
      <c r="J32" s="36"/>
      <c r="K32" s="39">
        <v>27855834</v>
      </c>
      <c r="L32" s="2">
        <v>27855834</v>
      </c>
      <c r="M32" s="2">
        <f t="shared" si="2"/>
        <v>0</v>
      </c>
      <c r="N32" s="38"/>
      <c r="O32" s="78">
        <v>17737994</v>
      </c>
      <c r="P32" s="17">
        <v>17737994</v>
      </c>
      <c r="Q32" s="2">
        <f t="shared" si="3"/>
        <v>45593828</v>
      </c>
      <c r="R32" s="36"/>
    </row>
    <row r="33" spans="1:18" ht="12.75">
      <c r="A33" s="24" t="s">
        <v>53</v>
      </c>
      <c r="B33" s="36"/>
      <c r="C33" s="39">
        <v>44973373</v>
      </c>
      <c r="D33" s="2">
        <v>44973373</v>
      </c>
      <c r="E33" s="2">
        <f t="shared" si="0"/>
        <v>0</v>
      </c>
      <c r="F33" s="36"/>
      <c r="G33" s="39">
        <v>32528105</v>
      </c>
      <c r="H33" s="2">
        <v>32528105</v>
      </c>
      <c r="I33" s="2">
        <f t="shared" si="1"/>
        <v>0</v>
      </c>
      <c r="J33" s="36"/>
      <c r="K33" s="39">
        <v>28623370</v>
      </c>
      <c r="L33" s="2">
        <v>28623370</v>
      </c>
      <c r="M33" s="2">
        <f t="shared" si="2"/>
        <v>0</v>
      </c>
      <c r="N33" s="38"/>
      <c r="O33" s="78">
        <v>91874224</v>
      </c>
      <c r="P33" s="17">
        <v>91874224</v>
      </c>
      <c r="Q33" s="2">
        <f t="shared" si="3"/>
        <v>120497594</v>
      </c>
      <c r="R33" s="36"/>
    </row>
    <row r="34" spans="1:18" ht="12.75">
      <c r="A34" s="24" t="s">
        <v>54</v>
      </c>
      <c r="B34" s="36"/>
      <c r="C34" s="39">
        <v>32081922</v>
      </c>
      <c r="D34" s="2">
        <v>32081922</v>
      </c>
      <c r="E34" s="2">
        <f t="shared" si="0"/>
        <v>0</v>
      </c>
      <c r="F34" s="36"/>
      <c r="G34" s="39">
        <v>53067749</v>
      </c>
      <c r="H34" s="2">
        <v>53067749</v>
      </c>
      <c r="I34" s="2">
        <f t="shared" si="1"/>
        <v>0</v>
      </c>
      <c r="J34" s="36"/>
      <c r="K34" s="39">
        <v>60683562</v>
      </c>
      <c r="L34" s="2">
        <v>60683562</v>
      </c>
      <c r="M34" s="2">
        <f t="shared" si="2"/>
        <v>0</v>
      </c>
      <c r="N34" s="38"/>
      <c r="O34" s="78">
        <v>0</v>
      </c>
      <c r="P34" s="17">
        <v>0</v>
      </c>
      <c r="Q34" s="2">
        <f t="shared" si="3"/>
        <v>60683562</v>
      </c>
      <c r="R34" s="36"/>
    </row>
    <row r="35" spans="1:18" ht="12.75">
      <c r="A35" s="24" t="s">
        <v>55</v>
      </c>
      <c r="B35" s="36"/>
      <c r="C35" s="39">
        <v>23367543</v>
      </c>
      <c r="D35" s="2">
        <v>23367543</v>
      </c>
      <c r="E35" s="2">
        <f t="shared" si="0"/>
        <v>0</v>
      </c>
      <c r="F35" s="36"/>
      <c r="G35" s="39">
        <v>27153654</v>
      </c>
      <c r="H35" s="2">
        <v>27153654</v>
      </c>
      <c r="I35" s="2">
        <f t="shared" si="1"/>
        <v>0</v>
      </c>
      <c r="J35" s="36"/>
      <c r="K35" s="39">
        <v>27017650</v>
      </c>
      <c r="L35" s="2">
        <v>27017650</v>
      </c>
      <c r="M35" s="2">
        <f t="shared" si="2"/>
        <v>0</v>
      </c>
      <c r="N35" s="38"/>
      <c r="O35" s="78">
        <v>22002795</v>
      </c>
      <c r="P35" s="17">
        <v>22002795</v>
      </c>
      <c r="Q35" s="2">
        <f t="shared" si="3"/>
        <v>49020445</v>
      </c>
      <c r="R35" s="36"/>
    </row>
    <row r="36" spans="1:18" ht="12.75">
      <c r="A36" s="24" t="s">
        <v>56</v>
      </c>
      <c r="B36" s="36"/>
      <c r="C36" s="39">
        <v>6293116</v>
      </c>
      <c r="D36" s="2">
        <v>6293116</v>
      </c>
      <c r="E36" s="2">
        <f t="shared" si="0"/>
        <v>0</v>
      </c>
      <c r="F36" s="36"/>
      <c r="G36" s="39">
        <v>15814248</v>
      </c>
      <c r="H36" s="2">
        <v>15814248</v>
      </c>
      <c r="I36" s="2">
        <f t="shared" si="1"/>
        <v>0</v>
      </c>
      <c r="J36" s="36"/>
      <c r="K36" s="39">
        <v>34880544</v>
      </c>
      <c r="L36" s="2">
        <v>34880544</v>
      </c>
      <c r="M36" s="2">
        <f t="shared" si="2"/>
        <v>0</v>
      </c>
      <c r="N36" s="38"/>
      <c r="O36" s="78">
        <v>19160710</v>
      </c>
      <c r="P36" s="17">
        <v>19160710</v>
      </c>
      <c r="Q36" s="2">
        <f t="shared" si="3"/>
        <v>54041254</v>
      </c>
      <c r="R36" s="36"/>
    </row>
    <row r="37" spans="1:18" ht="12.75">
      <c r="A37" s="24" t="s">
        <v>57</v>
      </c>
      <c r="B37" s="36"/>
      <c r="C37" s="39">
        <v>24668568</v>
      </c>
      <c r="D37" s="2">
        <v>24668568</v>
      </c>
      <c r="E37" s="2">
        <f t="shared" si="0"/>
        <v>0</v>
      </c>
      <c r="F37" s="36"/>
      <c r="G37" s="39">
        <v>30244097</v>
      </c>
      <c r="H37" s="2">
        <v>30244097</v>
      </c>
      <c r="I37" s="2">
        <f t="shared" si="1"/>
        <v>0</v>
      </c>
      <c r="J37" s="36"/>
      <c r="K37" s="39">
        <v>38897572</v>
      </c>
      <c r="L37" s="2">
        <v>38897572</v>
      </c>
      <c r="M37" s="2">
        <f t="shared" si="2"/>
        <v>0</v>
      </c>
      <c r="N37" s="38"/>
      <c r="O37" s="78">
        <v>12939632</v>
      </c>
      <c r="P37" s="17">
        <v>12939632</v>
      </c>
      <c r="Q37" s="2">
        <f t="shared" si="3"/>
        <v>51837204</v>
      </c>
      <c r="R37" s="36"/>
    </row>
    <row r="38" spans="1:18" ht="12.75">
      <c r="A38" s="24" t="s">
        <v>58</v>
      </c>
      <c r="B38" s="36"/>
      <c r="C38" s="39">
        <v>3190691</v>
      </c>
      <c r="D38" s="2">
        <v>3190691</v>
      </c>
      <c r="E38" s="2">
        <f t="shared" si="0"/>
        <v>0</v>
      </c>
      <c r="F38" s="36"/>
      <c r="G38" s="39">
        <v>4707222</v>
      </c>
      <c r="H38" s="2">
        <v>4707222</v>
      </c>
      <c r="I38" s="2">
        <f t="shared" si="1"/>
        <v>0</v>
      </c>
      <c r="J38" s="36"/>
      <c r="K38" s="39">
        <v>6447972</v>
      </c>
      <c r="L38" s="2">
        <v>6447972</v>
      </c>
      <c r="M38" s="2">
        <f t="shared" si="2"/>
        <v>0</v>
      </c>
      <c r="N38" s="38"/>
      <c r="O38" s="78">
        <v>9372239</v>
      </c>
      <c r="P38" s="17">
        <v>9372239</v>
      </c>
      <c r="Q38" s="2">
        <f t="shared" si="3"/>
        <v>15820211</v>
      </c>
      <c r="R38" s="36"/>
    </row>
    <row r="39" spans="1:18" ht="12.75">
      <c r="A39" s="24" t="s">
        <v>59</v>
      </c>
      <c r="B39" s="36"/>
      <c r="C39" s="39">
        <v>10594637</v>
      </c>
      <c r="D39" s="2">
        <v>10594637</v>
      </c>
      <c r="E39" s="2">
        <f t="shared" si="0"/>
        <v>0</v>
      </c>
      <c r="F39" s="36"/>
      <c r="G39" s="39">
        <v>9431220</v>
      </c>
      <c r="H39" s="2">
        <v>9431220</v>
      </c>
      <c r="I39" s="2">
        <f t="shared" si="1"/>
        <v>0</v>
      </c>
      <c r="J39" s="36"/>
      <c r="K39" s="39">
        <v>11693011</v>
      </c>
      <c r="L39" s="2">
        <v>11693011</v>
      </c>
      <c r="M39" s="2">
        <f t="shared" si="2"/>
        <v>0</v>
      </c>
      <c r="N39" s="38"/>
      <c r="O39" s="78">
        <v>9000000</v>
      </c>
      <c r="P39" s="17">
        <v>9000000</v>
      </c>
      <c r="Q39" s="2">
        <f t="shared" si="3"/>
        <v>20693011</v>
      </c>
      <c r="R39" s="36"/>
    </row>
    <row r="40" spans="1:18" ht="12.75">
      <c r="A40" s="24" t="s">
        <v>60</v>
      </c>
      <c r="B40" s="36"/>
      <c r="C40" s="39">
        <v>2580422</v>
      </c>
      <c r="D40" s="2">
        <v>2580422</v>
      </c>
      <c r="E40" s="2">
        <f t="shared" si="0"/>
        <v>0</v>
      </c>
      <c r="F40" s="36"/>
      <c r="G40" s="39">
        <v>11345185</v>
      </c>
      <c r="H40" s="2">
        <v>11345185</v>
      </c>
      <c r="I40" s="2">
        <f t="shared" si="1"/>
        <v>0</v>
      </c>
      <c r="J40" s="36"/>
      <c r="K40" s="39">
        <v>10855892</v>
      </c>
      <c r="L40" s="2">
        <v>10855892</v>
      </c>
      <c r="M40" s="2">
        <f t="shared" si="2"/>
        <v>0</v>
      </c>
      <c r="N40" s="38"/>
      <c r="O40" s="78">
        <v>0</v>
      </c>
      <c r="P40" s="17">
        <v>0</v>
      </c>
      <c r="Q40" s="2">
        <f t="shared" si="3"/>
        <v>10855892</v>
      </c>
      <c r="R40" s="36"/>
    </row>
    <row r="41" spans="1:18" ht="12.75">
      <c r="A41" s="24" t="s">
        <v>61</v>
      </c>
      <c r="B41" s="36"/>
      <c r="C41" s="39">
        <v>4581870</v>
      </c>
      <c r="D41" s="2">
        <v>4581870</v>
      </c>
      <c r="E41" s="2">
        <f t="shared" si="0"/>
        <v>0</v>
      </c>
      <c r="F41" s="36"/>
      <c r="G41" s="39">
        <v>6577515</v>
      </c>
      <c r="H41" s="2">
        <v>6577515</v>
      </c>
      <c r="I41" s="2">
        <f t="shared" si="1"/>
        <v>0</v>
      </c>
      <c r="J41" s="36"/>
      <c r="K41" s="39">
        <v>5342257</v>
      </c>
      <c r="L41" s="2">
        <v>5342257</v>
      </c>
      <c r="M41" s="2">
        <f t="shared" si="2"/>
        <v>0</v>
      </c>
      <c r="N41" s="38"/>
      <c r="O41" s="78">
        <v>0</v>
      </c>
      <c r="P41" s="17">
        <v>0</v>
      </c>
      <c r="Q41" s="2">
        <f t="shared" si="3"/>
        <v>5342257</v>
      </c>
      <c r="R41" s="36"/>
    </row>
    <row r="42" spans="1:18" ht="12.75">
      <c r="A42" s="24" t="s">
        <v>62</v>
      </c>
      <c r="B42" s="36"/>
      <c r="C42" s="39">
        <v>26374178</v>
      </c>
      <c r="D42" s="2">
        <v>26374178</v>
      </c>
      <c r="E42" s="2">
        <f t="shared" si="0"/>
        <v>0</v>
      </c>
      <c r="F42" s="36"/>
      <c r="G42" s="39">
        <v>45576393</v>
      </c>
      <c r="H42" s="2">
        <v>45576393</v>
      </c>
      <c r="I42" s="2">
        <f t="shared" si="1"/>
        <v>0</v>
      </c>
      <c r="J42" s="36"/>
      <c r="K42" s="39">
        <v>39728574</v>
      </c>
      <c r="L42" s="2">
        <v>39728574</v>
      </c>
      <c r="M42" s="2">
        <f t="shared" si="2"/>
        <v>0</v>
      </c>
      <c r="N42" s="38"/>
      <c r="O42" s="78">
        <v>26665017</v>
      </c>
      <c r="P42" s="17">
        <v>79806965</v>
      </c>
      <c r="Q42" s="2">
        <f t="shared" si="3"/>
        <v>66393591</v>
      </c>
      <c r="R42" s="36"/>
    </row>
    <row r="43" spans="1:18" ht="12.75">
      <c r="A43" s="24" t="s">
        <v>63</v>
      </c>
      <c r="B43" s="36"/>
      <c r="C43" s="39">
        <v>8307587</v>
      </c>
      <c r="D43" s="2">
        <v>8307587</v>
      </c>
      <c r="E43" s="2">
        <f t="shared" si="0"/>
        <v>0</v>
      </c>
      <c r="F43" s="36"/>
      <c r="G43" s="39">
        <v>10636452</v>
      </c>
      <c r="H43" s="2">
        <v>10636452</v>
      </c>
      <c r="I43" s="2">
        <f t="shared" si="1"/>
        <v>0</v>
      </c>
      <c r="J43" s="36"/>
      <c r="K43" s="39">
        <v>19313705</v>
      </c>
      <c r="L43" s="2">
        <v>19313705</v>
      </c>
      <c r="M43" s="2">
        <f t="shared" si="2"/>
        <v>0</v>
      </c>
      <c r="N43" s="38"/>
      <c r="O43" s="78">
        <v>29370826</v>
      </c>
      <c r="P43" s="17">
        <v>29370826</v>
      </c>
      <c r="Q43" s="2">
        <f t="shared" si="3"/>
        <v>48684531</v>
      </c>
      <c r="R43" s="36"/>
    </row>
    <row r="44" spans="1:18" ht="12.75">
      <c r="A44" s="24" t="s">
        <v>64</v>
      </c>
      <c r="B44" s="36"/>
      <c r="C44" s="39">
        <v>101983998</v>
      </c>
      <c r="D44" s="2">
        <v>101983998</v>
      </c>
      <c r="E44" s="2">
        <f t="shared" si="0"/>
        <v>0</v>
      </c>
      <c r="F44" s="36"/>
      <c r="G44" s="39">
        <v>101291573</v>
      </c>
      <c r="H44" s="2">
        <v>101291573</v>
      </c>
      <c r="I44" s="2">
        <f t="shared" si="1"/>
        <v>0</v>
      </c>
      <c r="J44" s="36"/>
      <c r="K44" s="39">
        <v>117149059</v>
      </c>
      <c r="L44" s="2">
        <v>117149059</v>
      </c>
      <c r="M44" s="2">
        <f t="shared" si="2"/>
        <v>0</v>
      </c>
      <c r="N44" s="38"/>
      <c r="O44" s="78">
        <v>394338564</v>
      </c>
      <c r="P44" s="17">
        <v>394338564</v>
      </c>
      <c r="Q44" s="2">
        <f t="shared" si="3"/>
        <v>511487623</v>
      </c>
      <c r="R44" s="36"/>
    </row>
    <row r="45" spans="1:18" ht="12.75">
      <c r="A45" s="24" t="s">
        <v>65</v>
      </c>
      <c r="B45" s="36"/>
      <c r="C45" s="39">
        <v>69639228</v>
      </c>
      <c r="D45" s="2">
        <v>69639228</v>
      </c>
      <c r="E45" s="2">
        <f t="shared" si="0"/>
        <v>0</v>
      </c>
      <c r="F45" s="36"/>
      <c r="G45" s="39">
        <v>42875908</v>
      </c>
      <c r="H45" s="2">
        <v>42875908</v>
      </c>
      <c r="I45" s="2">
        <f t="shared" si="1"/>
        <v>0</v>
      </c>
      <c r="J45" s="36"/>
      <c r="K45" s="39">
        <v>59839819</v>
      </c>
      <c r="L45" s="2">
        <v>59839819</v>
      </c>
      <c r="M45" s="2">
        <f t="shared" si="2"/>
        <v>0</v>
      </c>
      <c r="N45" s="38"/>
      <c r="O45" s="78">
        <v>75470062</v>
      </c>
      <c r="P45" s="17">
        <v>75470062</v>
      </c>
      <c r="Q45" s="2">
        <f t="shared" si="3"/>
        <v>135309881</v>
      </c>
      <c r="R45" s="36"/>
    </row>
    <row r="46" spans="1:18" ht="12.75">
      <c r="A46" s="24" t="s">
        <v>66</v>
      </c>
      <c r="B46" s="36"/>
      <c r="C46" s="39">
        <v>2506022</v>
      </c>
      <c r="D46" s="2">
        <v>2506022</v>
      </c>
      <c r="E46" s="2">
        <f t="shared" si="0"/>
        <v>0</v>
      </c>
      <c r="F46" s="36"/>
      <c r="G46" s="39">
        <v>3295271</v>
      </c>
      <c r="H46" s="2">
        <v>3295271</v>
      </c>
      <c r="I46" s="2">
        <f t="shared" si="1"/>
        <v>0</v>
      </c>
      <c r="J46" s="36"/>
      <c r="K46" s="39">
        <v>4636540</v>
      </c>
      <c r="L46" s="2">
        <v>4636540</v>
      </c>
      <c r="M46" s="2">
        <f t="shared" si="2"/>
        <v>0</v>
      </c>
      <c r="N46" s="38"/>
      <c r="O46" s="78">
        <v>0</v>
      </c>
      <c r="P46" s="17">
        <v>0</v>
      </c>
      <c r="Q46" s="2">
        <f t="shared" si="3"/>
        <v>4636540</v>
      </c>
      <c r="R46" s="36"/>
    </row>
    <row r="47" spans="1:18" ht="12.75">
      <c r="A47" s="24" t="s">
        <v>67</v>
      </c>
      <c r="B47" s="36"/>
      <c r="C47" s="39">
        <v>0</v>
      </c>
      <c r="D47" s="2">
        <v>0</v>
      </c>
      <c r="E47" s="2">
        <f t="shared" si="0"/>
        <v>0</v>
      </c>
      <c r="F47" s="36"/>
      <c r="G47" s="39">
        <v>0</v>
      </c>
      <c r="H47" s="2">
        <v>0</v>
      </c>
      <c r="I47" s="2">
        <f t="shared" si="1"/>
        <v>0</v>
      </c>
      <c r="J47" s="36"/>
      <c r="K47" s="39">
        <v>1636489</v>
      </c>
      <c r="L47" s="2">
        <v>1636489</v>
      </c>
      <c r="M47" s="2">
        <f t="shared" si="2"/>
        <v>0</v>
      </c>
      <c r="N47" s="38"/>
      <c r="O47" s="78">
        <v>0</v>
      </c>
      <c r="P47" s="17">
        <v>0</v>
      </c>
      <c r="Q47" s="2">
        <f t="shared" si="3"/>
        <v>1636489</v>
      </c>
      <c r="R47" s="36"/>
    </row>
    <row r="48" spans="1:18" ht="12.75">
      <c r="A48" s="24" t="s">
        <v>68</v>
      </c>
      <c r="B48" s="36"/>
      <c r="C48" s="39">
        <v>70124656</v>
      </c>
      <c r="D48" s="2">
        <v>70124656</v>
      </c>
      <c r="E48" s="2">
        <f t="shared" si="0"/>
        <v>0</v>
      </c>
      <c r="F48" s="36"/>
      <c r="G48" s="39">
        <v>61571001</v>
      </c>
      <c r="H48" s="2">
        <v>61571001</v>
      </c>
      <c r="I48" s="2">
        <f t="shared" si="1"/>
        <v>0</v>
      </c>
      <c r="J48" s="36"/>
      <c r="K48" s="39">
        <v>69347042</v>
      </c>
      <c r="L48" s="2">
        <v>69347042</v>
      </c>
      <c r="M48" s="2">
        <f t="shared" si="2"/>
        <v>0</v>
      </c>
      <c r="N48" s="38"/>
      <c r="O48" s="78">
        <v>145593652</v>
      </c>
      <c r="P48" s="17">
        <v>145593652</v>
      </c>
      <c r="Q48" s="2">
        <f t="shared" si="3"/>
        <v>214940694</v>
      </c>
      <c r="R48" s="36"/>
    </row>
    <row r="49" spans="1:18" ht="12.75">
      <c r="A49" s="24" t="s">
        <v>69</v>
      </c>
      <c r="B49" s="36"/>
      <c r="C49" s="39">
        <v>24909979</v>
      </c>
      <c r="D49" s="2">
        <v>24909979</v>
      </c>
      <c r="E49" s="2">
        <f t="shared" si="0"/>
        <v>0</v>
      </c>
      <c r="F49" s="36"/>
      <c r="G49" s="39">
        <v>11502467</v>
      </c>
      <c r="H49" s="2">
        <v>11502467</v>
      </c>
      <c r="I49" s="2">
        <f t="shared" si="1"/>
        <v>0</v>
      </c>
      <c r="J49" s="36"/>
      <c r="K49" s="39">
        <v>32478555</v>
      </c>
      <c r="L49" s="2">
        <v>32478555</v>
      </c>
      <c r="M49" s="2">
        <f t="shared" si="2"/>
        <v>0</v>
      </c>
      <c r="N49" s="38"/>
      <c r="O49" s="78">
        <v>29518846</v>
      </c>
      <c r="P49" s="17">
        <v>29518846</v>
      </c>
      <c r="Q49" s="2">
        <f t="shared" si="3"/>
        <v>61997401</v>
      </c>
      <c r="R49" s="36"/>
    </row>
    <row r="50" spans="1:18" ht="12.75">
      <c r="A50" s="24" t="s">
        <v>70</v>
      </c>
      <c r="B50" s="36"/>
      <c r="C50" s="39">
        <v>19408790</v>
      </c>
      <c r="D50" s="2">
        <v>19408790</v>
      </c>
      <c r="E50" s="2">
        <f t="shared" si="0"/>
        <v>0</v>
      </c>
      <c r="F50" s="36"/>
      <c r="G50" s="39">
        <v>17957396</v>
      </c>
      <c r="H50" s="2">
        <v>17957396</v>
      </c>
      <c r="I50" s="2">
        <f t="shared" si="1"/>
        <v>0</v>
      </c>
      <c r="J50" s="36"/>
      <c r="K50" s="39">
        <v>21693453</v>
      </c>
      <c r="L50" s="2">
        <v>21693453</v>
      </c>
      <c r="M50" s="2">
        <f t="shared" si="2"/>
        <v>0</v>
      </c>
      <c r="N50" s="38"/>
      <c r="O50" s="78">
        <v>0</v>
      </c>
      <c r="P50" s="17">
        <v>0</v>
      </c>
      <c r="Q50" s="2">
        <f t="shared" si="3"/>
        <v>21693453</v>
      </c>
      <c r="R50" s="36"/>
    </row>
    <row r="51" spans="1:18" ht="12.75">
      <c r="A51" s="24" t="s">
        <v>71</v>
      </c>
      <c r="B51" s="36"/>
      <c r="C51" s="39">
        <v>55336804</v>
      </c>
      <c r="D51" s="2">
        <v>55336804</v>
      </c>
      <c r="E51" s="2">
        <f t="shared" si="0"/>
        <v>0</v>
      </c>
      <c r="F51" s="36"/>
      <c r="G51" s="39">
        <v>61888243</v>
      </c>
      <c r="H51" s="2">
        <v>61888243</v>
      </c>
      <c r="I51" s="2">
        <f t="shared" si="1"/>
        <v>0</v>
      </c>
      <c r="J51" s="36"/>
      <c r="K51" s="39">
        <v>65737635</v>
      </c>
      <c r="L51" s="2">
        <v>65737635</v>
      </c>
      <c r="M51" s="2">
        <f t="shared" si="2"/>
        <v>0</v>
      </c>
      <c r="N51" s="38"/>
      <c r="O51" s="78">
        <v>31447000</v>
      </c>
      <c r="P51" s="17">
        <v>31447000</v>
      </c>
      <c r="Q51" s="2">
        <f t="shared" si="3"/>
        <v>97184635</v>
      </c>
      <c r="R51" s="36"/>
    </row>
    <row r="52" spans="1:18" ht="12.75">
      <c r="A52" s="24" t="s">
        <v>72</v>
      </c>
      <c r="B52" s="36"/>
      <c r="C52" s="39">
        <v>0</v>
      </c>
      <c r="D52" s="2">
        <v>0</v>
      </c>
      <c r="E52" s="2">
        <f t="shared" si="0"/>
        <v>0</v>
      </c>
      <c r="F52" s="36"/>
      <c r="G52" s="39">
        <v>0</v>
      </c>
      <c r="H52" s="2">
        <v>0</v>
      </c>
      <c r="I52" s="2">
        <f t="shared" si="1"/>
        <v>0</v>
      </c>
      <c r="J52" s="36"/>
      <c r="K52" s="39">
        <v>47373817</v>
      </c>
      <c r="L52" s="2">
        <v>47373817</v>
      </c>
      <c r="M52" s="2">
        <f t="shared" si="2"/>
        <v>0</v>
      </c>
      <c r="N52" s="38"/>
      <c r="O52" s="78">
        <v>1000000</v>
      </c>
      <c r="P52" s="17">
        <v>1000000</v>
      </c>
      <c r="Q52" s="2">
        <f t="shared" si="3"/>
        <v>48373817</v>
      </c>
      <c r="R52" s="36"/>
    </row>
    <row r="53" spans="1:18" ht="12.75">
      <c r="A53" s="24" t="s">
        <v>73</v>
      </c>
      <c r="B53" s="36"/>
      <c r="C53" s="39">
        <v>6633774</v>
      </c>
      <c r="D53" s="2">
        <v>6633774</v>
      </c>
      <c r="E53" s="2">
        <f t="shared" si="0"/>
        <v>0</v>
      </c>
      <c r="F53" s="36"/>
      <c r="G53" s="39">
        <v>5348500</v>
      </c>
      <c r="H53" s="2">
        <v>5348500</v>
      </c>
      <c r="I53" s="2">
        <f t="shared" si="1"/>
        <v>0</v>
      </c>
      <c r="J53" s="36"/>
      <c r="K53" s="39">
        <v>5608803</v>
      </c>
      <c r="L53" s="2">
        <v>5608803</v>
      </c>
      <c r="M53" s="2">
        <f t="shared" si="2"/>
        <v>0</v>
      </c>
      <c r="N53" s="38"/>
      <c r="O53" s="78">
        <v>0</v>
      </c>
      <c r="P53" s="17">
        <v>0</v>
      </c>
      <c r="Q53" s="2">
        <f t="shared" si="3"/>
        <v>5608803</v>
      </c>
      <c r="R53" s="36"/>
    </row>
    <row r="54" spans="1:18" ht="12.75">
      <c r="A54" s="24" t="s">
        <v>74</v>
      </c>
      <c r="B54" s="36"/>
      <c r="C54" s="39">
        <v>9867439</v>
      </c>
      <c r="D54" s="2">
        <v>9867439</v>
      </c>
      <c r="E54" s="2">
        <f t="shared" si="0"/>
        <v>0</v>
      </c>
      <c r="F54" s="36"/>
      <c r="G54" s="39">
        <v>21613855</v>
      </c>
      <c r="H54" s="2">
        <v>21613855</v>
      </c>
      <c r="I54" s="2">
        <f t="shared" si="1"/>
        <v>0</v>
      </c>
      <c r="J54" s="36"/>
      <c r="K54" s="39">
        <v>38362704</v>
      </c>
      <c r="L54" s="2">
        <v>38362704</v>
      </c>
      <c r="M54" s="2">
        <f t="shared" si="2"/>
        <v>0</v>
      </c>
      <c r="N54" s="38"/>
      <c r="O54" s="78">
        <v>1500000</v>
      </c>
      <c r="P54" s="17">
        <v>1500000</v>
      </c>
      <c r="Q54" s="2">
        <f t="shared" si="3"/>
        <v>39862704</v>
      </c>
      <c r="R54" s="36"/>
    </row>
    <row r="55" spans="1:18" ht="12.75">
      <c r="A55" s="24" t="s">
        <v>75</v>
      </c>
      <c r="B55" s="36"/>
      <c r="C55" s="39">
        <v>1710801</v>
      </c>
      <c r="D55" s="2">
        <v>1710801</v>
      </c>
      <c r="E55" s="2">
        <f t="shared" si="0"/>
        <v>0</v>
      </c>
      <c r="F55" s="36"/>
      <c r="G55" s="39">
        <v>4187868</v>
      </c>
      <c r="H55" s="2">
        <v>4187868</v>
      </c>
      <c r="I55" s="2">
        <f t="shared" si="1"/>
        <v>0</v>
      </c>
      <c r="J55" s="36"/>
      <c r="K55" s="39">
        <v>6239240</v>
      </c>
      <c r="L55" s="2">
        <v>6239240</v>
      </c>
      <c r="M55" s="2">
        <f t="shared" si="2"/>
        <v>0</v>
      </c>
      <c r="N55" s="38"/>
      <c r="O55" s="78">
        <v>2000000</v>
      </c>
      <c r="P55" s="17">
        <v>2000000</v>
      </c>
      <c r="Q55" s="2">
        <f t="shared" si="3"/>
        <v>8239240</v>
      </c>
      <c r="R55" s="36"/>
    </row>
    <row r="56" spans="1:18" ht="12.75">
      <c r="A56" s="24" t="s">
        <v>76</v>
      </c>
      <c r="B56" s="36"/>
      <c r="C56" s="39">
        <v>37702188</v>
      </c>
      <c r="D56" s="2">
        <v>37702188</v>
      </c>
      <c r="E56" s="2">
        <f t="shared" si="0"/>
        <v>0</v>
      </c>
      <c r="F56" s="36"/>
      <c r="G56" s="39">
        <v>29774488</v>
      </c>
      <c r="H56" s="2">
        <v>29774488</v>
      </c>
      <c r="I56" s="2">
        <f t="shared" si="1"/>
        <v>0</v>
      </c>
      <c r="J56" s="36"/>
      <c r="K56" s="39">
        <v>44213390</v>
      </c>
      <c r="L56" s="2">
        <v>44213390</v>
      </c>
      <c r="M56" s="2">
        <f t="shared" si="2"/>
        <v>0</v>
      </c>
      <c r="N56" s="38"/>
      <c r="O56" s="78">
        <v>50600000</v>
      </c>
      <c r="P56" s="17">
        <v>50600000</v>
      </c>
      <c r="Q56" s="2">
        <f t="shared" si="3"/>
        <v>94813390</v>
      </c>
      <c r="R56" s="36"/>
    </row>
    <row r="57" spans="1:18" ht="12.75">
      <c r="A57" s="24" t="s">
        <v>77</v>
      </c>
      <c r="B57" s="36"/>
      <c r="C57" s="39">
        <v>59844129</v>
      </c>
      <c r="D57" s="2">
        <v>59844129</v>
      </c>
      <c r="E57" s="2">
        <f t="shared" si="0"/>
        <v>0</v>
      </c>
      <c r="F57" s="36"/>
      <c r="G57" s="39">
        <v>122569631</v>
      </c>
      <c r="H57" s="2">
        <v>122569631</v>
      </c>
      <c r="I57" s="2">
        <f t="shared" si="1"/>
        <v>0</v>
      </c>
      <c r="J57" s="36"/>
      <c r="K57" s="39">
        <v>202599171</v>
      </c>
      <c r="L57" s="2">
        <v>202599171</v>
      </c>
      <c r="M57" s="2">
        <f t="shared" si="2"/>
        <v>0</v>
      </c>
      <c r="N57" s="38"/>
      <c r="O57" s="78">
        <v>0</v>
      </c>
      <c r="P57" s="17">
        <v>2349075</v>
      </c>
      <c r="Q57" s="2">
        <f t="shared" si="3"/>
        <v>202599171</v>
      </c>
      <c r="R57" s="36"/>
    </row>
    <row r="58" spans="1:18" ht="12.75">
      <c r="A58" s="24" t="s">
        <v>78</v>
      </c>
      <c r="B58" s="36"/>
      <c r="C58" s="39">
        <v>12591564</v>
      </c>
      <c r="D58" s="2">
        <v>12591564</v>
      </c>
      <c r="E58" s="2">
        <f t="shared" si="0"/>
        <v>0</v>
      </c>
      <c r="F58" s="36"/>
      <c r="G58" s="39">
        <v>7800000</v>
      </c>
      <c r="H58" s="2">
        <v>2418601</v>
      </c>
      <c r="I58" s="2">
        <f t="shared" si="1"/>
        <v>5381399</v>
      </c>
      <c r="J58" s="36"/>
      <c r="K58" s="39">
        <v>21355203</v>
      </c>
      <c r="L58" s="2">
        <v>21355203</v>
      </c>
      <c r="M58" s="2">
        <f t="shared" si="2"/>
        <v>0</v>
      </c>
      <c r="N58" s="38"/>
      <c r="O58" s="78">
        <v>0</v>
      </c>
      <c r="P58" s="17">
        <v>0</v>
      </c>
      <c r="Q58" s="2">
        <f t="shared" si="3"/>
        <v>21355203</v>
      </c>
      <c r="R58" s="36"/>
    </row>
    <row r="59" spans="1:18" ht="12.75">
      <c r="A59" s="24" t="s">
        <v>79</v>
      </c>
      <c r="B59" s="36"/>
      <c r="C59" s="39">
        <v>3944887</v>
      </c>
      <c r="D59" s="2">
        <v>3944887</v>
      </c>
      <c r="E59" s="2">
        <f t="shared" si="0"/>
        <v>0</v>
      </c>
      <c r="F59" s="36"/>
      <c r="G59" s="39">
        <v>3047752</v>
      </c>
      <c r="H59" s="2">
        <v>3047752</v>
      </c>
      <c r="I59" s="2">
        <f t="shared" si="1"/>
        <v>0</v>
      </c>
      <c r="J59" s="36"/>
      <c r="K59" s="39">
        <v>3452257</v>
      </c>
      <c r="L59" s="2">
        <v>3452257</v>
      </c>
      <c r="M59" s="2">
        <f t="shared" si="2"/>
        <v>0</v>
      </c>
      <c r="N59" s="38"/>
      <c r="O59" s="78">
        <v>7630095</v>
      </c>
      <c r="P59" s="17">
        <v>7630095</v>
      </c>
      <c r="Q59" s="2">
        <f t="shared" si="3"/>
        <v>11082352</v>
      </c>
      <c r="R59" s="36"/>
    </row>
    <row r="60" spans="1:18" ht="12.75">
      <c r="A60" s="24" t="s">
        <v>80</v>
      </c>
      <c r="B60" s="36"/>
      <c r="C60" s="39">
        <v>0</v>
      </c>
      <c r="D60" s="2">
        <v>0</v>
      </c>
      <c r="E60" s="2">
        <f t="shared" si="0"/>
        <v>0</v>
      </c>
      <c r="F60" s="36"/>
      <c r="G60" s="39">
        <v>0</v>
      </c>
      <c r="H60" s="2">
        <v>0</v>
      </c>
      <c r="I60" s="2">
        <f t="shared" si="1"/>
        <v>0</v>
      </c>
      <c r="J60" s="36"/>
      <c r="K60" s="39">
        <v>2199244</v>
      </c>
      <c r="L60" s="2">
        <v>2199244</v>
      </c>
      <c r="M60" s="2">
        <f t="shared" si="2"/>
        <v>0</v>
      </c>
      <c r="N60" s="38"/>
      <c r="O60" s="78">
        <v>0</v>
      </c>
      <c r="P60" s="17">
        <v>0</v>
      </c>
      <c r="Q60" s="2">
        <f t="shared" si="3"/>
        <v>2199244</v>
      </c>
      <c r="R60" s="36"/>
    </row>
    <row r="61" spans="1:18" ht="12.75">
      <c r="A61" s="24" t="s">
        <v>81</v>
      </c>
      <c r="B61" s="36"/>
      <c r="C61" s="39">
        <v>21328766</v>
      </c>
      <c r="D61" s="2">
        <v>21328766</v>
      </c>
      <c r="E61" s="2">
        <f t="shared" si="0"/>
        <v>0</v>
      </c>
      <c r="F61" s="36"/>
      <c r="G61" s="39">
        <v>36888539</v>
      </c>
      <c r="H61" s="2">
        <v>36888539</v>
      </c>
      <c r="I61" s="2">
        <f t="shared" si="1"/>
        <v>0</v>
      </c>
      <c r="J61" s="36"/>
      <c r="K61" s="39">
        <v>40870368</v>
      </c>
      <c r="L61" s="2">
        <v>40870368</v>
      </c>
      <c r="M61" s="2">
        <f t="shared" si="2"/>
        <v>0</v>
      </c>
      <c r="N61" s="38"/>
      <c r="O61" s="78">
        <v>10967813</v>
      </c>
      <c r="P61" s="17">
        <v>29157034</v>
      </c>
      <c r="Q61" s="2">
        <f t="shared" si="3"/>
        <v>51838181</v>
      </c>
      <c r="R61" s="36"/>
    </row>
    <row r="62" spans="1:18" ht="12.75">
      <c r="A62" s="24" t="s">
        <v>82</v>
      </c>
      <c r="B62" s="36"/>
      <c r="C62" s="39">
        <v>41883444</v>
      </c>
      <c r="D62" s="2">
        <v>41883444</v>
      </c>
      <c r="E62" s="2">
        <f t="shared" si="0"/>
        <v>0</v>
      </c>
      <c r="F62" s="36"/>
      <c r="G62" s="39">
        <v>30720798</v>
      </c>
      <c r="H62" s="2">
        <v>30720798</v>
      </c>
      <c r="I62" s="2">
        <f t="shared" si="1"/>
        <v>0</v>
      </c>
      <c r="J62" s="36"/>
      <c r="K62" s="39">
        <v>34994466</v>
      </c>
      <c r="L62" s="2">
        <v>34994466</v>
      </c>
      <c r="M62" s="2">
        <f t="shared" si="2"/>
        <v>0</v>
      </c>
      <c r="N62" s="38"/>
      <c r="O62" s="78">
        <v>109930000</v>
      </c>
      <c r="P62" s="17">
        <v>109930000</v>
      </c>
      <c r="Q62" s="2">
        <f t="shared" si="3"/>
        <v>144924466</v>
      </c>
      <c r="R62" s="36"/>
    </row>
    <row r="63" spans="1:18" ht="12.75">
      <c r="A63" s="24" t="s">
        <v>83</v>
      </c>
      <c r="B63" s="36"/>
      <c r="C63" s="39">
        <v>8727005</v>
      </c>
      <c r="D63" s="2">
        <v>8727005</v>
      </c>
      <c r="E63" s="2">
        <f t="shared" si="0"/>
        <v>0</v>
      </c>
      <c r="F63" s="36"/>
      <c r="G63" s="39">
        <v>8412231</v>
      </c>
      <c r="H63" s="2">
        <v>8412231</v>
      </c>
      <c r="I63" s="2">
        <f t="shared" si="1"/>
        <v>0</v>
      </c>
      <c r="J63" s="36"/>
      <c r="K63" s="39">
        <v>15110217</v>
      </c>
      <c r="L63" s="2">
        <v>15110217</v>
      </c>
      <c r="M63" s="2">
        <f t="shared" si="2"/>
        <v>0</v>
      </c>
      <c r="N63" s="38"/>
      <c r="O63" s="78">
        <v>0</v>
      </c>
      <c r="P63" s="17">
        <v>0</v>
      </c>
      <c r="Q63" s="2">
        <f t="shared" si="3"/>
        <v>15110217</v>
      </c>
      <c r="R63" s="36"/>
    </row>
    <row r="64" spans="1:18" ht="12.75">
      <c r="A64" s="24" t="s">
        <v>84</v>
      </c>
      <c r="B64" s="36"/>
      <c r="C64" s="39">
        <v>24511351</v>
      </c>
      <c r="D64" s="2">
        <v>24511351</v>
      </c>
      <c r="E64" s="2">
        <f t="shared" si="0"/>
        <v>0</v>
      </c>
      <c r="F64" s="36"/>
      <c r="G64" s="39">
        <v>28648757</v>
      </c>
      <c r="H64" s="2">
        <v>28648757</v>
      </c>
      <c r="I64" s="2">
        <f t="shared" si="1"/>
        <v>0</v>
      </c>
      <c r="J64" s="36"/>
      <c r="K64" s="39">
        <v>31004615</v>
      </c>
      <c r="L64" s="2">
        <v>31004615</v>
      </c>
      <c r="M64" s="2">
        <f t="shared" si="2"/>
        <v>0</v>
      </c>
      <c r="N64" s="38"/>
      <c r="O64" s="78">
        <v>63335234</v>
      </c>
      <c r="P64" s="17">
        <v>63335234</v>
      </c>
      <c r="Q64" s="2">
        <f t="shared" si="3"/>
        <v>94339849</v>
      </c>
      <c r="R64" s="36"/>
    </row>
    <row r="65" spans="1:18" ht="12.75">
      <c r="A65" s="24" t="s">
        <v>85</v>
      </c>
      <c r="B65" s="36"/>
      <c r="C65" s="39">
        <v>2815041</v>
      </c>
      <c r="D65" s="2">
        <v>2815041</v>
      </c>
      <c r="E65" s="2">
        <f t="shared" si="0"/>
        <v>0</v>
      </c>
      <c r="F65" s="36"/>
      <c r="G65" s="39">
        <v>2487341</v>
      </c>
      <c r="H65" s="2">
        <v>433790</v>
      </c>
      <c r="I65" s="2">
        <f t="shared" si="1"/>
        <v>2053551</v>
      </c>
      <c r="J65" s="36"/>
      <c r="K65" s="39">
        <v>3320644</v>
      </c>
      <c r="L65" s="2">
        <v>3320644</v>
      </c>
      <c r="M65" s="2">
        <f t="shared" si="2"/>
        <v>0</v>
      </c>
      <c r="N65" s="38"/>
      <c r="O65" s="78">
        <v>3791685</v>
      </c>
      <c r="P65" s="17">
        <v>3801751</v>
      </c>
      <c r="Q65" s="2">
        <f t="shared" si="3"/>
        <v>7112329</v>
      </c>
      <c r="R65" s="36"/>
    </row>
    <row r="66" spans="2:18" ht="12.75">
      <c r="B66" s="36"/>
      <c r="F66" s="36"/>
      <c r="J66" s="36"/>
      <c r="N66" s="36"/>
      <c r="R66" s="36"/>
    </row>
    <row r="67" spans="1:18" ht="12.75">
      <c r="A67" s="77" t="s">
        <v>86</v>
      </c>
      <c r="B67" s="36"/>
      <c r="C67" s="25">
        <f>SUM(C10:C66)</f>
        <v>1177524781</v>
      </c>
      <c r="D67" s="25">
        <f>SUM(D10:D66)</f>
        <v>1177524781</v>
      </c>
      <c r="E67" s="25">
        <f>SUM(E10:E66)</f>
        <v>0</v>
      </c>
      <c r="F67" s="36"/>
      <c r="G67" s="25">
        <f>SUM(G10:G66)</f>
        <v>1519462118</v>
      </c>
      <c r="H67" s="25">
        <f>SUM(H10:H66)</f>
        <v>1495968896</v>
      </c>
      <c r="I67" s="25">
        <f>SUM(I10:I66)</f>
        <v>23493222</v>
      </c>
      <c r="J67" s="36"/>
      <c r="K67" s="25">
        <f>SUM(K10:K66)</f>
        <v>2041744135</v>
      </c>
      <c r="L67" s="25">
        <f>SUM(L10:L66)</f>
        <v>2041744135</v>
      </c>
      <c r="M67" s="25">
        <f>SUM(M10:M66)</f>
        <v>0</v>
      </c>
      <c r="N67" s="36"/>
      <c r="O67" s="25">
        <f>SUM(O10:O66)</f>
        <v>1993610279</v>
      </c>
      <c r="P67" s="25">
        <f>SUM(P10:P66)</f>
        <v>2064884696</v>
      </c>
      <c r="Q67" s="25">
        <f>SUM(Q10:Q66)</f>
        <v>4035354414</v>
      </c>
      <c r="R67" s="36"/>
    </row>
    <row r="68" ht="12.75">
      <c r="A68" s="81" t="s">
        <v>123</v>
      </c>
    </row>
  </sheetData>
  <printOptions horizontalCentered="1" verticalCentered="1"/>
  <pageMargins left="0.5" right="0.5" top="0.5" bottom="0.5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4" customWidth="1"/>
    <col min="2" max="3" width="8.7109375" style="4" bestFit="1" customWidth="1"/>
    <col min="4" max="4" width="10.8515625" style="4" bestFit="1" customWidth="1"/>
    <col min="5" max="6" width="9.140625" style="4" bestFit="1" customWidth="1"/>
    <col min="7" max="7" width="8.421875" style="4" customWidth="1"/>
    <col min="8" max="8" width="10.8515625" style="4" bestFit="1" customWidth="1"/>
    <col min="9" max="9" width="5.7109375" style="4" customWidth="1"/>
    <col min="10" max="10" width="10.140625" style="4" bestFit="1" customWidth="1"/>
    <col min="11" max="11" width="9.8515625" style="4" bestFit="1" customWidth="1"/>
    <col min="12" max="16384" width="11.421875" style="4" customWidth="1"/>
  </cols>
  <sheetData>
    <row r="1" spans="1:11" ht="13.5">
      <c r="A1" s="55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>
      <c r="A2" s="56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>
      <c r="A3" s="56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3" ht="27">
      <c r="A5" s="70" t="s">
        <v>26</v>
      </c>
      <c r="B5" s="50" t="s">
        <v>102</v>
      </c>
      <c r="C5" s="51" t="s">
        <v>14</v>
      </c>
      <c r="D5" s="51" t="s">
        <v>17</v>
      </c>
      <c r="E5" s="51" t="s">
        <v>18</v>
      </c>
      <c r="F5" s="51" t="s">
        <v>105</v>
      </c>
      <c r="G5" s="51" t="s">
        <v>20</v>
      </c>
      <c r="H5" s="51" t="s">
        <v>1</v>
      </c>
      <c r="I5" s="50"/>
      <c r="J5" s="51" t="s">
        <v>106</v>
      </c>
      <c r="K5" s="51" t="s">
        <v>107</v>
      </c>
      <c r="L5" s="50"/>
      <c r="M5" s="50"/>
    </row>
    <row r="7" spans="1:15" ht="12.75">
      <c r="A7" s="24" t="s">
        <v>31</v>
      </c>
      <c r="B7" s="12">
        <v>3</v>
      </c>
      <c r="C7" s="12">
        <v>657667</v>
      </c>
      <c r="D7" s="12">
        <v>14535310</v>
      </c>
      <c r="E7" s="12">
        <v>0</v>
      </c>
      <c r="F7" s="12">
        <v>1248727</v>
      </c>
      <c r="G7" s="12">
        <v>0</v>
      </c>
      <c r="H7" s="12">
        <f>SUM(B7:G7)</f>
        <v>16441707</v>
      </c>
      <c r="I7" s="12"/>
      <c r="J7" s="12">
        <v>0</v>
      </c>
      <c r="K7" s="12">
        <v>0</v>
      </c>
      <c r="L7" s="39"/>
      <c r="M7" s="17"/>
      <c r="N7" s="49"/>
      <c r="O7" s="49"/>
    </row>
    <row r="8" spans="1:15" ht="12.75">
      <c r="A8" s="24" t="s">
        <v>32</v>
      </c>
      <c r="B8" s="12">
        <v>0</v>
      </c>
      <c r="C8" s="12">
        <v>0</v>
      </c>
      <c r="D8" s="12">
        <v>3544811</v>
      </c>
      <c r="E8" s="12">
        <v>0</v>
      </c>
      <c r="F8" s="12">
        <v>0</v>
      </c>
      <c r="G8" s="12">
        <v>0</v>
      </c>
      <c r="H8" s="12">
        <f aca="true" t="shared" si="0" ref="H8:H62">SUM(B8:G8)</f>
        <v>3544811</v>
      </c>
      <c r="I8" s="12"/>
      <c r="J8" s="12">
        <v>0</v>
      </c>
      <c r="K8" s="12">
        <v>0</v>
      </c>
      <c r="L8" s="39"/>
      <c r="M8" s="17"/>
      <c r="N8" s="49"/>
      <c r="O8" s="49"/>
    </row>
    <row r="9" spans="1:15" ht="12.75">
      <c r="A9" s="24" t="s">
        <v>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  <c r="I9" s="12"/>
      <c r="J9" s="12">
        <v>0</v>
      </c>
      <c r="K9" s="12">
        <v>0</v>
      </c>
      <c r="L9" s="39"/>
      <c r="M9" s="17"/>
      <c r="N9" s="49"/>
      <c r="O9" s="49"/>
    </row>
    <row r="10" spans="1:15" ht="12.75">
      <c r="A10" s="24" t="s">
        <v>34</v>
      </c>
      <c r="B10" s="12">
        <v>0</v>
      </c>
      <c r="C10" s="12">
        <v>0</v>
      </c>
      <c r="D10" s="12">
        <v>19827025</v>
      </c>
      <c r="E10" s="12">
        <v>0</v>
      </c>
      <c r="F10" s="12">
        <v>0</v>
      </c>
      <c r="G10" s="12">
        <v>0</v>
      </c>
      <c r="H10" s="12">
        <f t="shared" si="0"/>
        <v>19827025</v>
      </c>
      <c r="I10" s="12"/>
      <c r="J10" s="12">
        <v>0</v>
      </c>
      <c r="K10" s="12">
        <v>0</v>
      </c>
      <c r="L10" s="39"/>
      <c r="M10" s="17"/>
      <c r="N10" s="49"/>
      <c r="O10" s="49"/>
    </row>
    <row r="11" spans="1:15" ht="12.75">
      <c r="A11" s="24" t="s">
        <v>35</v>
      </c>
      <c r="B11" s="12">
        <v>265014</v>
      </c>
      <c r="C11" s="12">
        <v>233972</v>
      </c>
      <c r="D11" s="12">
        <v>4801297</v>
      </c>
      <c r="E11" s="12">
        <v>0</v>
      </c>
      <c r="F11" s="12">
        <v>0</v>
      </c>
      <c r="G11" s="12">
        <v>0</v>
      </c>
      <c r="H11" s="12">
        <f t="shared" si="0"/>
        <v>5300283</v>
      </c>
      <c r="I11" s="12"/>
      <c r="J11" s="12">
        <v>0</v>
      </c>
      <c r="K11" s="12">
        <v>0</v>
      </c>
      <c r="L11" s="39"/>
      <c r="M11" s="17"/>
      <c r="N11" s="49"/>
      <c r="O11" s="49"/>
    </row>
    <row r="12" spans="1:15" ht="12.75">
      <c r="A12" s="24" t="s">
        <v>36</v>
      </c>
      <c r="B12" s="12">
        <v>0</v>
      </c>
      <c r="C12" s="12">
        <v>0</v>
      </c>
      <c r="D12" s="12">
        <v>80657415</v>
      </c>
      <c r="E12" s="12">
        <v>0</v>
      </c>
      <c r="F12" s="12">
        <v>4935802</v>
      </c>
      <c r="G12" s="12">
        <v>0</v>
      </c>
      <c r="H12" s="12">
        <f t="shared" si="0"/>
        <v>85593217</v>
      </c>
      <c r="I12" s="12"/>
      <c r="J12" s="12">
        <v>0</v>
      </c>
      <c r="K12" s="12">
        <v>0</v>
      </c>
      <c r="L12" s="39"/>
      <c r="M12" s="17"/>
      <c r="N12" s="49"/>
      <c r="O12" s="49"/>
    </row>
    <row r="13" spans="1:15" ht="12.75">
      <c r="A13" s="24" t="s">
        <v>37</v>
      </c>
      <c r="B13" s="12">
        <v>1272384</v>
      </c>
      <c r="C13" s="12">
        <v>600452</v>
      </c>
      <c r="D13" s="12">
        <v>8300964</v>
      </c>
      <c r="E13" s="12">
        <v>0</v>
      </c>
      <c r="F13" s="12">
        <v>0</v>
      </c>
      <c r="G13" s="12">
        <v>0</v>
      </c>
      <c r="H13" s="12">
        <f t="shared" si="0"/>
        <v>10173800</v>
      </c>
      <c r="I13" s="12"/>
      <c r="J13" s="12">
        <v>0</v>
      </c>
      <c r="K13" s="12">
        <v>0</v>
      </c>
      <c r="L13" s="39"/>
      <c r="M13" s="17"/>
      <c r="N13" s="49"/>
      <c r="O13" s="49"/>
    </row>
    <row r="14" spans="1:15" ht="12.75">
      <c r="A14" s="24" t="s">
        <v>38</v>
      </c>
      <c r="B14" s="12">
        <v>213583</v>
      </c>
      <c r="C14" s="12">
        <v>0</v>
      </c>
      <c r="D14" s="12">
        <v>17439350</v>
      </c>
      <c r="E14" s="12">
        <v>1085424</v>
      </c>
      <c r="F14" s="12">
        <v>0</v>
      </c>
      <c r="G14" s="12">
        <v>0</v>
      </c>
      <c r="H14" s="12">
        <f t="shared" si="0"/>
        <v>18738357</v>
      </c>
      <c r="I14" s="12"/>
      <c r="J14" s="12">
        <v>0</v>
      </c>
      <c r="K14" s="12">
        <v>0</v>
      </c>
      <c r="L14" s="39"/>
      <c r="M14" s="17"/>
      <c r="N14" s="49"/>
      <c r="O14" s="49"/>
    </row>
    <row r="15" spans="1:15" ht="12.75">
      <c r="A15" s="24" t="s">
        <v>39</v>
      </c>
      <c r="B15" s="12">
        <v>0</v>
      </c>
      <c r="C15" s="12">
        <v>0</v>
      </c>
      <c r="D15" s="12">
        <v>5179330</v>
      </c>
      <c r="E15" s="12">
        <v>0</v>
      </c>
      <c r="F15" s="12">
        <v>0</v>
      </c>
      <c r="G15" s="12">
        <v>0</v>
      </c>
      <c r="H15" s="12">
        <f t="shared" si="0"/>
        <v>5179330</v>
      </c>
      <c r="I15" s="12"/>
      <c r="J15" s="12">
        <v>0</v>
      </c>
      <c r="K15" s="12">
        <v>0</v>
      </c>
      <c r="L15" s="39"/>
      <c r="M15" s="17"/>
      <c r="N15" s="49"/>
      <c r="O15" s="49"/>
    </row>
    <row r="16" spans="1:15" ht="12.75">
      <c r="A16" s="98" t="s">
        <v>127</v>
      </c>
      <c r="B16" s="12">
        <v>0</v>
      </c>
      <c r="C16" s="12">
        <v>0</v>
      </c>
      <c r="D16" s="12">
        <v>4566974</v>
      </c>
      <c r="E16" s="12">
        <v>0</v>
      </c>
      <c r="F16" s="12">
        <v>0</v>
      </c>
      <c r="G16" s="12">
        <v>0</v>
      </c>
      <c r="H16" s="12">
        <f t="shared" si="0"/>
        <v>4566974</v>
      </c>
      <c r="I16" s="12"/>
      <c r="J16" s="12">
        <v>0</v>
      </c>
      <c r="K16" s="12">
        <v>0</v>
      </c>
      <c r="L16" s="39"/>
      <c r="M16" s="17"/>
      <c r="N16" s="49"/>
      <c r="O16" s="49"/>
    </row>
    <row r="17" spans="1:15" ht="12.75">
      <c r="A17" s="24" t="s">
        <v>40</v>
      </c>
      <c r="B17" s="12">
        <v>659496</v>
      </c>
      <c r="C17" s="12">
        <v>74590</v>
      </c>
      <c r="D17" s="12">
        <v>39793778</v>
      </c>
      <c r="E17" s="12">
        <v>0</v>
      </c>
      <c r="F17" s="12">
        <v>445906</v>
      </c>
      <c r="G17" s="12">
        <v>2052754</v>
      </c>
      <c r="H17" s="12">
        <f t="shared" si="0"/>
        <v>43026524</v>
      </c>
      <c r="I17" s="12"/>
      <c r="J17" s="12">
        <v>0</v>
      </c>
      <c r="K17" s="12">
        <v>0</v>
      </c>
      <c r="L17" s="39"/>
      <c r="M17" s="17"/>
      <c r="N17" s="49"/>
      <c r="O17" s="49"/>
    </row>
    <row r="18" spans="1:15" ht="12.75">
      <c r="A18" s="24" t="s">
        <v>41</v>
      </c>
      <c r="B18" s="12">
        <v>2988557</v>
      </c>
      <c r="C18" s="12">
        <v>582829</v>
      </c>
      <c r="D18" s="12">
        <v>15413747</v>
      </c>
      <c r="E18" s="12">
        <v>67825</v>
      </c>
      <c r="F18" s="12">
        <v>17495265</v>
      </c>
      <c r="G18" s="12">
        <v>0</v>
      </c>
      <c r="H18" s="12">
        <f t="shared" si="0"/>
        <v>36548223</v>
      </c>
      <c r="I18" s="12"/>
      <c r="J18" s="12">
        <v>0</v>
      </c>
      <c r="K18" s="12">
        <v>0</v>
      </c>
      <c r="L18" s="39"/>
      <c r="M18" s="17"/>
      <c r="N18" s="49"/>
      <c r="O18" s="49"/>
    </row>
    <row r="19" spans="1:15" ht="12.75">
      <c r="A19" s="24" t="s">
        <v>42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I19" s="12"/>
      <c r="J19" s="12">
        <v>0</v>
      </c>
      <c r="K19" s="12">
        <v>0</v>
      </c>
      <c r="L19" s="39"/>
      <c r="M19" s="17"/>
      <c r="N19" s="49"/>
      <c r="O19" s="49"/>
    </row>
    <row r="20" spans="1:15" ht="12.75">
      <c r="A20" s="24" t="s">
        <v>43</v>
      </c>
      <c r="B20" s="12">
        <v>961157</v>
      </c>
      <c r="C20" s="12">
        <v>343504</v>
      </c>
      <c r="D20" s="12">
        <v>3593109</v>
      </c>
      <c r="E20" s="12">
        <v>73863</v>
      </c>
      <c r="F20" s="12">
        <v>0</v>
      </c>
      <c r="G20" s="12">
        <v>0</v>
      </c>
      <c r="H20" s="12">
        <f t="shared" si="0"/>
        <v>4971633</v>
      </c>
      <c r="I20" s="12"/>
      <c r="J20" s="12">
        <v>0</v>
      </c>
      <c r="K20" s="12">
        <v>0</v>
      </c>
      <c r="L20" s="39"/>
      <c r="M20" s="17"/>
      <c r="N20" s="49"/>
      <c r="O20" s="49"/>
    </row>
    <row r="21" spans="1:15" ht="12.75">
      <c r="A21" s="24" t="s">
        <v>44</v>
      </c>
      <c r="B21" s="12">
        <v>0</v>
      </c>
      <c r="C21" s="12">
        <v>0</v>
      </c>
      <c r="D21" s="12">
        <v>2867578</v>
      </c>
      <c r="E21" s="12">
        <v>0</v>
      </c>
      <c r="F21" s="12">
        <v>0</v>
      </c>
      <c r="G21" s="12">
        <v>0</v>
      </c>
      <c r="H21" s="12">
        <f t="shared" si="0"/>
        <v>2867578</v>
      </c>
      <c r="I21" s="12"/>
      <c r="J21" s="12">
        <v>0</v>
      </c>
      <c r="K21" s="12">
        <v>0</v>
      </c>
      <c r="L21" s="39"/>
      <c r="M21" s="17"/>
      <c r="N21" s="49"/>
      <c r="O21" s="49"/>
    </row>
    <row r="22" spans="1:15" ht="12.75">
      <c r="A22" s="24" t="s">
        <v>45</v>
      </c>
      <c r="B22" s="12">
        <v>0</v>
      </c>
      <c r="C22" s="12">
        <v>353223</v>
      </c>
      <c r="D22" s="12">
        <v>56520601</v>
      </c>
      <c r="E22" s="12">
        <v>0</v>
      </c>
      <c r="F22" s="12">
        <v>0</v>
      </c>
      <c r="G22" s="12">
        <v>0</v>
      </c>
      <c r="H22" s="12">
        <f t="shared" si="0"/>
        <v>56873824</v>
      </c>
      <c r="I22" s="12"/>
      <c r="J22" s="12">
        <v>0</v>
      </c>
      <c r="K22" s="12">
        <v>0</v>
      </c>
      <c r="L22" s="39"/>
      <c r="M22" s="17"/>
      <c r="N22" s="49"/>
      <c r="O22" s="49"/>
    </row>
    <row r="23" spans="1:15" ht="12.75">
      <c r="A23" s="24" t="s">
        <v>46</v>
      </c>
      <c r="B23" s="12">
        <v>0</v>
      </c>
      <c r="C23" s="12">
        <v>0</v>
      </c>
      <c r="D23" s="12">
        <v>26181999</v>
      </c>
      <c r="E23" s="12">
        <v>0</v>
      </c>
      <c r="F23" s="12">
        <v>0</v>
      </c>
      <c r="G23" s="12">
        <v>0</v>
      </c>
      <c r="H23" s="12">
        <f t="shared" si="0"/>
        <v>26181999</v>
      </c>
      <c r="I23" s="12"/>
      <c r="J23" s="12">
        <v>0</v>
      </c>
      <c r="K23" s="12">
        <v>0</v>
      </c>
      <c r="L23" s="39"/>
      <c r="M23" s="17"/>
      <c r="N23" s="49"/>
      <c r="O23" s="49"/>
    </row>
    <row r="24" spans="1:15" ht="12.75">
      <c r="A24" s="24" t="s">
        <v>47</v>
      </c>
      <c r="B24" s="12">
        <v>425390</v>
      </c>
      <c r="C24" s="12">
        <v>291442</v>
      </c>
      <c r="D24" s="12">
        <v>7790960</v>
      </c>
      <c r="E24" s="12">
        <v>0</v>
      </c>
      <c r="F24" s="12">
        <v>0</v>
      </c>
      <c r="G24" s="12">
        <v>0</v>
      </c>
      <c r="H24" s="12">
        <f t="shared" si="0"/>
        <v>8507792</v>
      </c>
      <c r="I24" s="12"/>
      <c r="J24" s="12">
        <v>0</v>
      </c>
      <c r="K24" s="12">
        <v>0</v>
      </c>
      <c r="L24" s="39"/>
      <c r="M24" s="17"/>
      <c r="N24" s="49"/>
      <c r="O24" s="49"/>
    </row>
    <row r="25" spans="1:15" ht="12.75">
      <c r="A25" s="24" t="s">
        <v>48</v>
      </c>
      <c r="B25" s="12">
        <v>2221152</v>
      </c>
      <c r="C25" s="12">
        <v>0</v>
      </c>
      <c r="D25" s="12">
        <v>2692110</v>
      </c>
      <c r="E25" s="12">
        <v>330774</v>
      </c>
      <c r="F25" s="12">
        <v>1351691</v>
      </c>
      <c r="G25" s="12">
        <v>3215994</v>
      </c>
      <c r="H25" s="12">
        <f t="shared" si="0"/>
        <v>9811721</v>
      </c>
      <c r="I25" s="12"/>
      <c r="J25" s="12">
        <v>0</v>
      </c>
      <c r="K25" s="12">
        <v>0</v>
      </c>
      <c r="L25" s="39"/>
      <c r="M25" s="17"/>
      <c r="N25" s="49"/>
      <c r="O25" s="49"/>
    </row>
    <row r="26" spans="1:15" ht="12.75">
      <c r="A26" s="24" t="s">
        <v>49</v>
      </c>
      <c r="B26" s="12">
        <v>3106574</v>
      </c>
      <c r="C26" s="12">
        <v>581358</v>
      </c>
      <c r="D26" s="12">
        <v>9296267</v>
      </c>
      <c r="E26" s="12">
        <v>553618</v>
      </c>
      <c r="F26" s="12">
        <v>3163836</v>
      </c>
      <c r="G26" s="12">
        <v>0</v>
      </c>
      <c r="H26" s="12">
        <f t="shared" si="0"/>
        <v>16701653</v>
      </c>
      <c r="I26" s="12"/>
      <c r="J26" s="12">
        <v>0</v>
      </c>
      <c r="K26" s="12">
        <v>0</v>
      </c>
      <c r="L26" s="39"/>
      <c r="M26" s="17"/>
      <c r="N26" s="49"/>
      <c r="O26" s="49"/>
    </row>
    <row r="27" spans="1:15" ht="12.75">
      <c r="A27" s="24" t="s">
        <v>50</v>
      </c>
      <c r="B27" s="12">
        <v>0</v>
      </c>
      <c r="C27" s="12">
        <v>0</v>
      </c>
      <c r="D27" s="12">
        <v>13250466</v>
      </c>
      <c r="E27" s="12">
        <v>0</v>
      </c>
      <c r="F27" s="12">
        <v>614086</v>
      </c>
      <c r="G27" s="12">
        <v>0</v>
      </c>
      <c r="H27" s="12">
        <f t="shared" si="0"/>
        <v>13864552</v>
      </c>
      <c r="I27" s="12"/>
      <c r="J27" s="12">
        <v>0</v>
      </c>
      <c r="K27" s="12">
        <v>0</v>
      </c>
      <c r="L27" s="39"/>
      <c r="M27" s="17"/>
      <c r="N27" s="49"/>
      <c r="O27" s="49"/>
    </row>
    <row r="28" spans="1:15" ht="12.75">
      <c r="A28" s="24" t="s">
        <v>51</v>
      </c>
      <c r="B28" s="12">
        <v>0</v>
      </c>
      <c r="C28" s="12">
        <v>0</v>
      </c>
      <c r="D28" s="12">
        <v>3018598</v>
      </c>
      <c r="E28" s="12">
        <v>0</v>
      </c>
      <c r="F28" s="12">
        <v>0</v>
      </c>
      <c r="G28" s="12">
        <v>0</v>
      </c>
      <c r="H28" s="12">
        <f t="shared" si="0"/>
        <v>3018598</v>
      </c>
      <c r="I28" s="12"/>
      <c r="J28" s="12">
        <v>0</v>
      </c>
      <c r="K28" s="12">
        <v>0</v>
      </c>
      <c r="L28" s="39"/>
      <c r="M28" s="17"/>
      <c r="N28" s="49"/>
      <c r="O28" s="49"/>
    </row>
    <row r="29" spans="1:15" ht="12.75">
      <c r="A29" s="24" t="s">
        <v>52</v>
      </c>
      <c r="B29" s="12">
        <v>1108484</v>
      </c>
      <c r="C29" s="12">
        <v>0</v>
      </c>
      <c r="D29" s="12">
        <v>19738609</v>
      </c>
      <c r="E29" s="12">
        <v>0</v>
      </c>
      <c r="F29" s="12">
        <v>1064314</v>
      </c>
      <c r="G29" s="12">
        <v>1390000</v>
      </c>
      <c r="H29" s="12">
        <f t="shared" si="0"/>
        <v>23301407</v>
      </c>
      <c r="I29" s="12"/>
      <c r="J29" s="12">
        <v>0</v>
      </c>
      <c r="K29" s="12">
        <v>0</v>
      </c>
      <c r="L29" s="39"/>
      <c r="M29" s="17"/>
      <c r="N29" s="49"/>
      <c r="O29" s="49"/>
    </row>
    <row r="30" spans="1:15" ht="12.75">
      <c r="A30" s="24" t="s">
        <v>53</v>
      </c>
      <c r="B30" s="12">
        <v>0</v>
      </c>
      <c r="C30" s="12">
        <v>0</v>
      </c>
      <c r="D30" s="12">
        <v>44973373</v>
      </c>
      <c r="E30" s="12">
        <v>0</v>
      </c>
      <c r="F30" s="12">
        <v>0</v>
      </c>
      <c r="G30" s="12">
        <v>0</v>
      </c>
      <c r="H30" s="12">
        <f t="shared" si="0"/>
        <v>44973373</v>
      </c>
      <c r="I30" s="12"/>
      <c r="J30" s="12">
        <v>0</v>
      </c>
      <c r="K30" s="12">
        <v>0</v>
      </c>
      <c r="L30" s="39"/>
      <c r="M30" s="17"/>
      <c r="N30" s="49"/>
      <c r="O30" s="49"/>
    </row>
    <row r="31" spans="1:15" ht="12.75">
      <c r="A31" s="24" t="s">
        <v>54</v>
      </c>
      <c r="B31" s="12">
        <v>1715960</v>
      </c>
      <c r="C31" s="12">
        <v>5414550</v>
      </c>
      <c r="D31" s="12">
        <v>8463942</v>
      </c>
      <c r="E31" s="12">
        <v>0</v>
      </c>
      <c r="F31" s="12">
        <v>16487470</v>
      </c>
      <c r="G31" s="12">
        <v>0</v>
      </c>
      <c r="H31" s="12">
        <f t="shared" si="0"/>
        <v>32081922</v>
      </c>
      <c r="I31" s="12"/>
      <c r="J31" s="12">
        <v>0</v>
      </c>
      <c r="K31" s="12">
        <v>0</v>
      </c>
      <c r="L31" s="39"/>
      <c r="M31" s="17"/>
      <c r="N31" s="49"/>
      <c r="O31" s="49"/>
    </row>
    <row r="32" spans="1:15" ht="12.75">
      <c r="A32" s="24" t="s">
        <v>55</v>
      </c>
      <c r="B32" s="12">
        <v>2590291</v>
      </c>
      <c r="C32" s="12">
        <v>6061185</v>
      </c>
      <c r="D32" s="12">
        <v>13243892</v>
      </c>
      <c r="E32" s="12">
        <v>809980</v>
      </c>
      <c r="F32" s="12">
        <v>0</v>
      </c>
      <c r="G32" s="12">
        <v>662195</v>
      </c>
      <c r="H32" s="12">
        <f t="shared" si="0"/>
        <v>23367543</v>
      </c>
      <c r="I32" s="12"/>
      <c r="J32" s="12">
        <v>0</v>
      </c>
      <c r="K32" s="12">
        <v>0</v>
      </c>
      <c r="L32" s="39"/>
      <c r="M32" s="17"/>
      <c r="N32" s="49"/>
      <c r="O32" s="49"/>
    </row>
    <row r="33" spans="1:15" ht="12.75">
      <c r="A33" s="24" t="s">
        <v>56</v>
      </c>
      <c r="B33" s="12">
        <v>0</v>
      </c>
      <c r="C33" s="12">
        <v>0</v>
      </c>
      <c r="D33" s="12">
        <v>6293116</v>
      </c>
      <c r="E33" s="12">
        <v>0</v>
      </c>
      <c r="F33" s="12">
        <v>0</v>
      </c>
      <c r="G33" s="12">
        <v>0</v>
      </c>
      <c r="H33" s="12">
        <f t="shared" si="0"/>
        <v>6293116</v>
      </c>
      <c r="I33" s="12"/>
      <c r="J33" s="12">
        <v>0</v>
      </c>
      <c r="K33" s="12">
        <v>0</v>
      </c>
      <c r="L33" s="39"/>
      <c r="M33" s="17"/>
      <c r="N33" s="49"/>
      <c r="O33" s="49"/>
    </row>
    <row r="34" spans="1:15" ht="12.75">
      <c r="A34" s="24" t="s">
        <v>57</v>
      </c>
      <c r="B34" s="12">
        <v>418059</v>
      </c>
      <c r="C34" s="12">
        <v>6132579</v>
      </c>
      <c r="D34" s="12">
        <v>18117930</v>
      </c>
      <c r="E34" s="12">
        <v>0</v>
      </c>
      <c r="F34" s="12">
        <v>0</v>
      </c>
      <c r="G34" s="12">
        <v>0</v>
      </c>
      <c r="H34" s="12">
        <f t="shared" si="0"/>
        <v>24668568</v>
      </c>
      <c r="I34" s="12"/>
      <c r="J34" s="12">
        <v>0</v>
      </c>
      <c r="K34" s="12">
        <v>0</v>
      </c>
      <c r="L34" s="39"/>
      <c r="M34" s="17"/>
      <c r="N34" s="49"/>
      <c r="O34" s="49"/>
    </row>
    <row r="35" spans="1:15" ht="12.75">
      <c r="A35" s="24" t="s">
        <v>58</v>
      </c>
      <c r="B35" s="12">
        <v>514212</v>
      </c>
      <c r="C35" s="12">
        <v>0</v>
      </c>
      <c r="D35" s="12">
        <v>2149806</v>
      </c>
      <c r="E35" s="12">
        <v>526673</v>
      </c>
      <c r="F35" s="12">
        <v>0</v>
      </c>
      <c r="G35" s="12">
        <v>0</v>
      </c>
      <c r="H35" s="12">
        <f t="shared" si="0"/>
        <v>3190691</v>
      </c>
      <c r="I35" s="12"/>
      <c r="J35" s="12">
        <v>0</v>
      </c>
      <c r="K35" s="12">
        <v>0</v>
      </c>
      <c r="L35" s="39"/>
      <c r="M35" s="17"/>
      <c r="N35" s="49"/>
      <c r="O35" s="49"/>
    </row>
    <row r="36" spans="1:15" ht="12.75">
      <c r="A36" s="24" t="s">
        <v>59</v>
      </c>
      <c r="B36" s="12">
        <v>488664</v>
      </c>
      <c r="C36" s="12">
        <v>0</v>
      </c>
      <c r="D36" s="12">
        <v>7722529</v>
      </c>
      <c r="E36" s="12">
        <v>408847</v>
      </c>
      <c r="F36" s="12">
        <v>0</v>
      </c>
      <c r="G36" s="12">
        <v>1974597</v>
      </c>
      <c r="H36" s="12">
        <f t="shared" si="0"/>
        <v>10594637</v>
      </c>
      <c r="I36" s="12"/>
      <c r="J36" s="12">
        <v>0</v>
      </c>
      <c r="K36" s="12">
        <v>0</v>
      </c>
      <c r="L36" s="39"/>
      <c r="M36" s="17"/>
      <c r="N36" s="49"/>
      <c r="O36" s="49"/>
    </row>
    <row r="37" spans="1:15" ht="12.75">
      <c r="A37" s="24" t="s">
        <v>60</v>
      </c>
      <c r="B37" s="12">
        <v>223815</v>
      </c>
      <c r="C37" s="12">
        <v>0</v>
      </c>
      <c r="D37" s="12">
        <v>1842296</v>
      </c>
      <c r="E37" s="12">
        <v>0</v>
      </c>
      <c r="F37" s="12">
        <f>516629-11785</f>
        <v>504844</v>
      </c>
      <c r="G37" s="12">
        <v>9467</v>
      </c>
      <c r="H37" s="12">
        <f t="shared" si="0"/>
        <v>2580422</v>
      </c>
      <c r="I37" s="12"/>
      <c r="J37" s="12">
        <v>0</v>
      </c>
      <c r="K37" s="12">
        <v>0</v>
      </c>
      <c r="L37" s="39"/>
      <c r="M37" s="17"/>
      <c r="N37" s="49"/>
      <c r="O37" s="49"/>
    </row>
    <row r="38" spans="1:15" ht="12.75">
      <c r="A38" s="24" t="s">
        <v>61</v>
      </c>
      <c r="B38" s="12">
        <v>408136</v>
      </c>
      <c r="C38" s="12">
        <v>923166</v>
      </c>
      <c r="D38" s="12">
        <v>2188816</v>
      </c>
      <c r="E38" s="12">
        <v>101334</v>
      </c>
      <c r="F38" s="12">
        <v>228556</v>
      </c>
      <c r="G38" s="12">
        <v>731862</v>
      </c>
      <c r="H38" s="12">
        <f t="shared" si="0"/>
        <v>4581870</v>
      </c>
      <c r="I38" s="12"/>
      <c r="J38" s="12">
        <v>0</v>
      </c>
      <c r="K38" s="12">
        <v>0</v>
      </c>
      <c r="L38" s="39"/>
      <c r="M38" s="17"/>
      <c r="N38" s="49"/>
      <c r="O38" s="49"/>
    </row>
    <row r="39" spans="1:15" ht="12.75">
      <c r="A39" s="24" t="s">
        <v>62</v>
      </c>
      <c r="B39" s="12">
        <v>1318709</v>
      </c>
      <c r="C39" s="12">
        <v>1701238</v>
      </c>
      <c r="D39" s="12">
        <v>20379435</v>
      </c>
      <c r="E39" s="12">
        <v>554487</v>
      </c>
      <c r="F39" s="12">
        <v>2420309</v>
      </c>
      <c r="G39" s="12">
        <v>0</v>
      </c>
      <c r="H39" s="12">
        <f t="shared" si="0"/>
        <v>26374178</v>
      </c>
      <c r="I39" s="12"/>
      <c r="J39" s="12">
        <v>0</v>
      </c>
      <c r="K39" s="12">
        <v>0</v>
      </c>
      <c r="L39" s="39"/>
      <c r="M39" s="17"/>
      <c r="N39" s="49"/>
      <c r="O39" s="49"/>
    </row>
    <row r="40" spans="1:15" ht="12.75">
      <c r="A40" s="24" t="s">
        <v>63</v>
      </c>
      <c r="B40" s="12">
        <v>896800</v>
      </c>
      <c r="C40" s="12">
        <v>1479380</v>
      </c>
      <c r="D40" s="12">
        <v>5931407</v>
      </c>
      <c r="E40" s="12">
        <v>0</v>
      </c>
      <c r="F40" s="12">
        <v>0</v>
      </c>
      <c r="G40" s="12">
        <v>0</v>
      </c>
      <c r="H40" s="12">
        <f t="shared" si="0"/>
        <v>8307587</v>
      </c>
      <c r="I40" s="12"/>
      <c r="J40" s="12">
        <v>0</v>
      </c>
      <c r="K40" s="12">
        <v>0</v>
      </c>
      <c r="L40" s="39"/>
      <c r="M40" s="17"/>
      <c r="N40" s="49"/>
      <c r="O40" s="49"/>
    </row>
    <row r="41" spans="1:15" ht="12.75">
      <c r="A41" s="24" t="s">
        <v>64</v>
      </c>
      <c r="B41" s="12">
        <v>460212</v>
      </c>
      <c r="C41" s="12">
        <v>0</v>
      </c>
      <c r="D41" s="12">
        <v>101523786</v>
      </c>
      <c r="E41" s="12">
        <v>0</v>
      </c>
      <c r="F41" s="12">
        <v>0</v>
      </c>
      <c r="G41" s="12">
        <v>0</v>
      </c>
      <c r="H41" s="12">
        <f t="shared" si="0"/>
        <v>101983998</v>
      </c>
      <c r="I41" s="12"/>
      <c r="J41" s="12">
        <v>0</v>
      </c>
      <c r="K41" s="12">
        <v>0</v>
      </c>
      <c r="L41" s="39"/>
      <c r="M41" s="17"/>
      <c r="N41" s="49"/>
      <c r="O41" s="49"/>
    </row>
    <row r="42" spans="1:15" ht="12.75">
      <c r="A42" s="24" t="s">
        <v>65</v>
      </c>
      <c r="B42" s="12">
        <v>1588098</v>
      </c>
      <c r="C42" s="12">
        <v>0</v>
      </c>
      <c r="D42" s="12">
        <v>56887962</v>
      </c>
      <c r="E42" s="12">
        <v>0</v>
      </c>
      <c r="F42" s="12">
        <v>0</v>
      </c>
      <c r="G42" s="12">
        <v>11163166</v>
      </c>
      <c r="H42" s="12">
        <f t="shared" si="0"/>
        <v>69639226</v>
      </c>
      <c r="I42" s="12"/>
      <c r="J42" s="12">
        <v>2</v>
      </c>
      <c r="K42" s="12">
        <v>0</v>
      </c>
      <c r="L42" s="39"/>
      <c r="M42" s="17"/>
      <c r="N42" s="49"/>
      <c r="O42" s="49"/>
    </row>
    <row r="43" spans="1:15" ht="12.75">
      <c r="A43" s="24" t="s">
        <v>66</v>
      </c>
      <c r="B43" s="12">
        <v>304069</v>
      </c>
      <c r="C43" s="12">
        <v>0</v>
      </c>
      <c r="D43" s="12">
        <v>1478300</v>
      </c>
      <c r="E43" s="12">
        <v>19234</v>
      </c>
      <c r="F43" s="12">
        <v>0</v>
      </c>
      <c r="G43" s="12">
        <v>704419</v>
      </c>
      <c r="H43" s="12">
        <f t="shared" si="0"/>
        <v>2506022</v>
      </c>
      <c r="I43" s="12"/>
      <c r="J43" s="12">
        <v>0</v>
      </c>
      <c r="K43" s="12">
        <v>0</v>
      </c>
      <c r="L43" s="39"/>
      <c r="M43" s="17"/>
      <c r="N43" s="49"/>
      <c r="O43" s="49"/>
    </row>
    <row r="44" spans="1:15" ht="12.75">
      <c r="A44" s="24" t="s">
        <v>67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0"/>
        <v>0</v>
      </c>
      <c r="I44" s="12"/>
      <c r="J44" s="12">
        <v>0</v>
      </c>
      <c r="K44" s="12">
        <v>0</v>
      </c>
      <c r="L44" s="39"/>
      <c r="M44" s="17"/>
      <c r="N44" s="49"/>
      <c r="O44" s="49"/>
    </row>
    <row r="45" spans="1:15" ht="12.75">
      <c r="A45" s="24" t="s">
        <v>68</v>
      </c>
      <c r="B45" s="12">
        <v>3308454</v>
      </c>
      <c r="C45" s="12">
        <v>940408</v>
      </c>
      <c r="D45" s="12">
        <v>60677188</v>
      </c>
      <c r="E45" s="12">
        <v>0</v>
      </c>
      <c r="F45" s="12">
        <v>0</v>
      </c>
      <c r="G45" s="12">
        <v>5198606</v>
      </c>
      <c r="H45" s="12">
        <f t="shared" si="0"/>
        <v>70124656</v>
      </c>
      <c r="I45" s="12"/>
      <c r="J45" s="12">
        <v>0</v>
      </c>
      <c r="K45" s="12">
        <v>0</v>
      </c>
      <c r="L45" s="39"/>
      <c r="M45" s="17"/>
      <c r="N45" s="49"/>
      <c r="O45" s="49"/>
    </row>
    <row r="46" spans="1:15" ht="12.75">
      <c r="A46" s="24" t="s">
        <v>69</v>
      </c>
      <c r="B46" s="12">
        <v>0</v>
      </c>
      <c r="C46" s="12">
        <v>0</v>
      </c>
      <c r="D46" s="12">
        <v>24909979</v>
      </c>
      <c r="E46" s="12">
        <v>0</v>
      </c>
      <c r="F46" s="12">
        <v>0</v>
      </c>
      <c r="G46" s="12">
        <v>0</v>
      </c>
      <c r="H46" s="12">
        <f t="shared" si="0"/>
        <v>24909979</v>
      </c>
      <c r="I46" s="12"/>
      <c r="J46" s="12">
        <v>0</v>
      </c>
      <c r="K46" s="12">
        <v>0</v>
      </c>
      <c r="L46" s="39"/>
      <c r="M46" s="17"/>
      <c r="N46" s="49"/>
      <c r="O46" s="49"/>
    </row>
    <row r="47" spans="1:15" ht="12.75">
      <c r="A47" s="24" t="s">
        <v>70</v>
      </c>
      <c r="B47" s="12">
        <v>1723085</v>
      </c>
      <c r="C47" s="12">
        <v>0</v>
      </c>
      <c r="D47" s="12">
        <v>17505401</v>
      </c>
      <c r="E47" s="12">
        <v>180304</v>
      </c>
      <c r="F47" s="12">
        <v>0</v>
      </c>
      <c r="G47" s="12">
        <v>0</v>
      </c>
      <c r="H47" s="12">
        <f t="shared" si="0"/>
        <v>19408790</v>
      </c>
      <c r="I47" s="12"/>
      <c r="J47" s="12">
        <v>0</v>
      </c>
      <c r="K47" s="12">
        <v>0</v>
      </c>
      <c r="L47" s="39"/>
      <c r="M47" s="17"/>
      <c r="N47" s="49"/>
      <c r="O47" s="49"/>
    </row>
    <row r="48" spans="1:15" ht="12.75">
      <c r="A48" s="24" t="s">
        <v>71</v>
      </c>
      <c r="B48" s="12">
        <v>0</v>
      </c>
      <c r="C48" s="12">
        <v>0</v>
      </c>
      <c r="D48" s="12">
        <v>55336804</v>
      </c>
      <c r="E48" s="12">
        <v>0</v>
      </c>
      <c r="F48" s="12">
        <v>0</v>
      </c>
      <c r="G48" s="12">
        <v>0</v>
      </c>
      <c r="H48" s="12">
        <f t="shared" si="0"/>
        <v>55336804</v>
      </c>
      <c r="I48" s="12"/>
      <c r="J48" s="12">
        <v>0</v>
      </c>
      <c r="K48" s="12">
        <v>0</v>
      </c>
      <c r="L48" s="39"/>
      <c r="M48" s="17"/>
      <c r="N48" s="49"/>
      <c r="O48" s="49"/>
    </row>
    <row r="49" spans="1:15" ht="12.75">
      <c r="A49" s="24" t="s">
        <v>72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si="0"/>
        <v>0</v>
      </c>
      <c r="I49" s="12"/>
      <c r="J49" s="12">
        <v>0</v>
      </c>
      <c r="K49" s="12">
        <v>0</v>
      </c>
      <c r="L49" s="39"/>
      <c r="M49" s="17"/>
      <c r="N49" s="49"/>
      <c r="O49" s="49"/>
    </row>
    <row r="50" spans="1:15" ht="12.75">
      <c r="A50" s="24" t="s">
        <v>73</v>
      </c>
      <c r="B50" s="12">
        <v>0</v>
      </c>
      <c r="C50" s="12">
        <v>0</v>
      </c>
      <c r="D50" s="12">
        <v>6633774</v>
      </c>
      <c r="E50" s="12">
        <v>0</v>
      </c>
      <c r="F50" s="12">
        <v>0</v>
      </c>
      <c r="G50" s="12">
        <v>0</v>
      </c>
      <c r="H50" s="12">
        <f t="shared" si="0"/>
        <v>6633774</v>
      </c>
      <c r="I50" s="12"/>
      <c r="J50" s="12">
        <v>0</v>
      </c>
      <c r="K50" s="12">
        <v>0</v>
      </c>
      <c r="L50" s="39"/>
      <c r="M50" s="17"/>
      <c r="N50" s="49"/>
      <c r="O50" s="49"/>
    </row>
    <row r="51" spans="1:15" ht="12.75">
      <c r="A51" s="24" t="s">
        <v>74</v>
      </c>
      <c r="B51" s="12">
        <v>0</v>
      </c>
      <c r="C51" s="12">
        <v>0</v>
      </c>
      <c r="D51" s="12">
        <v>9867439</v>
      </c>
      <c r="E51" s="12">
        <v>0</v>
      </c>
      <c r="F51" s="12">
        <v>0</v>
      </c>
      <c r="G51" s="12">
        <v>0</v>
      </c>
      <c r="H51" s="12">
        <f t="shared" si="0"/>
        <v>9867439</v>
      </c>
      <c r="I51" s="12"/>
      <c r="J51" s="12">
        <v>0</v>
      </c>
      <c r="K51" s="12">
        <v>0</v>
      </c>
      <c r="L51" s="39"/>
      <c r="M51" s="17"/>
      <c r="N51" s="49"/>
      <c r="O51" s="49"/>
    </row>
    <row r="52" spans="1:15" ht="12.75">
      <c r="A52" s="24" t="s">
        <v>75</v>
      </c>
      <c r="B52" s="12">
        <v>0</v>
      </c>
      <c r="C52" s="12">
        <v>0</v>
      </c>
      <c r="D52" s="12">
        <v>1710801</v>
      </c>
      <c r="E52" s="12">
        <v>0</v>
      </c>
      <c r="F52" s="12">
        <v>0</v>
      </c>
      <c r="G52" s="12">
        <v>0</v>
      </c>
      <c r="H52" s="12">
        <f t="shared" si="0"/>
        <v>1710801</v>
      </c>
      <c r="I52" s="12"/>
      <c r="J52" s="12">
        <v>0</v>
      </c>
      <c r="K52" s="12">
        <v>0</v>
      </c>
      <c r="L52" s="39"/>
      <c r="M52" s="17"/>
      <c r="N52" s="49"/>
      <c r="O52" s="49"/>
    </row>
    <row r="53" spans="1:15" ht="12.75">
      <c r="A53" s="24" t="s">
        <v>76</v>
      </c>
      <c r="B53" s="12">
        <v>0</v>
      </c>
      <c r="C53" s="12">
        <v>7146971</v>
      </c>
      <c r="D53" s="12">
        <v>30122834</v>
      </c>
      <c r="E53" s="12">
        <v>0</v>
      </c>
      <c r="F53" s="12">
        <v>432383</v>
      </c>
      <c r="G53" s="12">
        <v>0</v>
      </c>
      <c r="H53" s="12">
        <f t="shared" si="0"/>
        <v>37702188</v>
      </c>
      <c r="I53" s="12"/>
      <c r="J53" s="12">
        <v>0</v>
      </c>
      <c r="K53" s="12">
        <v>0</v>
      </c>
      <c r="L53" s="39"/>
      <c r="M53" s="17"/>
      <c r="N53" s="49"/>
      <c r="O53" s="49"/>
    </row>
    <row r="54" spans="1:15" ht="12.75">
      <c r="A54" s="24" t="s">
        <v>77</v>
      </c>
      <c r="B54" s="12">
        <v>0</v>
      </c>
      <c r="C54" s="12">
        <v>0</v>
      </c>
      <c r="D54" s="12">
        <v>59844129</v>
      </c>
      <c r="E54" s="12">
        <v>0</v>
      </c>
      <c r="F54" s="12">
        <v>0</v>
      </c>
      <c r="G54" s="12">
        <v>0</v>
      </c>
      <c r="H54" s="12">
        <f t="shared" si="0"/>
        <v>59844129</v>
      </c>
      <c r="I54" s="12"/>
      <c r="J54" s="12">
        <v>0</v>
      </c>
      <c r="K54" s="12">
        <v>0</v>
      </c>
      <c r="L54" s="39"/>
      <c r="M54" s="17"/>
      <c r="N54" s="49"/>
      <c r="O54" s="49"/>
    </row>
    <row r="55" spans="1:15" ht="12.75">
      <c r="A55" s="24" t="s">
        <v>78</v>
      </c>
      <c r="B55" s="12">
        <v>0</v>
      </c>
      <c r="C55" s="12">
        <v>0</v>
      </c>
      <c r="D55" s="12">
        <v>12591564</v>
      </c>
      <c r="E55" s="12">
        <v>0</v>
      </c>
      <c r="F55" s="12">
        <v>0</v>
      </c>
      <c r="G55" s="12">
        <v>0</v>
      </c>
      <c r="H55" s="12">
        <f t="shared" si="0"/>
        <v>12591564</v>
      </c>
      <c r="I55" s="12"/>
      <c r="J55" s="12">
        <v>0</v>
      </c>
      <c r="K55" s="12">
        <v>0</v>
      </c>
      <c r="L55" s="39"/>
      <c r="M55" s="17"/>
      <c r="N55" s="49"/>
      <c r="O55" s="49"/>
    </row>
    <row r="56" spans="1:15" ht="12.75">
      <c r="A56" s="24" t="s">
        <v>79</v>
      </c>
      <c r="B56" s="12">
        <v>130200</v>
      </c>
      <c r="C56" s="12">
        <v>420444</v>
      </c>
      <c r="D56" s="12">
        <v>3032177</v>
      </c>
      <c r="E56" s="12">
        <v>6073</v>
      </c>
      <c r="F56" s="12">
        <v>337158</v>
      </c>
      <c r="G56" s="12">
        <v>18835</v>
      </c>
      <c r="H56" s="12">
        <f t="shared" si="0"/>
        <v>3944887</v>
      </c>
      <c r="I56" s="12"/>
      <c r="J56" s="12">
        <v>0</v>
      </c>
      <c r="K56" s="12">
        <v>0</v>
      </c>
      <c r="L56" s="39"/>
      <c r="M56" s="17"/>
      <c r="N56" s="49"/>
      <c r="O56" s="49"/>
    </row>
    <row r="57" spans="1:15" ht="12.75">
      <c r="A57" s="24" t="s">
        <v>80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 t="shared" si="0"/>
        <v>0</v>
      </c>
      <c r="I57" s="12"/>
      <c r="J57" s="12">
        <v>0</v>
      </c>
      <c r="K57" s="12">
        <v>0</v>
      </c>
      <c r="L57" s="39"/>
      <c r="M57" s="17"/>
      <c r="N57" s="49"/>
      <c r="O57" s="49"/>
    </row>
    <row r="58" spans="1:15" ht="12.75">
      <c r="A58" s="24" t="s">
        <v>81</v>
      </c>
      <c r="B58" s="12">
        <v>0</v>
      </c>
      <c r="C58" s="12">
        <v>0</v>
      </c>
      <c r="D58" s="12">
        <v>15495875</v>
      </c>
      <c r="E58" s="12">
        <v>0</v>
      </c>
      <c r="F58" s="12">
        <v>5832891</v>
      </c>
      <c r="G58" s="12">
        <v>0</v>
      </c>
      <c r="H58" s="12">
        <f t="shared" si="0"/>
        <v>21328766</v>
      </c>
      <c r="I58" s="12"/>
      <c r="J58" s="12">
        <v>0</v>
      </c>
      <c r="K58" s="12">
        <v>0</v>
      </c>
      <c r="L58" s="39"/>
      <c r="M58" s="17"/>
      <c r="N58" s="49"/>
      <c r="O58" s="49"/>
    </row>
    <row r="59" spans="1:15" ht="12.75">
      <c r="A59" s="24" t="s">
        <v>82</v>
      </c>
      <c r="B59" s="12">
        <v>0</v>
      </c>
      <c r="C59" s="12">
        <v>0</v>
      </c>
      <c r="D59" s="12">
        <v>41883444</v>
      </c>
      <c r="E59" s="12">
        <v>0</v>
      </c>
      <c r="F59" s="12">
        <v>0</v>
      </c>
      <c r="G59" s="12">
        <v>0</v>
      </c>
      <c r="H59" s="12">
        <f t="shared" si="0"/>
        <v>41883444</v>
      </c>
      <c r="I59" s="12"/>
      <c r="J59" s="12">
        <v>0</v>
      </c>
      <c r="K59" s="12">
        <v>0</v>
      </c>
      <c r="L59" s="39"/>
      <c r="M59" s="17"/>
      <c r="N59" s="49"/>
      <c r="O59" s="49"/>
    </row>
    <row r="60" spans="1:15" ht="12.75">
      <c r="A60" s="24" t="s">
        <v>83</v>
      </c>
      <c r="B60" s="12">
        <v>407282</v>
      </c>
      <c r="C60" s="12">
        <v>0</v>
      </c>
      <c r="D60" s="12">
        <v>8088468</v>
      </c>
      <c r="E60" s="12">
        <v>231255</v>
      </c>
      <c r="F60" s="12">
        <v>0</v>
      </c>
      <c r="G60" s="12">
        <v>0</v>
      </c>
      <c r="H60" s="12">
        <f t="shared" si="0"/>
        <v>8727005</v>
      </c>
      <c r="I60" s="12"/>
      <c r="J60" s="12">
        <v>0</v>
      </c>
      <c r="K60" s="12">
        <v>0</v>
      </c>
      <c r="L60" s="39"/>
      <c r="M60" s="17"/>
      <c r="N60" s="49"/>
      <c r="O60" s="49"/>
    </row>
    <row r="61" spans="1:15" ht="12.75">
      <c r="A61" s="24" t="s">
        <v>84</v>
      </c>
      <c r="B61" s="12">
        <v>4956091</v>
      </c>
      <c r="C61" s="12">
        <v>0</v>
      </c>
      <c r="D61" s="12">
        <v>14971275</v>
      </c>
      <c r="E61" s="12">
        <v>0</v>
      </c>
      <c r="F61" s="12">
        <v>4583985</v>
      </c>
      <c r="G61" s="12">
        <v>0</v>
      </c>
      <c r="H61" s="12">
        <f t="shared" si="0"/>
        <v>24511351</v>
      </c>
      <c r="I61" s="12"/>
      <c r="J61" s="12">
        <v>0</v>
      </c>
      <c r="K61" s="12">
        <v>0</v>
      </c>
      <c r="L61" s="39"/>
      <c r="M61" s="17"/>
      <c r="N61" s="49"/>
      <c r="O61" s="49"/>
    </row>
    <row r="62" spans="1:15" ht="12.75">
      <c r="A62" s="24" t="s">
        <v>85</v>
      </c>
      <c r="B62" s="12">
        <v>242097</v>
      </c>
      <c r="C62" s="12">
        <v>23759</v>
      </c>
      <c r="D62" s="12">
        <v>1971437</v>
      </c>
      <c r="E62" s="12">
        <v>134029</v>
      </c>
      <c r="F62" s="12">
        <v>411724</v>
      </c>
      <c r="G62" s="12">
        <v>31995</v>
      </c>
      <c r="H62" s="12">
        <f t="shared" si="0"/>
        <v>2815041</v>
      </c>
      <c r="I62" s="12"/>
      <c r="J62" s="12">
        <v>0</v>
      </c>
      <c r="K62" s="12">
        <v>0</v>
      </c>
      <c r="L62" s="39"/>
      <c r="M62" s="17"/>
      <c r="N62" s="49"/>
      <c r="O62" s="49"/>
    </row>
    <row r="64" spans="1:15" ht="12.75">
      <c r="A64" s="6" t="s">
        <v>103</v>
      </c>
      <c r="B64" s="54">
        <f>SUM(B7:B63)</f>
        <v>34916028</v>
      </c>
      <c r="C64" s="54">
        <f aca="true" t="shared" si="1" ref="C64:H64">SUM(C7:C63)</f>
        <v>33962717</v>
      </c>
      <c r="D64" s="54">
        <f t="shared" si="1"/>
        <v>1014849477</v>
      </c>
      <c r="E64" s="54">
        <f t="shared" si="1"/>
        <v>5083720</v>
      </c>
      <c r="F64" s="54">
        <f t="shared" si="1"/>
        <v>61558947</v>
      </c>
      <c r="G64" s="54">
        <f t="shared" si="1"/>
        <v>27153890</v>
      </c>
      <c r="H64" s="54">
        <f t="shared" si="1"/>
        <v>1177524779</v>
      </c>
      <c r="I64" s="54"/>
      <c r="J64" s="54">
        <f>SUM(J7:J63)</f>
        <v>2</v>
      </c>
      <c r="K64" s="54">
        <f>SUM(K7:K63)</f>
        <v>0</v>
      </c>
      <c r="L64" s="52"/>
      <c r="M64" s="54"/>
      <c r="O64" s="53"/>
    </row>
    <row r="65" spans="2:14" ht="12.75">
      <c r="B65" s="12"/>
      <c r="H65" s="12"/>
      <c r="I65" s="12"/>
      <c r="K65" s="12"/>
      <c r="N65" s="49"/>
    </row>
    <row r="68" spans="8:9" ht="12.75">
      <c r="H68" s="8"/>
      <c r="I68" s="8"/>
    </row>
    <row r="71" spans="8:9" ht="12.75">
      <c r="H71" s="8"/>
      <c r="I71" s="8"/>
    </row>
    <row r="74" ht="12.75">
      <c r="A74" s="15"/>
    </row>
    <row r="76" ht="12.75">
      <c r="A76" s="15"/>
    </row>
  </sheetData>
  <printOptions horizontalCentered="1" verticalCentered="1"/>
  <pageMargins left="0.25" right="0.25" top="0.5" bottom="0.5" header="0.5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4" customWidth="1"/>
    <col min="2" max="2" width="8.7109375" style="4" bestFit="1" customWidth="1"/>
    <col min="3" max="3" width="9.57421875" style="4" bestFit="1" customWidth="1"/>
    <col min="4" max="4" width="10.8515625" style="4" bestFit="1" customWidth="1"/>
    <col min="5" max="6" width="9.140625" style="4" bestFit="1" customWidth="1"/>
    <col min="7" max="7" width="9.00390625" style="4" customWidth="1"/>
    <col min="8" max="8" width="11.00390625" style="4" bestFit="1" customWidth="1"/>
    <col min="9" max="9" width="5.7109375" style="4" customWidth="1"/>
    <col min="10" max="10" width="10.140625" style="4" bestFit="1" customWidth="1"/>
    <col min="11" max="11" width="9.8515625" style="4" bestFit="1" customWidth="1"/>
    <col min="12" max="17" width="11.421875" style="4" customWidth="1"/>
    <col min="18" max="18" width="12.28125" style="4" bestFit="1" customWidth="1"/>
    <col min="19" max="16384" width="11.421875" style="4" customWidth="1"/>
  </cols>
  <sheetData>
    <row r="1" spans="1:11" ht="12.75">
      <c r="A1" s="63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63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63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20" ht="30" customHeight="1">
      <c r="A5" s="68" t="s">
        <v>26</v>
      </c>
      <c r="B5" s="68" t="s">
        <v>13</v>
      </c>
      <c r="C5" s="68" t="s">
        <v>14</v>
      </c>
      <c r="D5" s="68" t="s">
        <v>17</v>
      </c>
      <c r="E5" s="68" t="s">
        <v>18</v>
      </c>
      <c r="F5" s="68" t="s">
        <v>19</v>
      </c>
      <c r="G5" s="68" t="s">
        <v>20</v>
      </c>
      <c r="H5" s="68" t="s">
        <v>110</v>
      </c>
      <c r="I5" s="69"/>
      <c r="J5" s="68" t="s">
        <v>106</v>
      </c>
      <c r="K5" s="68" t="s">
        <v>107</v>
      </c>
      <c r="L5" s="85"/>
      <c r="M5" s="85"/>
      <c r="N5" s="86"/>
      <c r="O5" s="87"/>
      <c r="P5" s="88"/>
      <c r="Q5" s="87"/>
      <c r="R5" s="87"/>
      <c r="S5" s="87"/>
      <c r="T5" s="87"/>
    </row>
    <row r="7" spans="1:20" ht="12.75">
      <c r="A7" s="24" t="s">
        <v>31</v>
      </c>
      <c r="B7" s="12">
        <v>3342</v>
      </c>
      <c r="C7" s="12">
        <v>682478</v>
      </c>
      <c r="D7" s="12">
        <v>5388178</v>
      </c>
      <c r="E7" s="12">
        <v>0</v>
      </c>
      <c r="F7" s="12">
        <v>1247344</v>
      </c>
      <c r="G7" s="12">
        <v>432391</v>
      </c>
      <c r="H7" s="12">
        <f>SUM(B7:G7)</f>
        <v>7753733</v>
      </c>
      <c r="J7" s="12">
        <v>0</v>
      </c>
      <c r="K7" s="12">
        <v>0</v>
      </c>
      <c r="L7" s="89"/>
      <c r="M7" s="89"/>
      <c r="N7" s="89"/>
      <c r="O7" s="89"/>
      <c r="P7" s="83"/>
      <c r="Q7" s="86"/>
      <c r="R7" s="84"/>
      <c r="S7" s="90"/>
      <c r="T7" s="17"/>
    </row>
    <row r="8" spans="1:20" ht="12.75">
      <c r="A8" s="24" t="s">
        <v>32</v>
      </c>
      <c r="B8" s="12">
        <v>217956</v>
      </c>
      <c r="C8" s="12">
        <v>102320</v>
      </c>
      <c r="D8" s="12">
        <v>5714272</v>
      </c>
      <c r="E8" s="12">
        <v>94336</v>
      </c>
      <c r="F8" s="12">
        <v>440896</v>
      </c>
      <c r="G8" s="12">
        <v>1219800</v>
      </c>
      <c r="H8" s="12">
        <f aca="true" t="shared" si="0" ref="H8:H62">SUM(B8:G8)</f>
        <v>7789580</v>
      </c>
      <c r="J8" s="12">
        <v>0</v>
      </c>
      <c r="K8" s="12">
        <v>0</v>
      </c>
      <c r="L8" s="89"/>
      <c r="M8" s="89"/>
      <c r="N8" s="89"/>
      <c r="O8" s="89"/>
      <c r="P8" s="83"/>
      <c r="Q8" s="86"/>
      <c r="R8" s="84"/>
      <c r="S8" s="90"/>
      <c r="T8" s="17"/>
    </row>
    <row r="9" spans="1:20" ht="12.75">
      <c r="A9" s="24" t="s">
        <v>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  <c r="J9" s="12">
        <v>0</v>
      </c>
      <c r="K9" s="12">
        <v>0</v>
      </c>
      <c r="L9" s="89"/>
      <c r="M9" s="89"/>
      <c r="N9" s="89"/>
      <c r="O9" s="89"/>
      <c r="P9" s="83"/>
      <c r="Q9" s="86"/>
      <c r="R9" s="91"/>
      <c r="S9" s="90"/>
      <c r="T9" s="17"/>
    </row>
    <row r="10" spans="1:20" ht="12.75">
      <c r="A10" s="24" t="s">
        <v>34</v>
      </c>
      <c r="B10" s="12">
        <v>3760643</v>
      </c>
      <c r="C10" s="12">
        <v>1351868</v>
      </c>
      <c r="D10" s="12">
        <v>39520502</v>
      </c>
      <c r="E10" s="12">
        <v>609006</v>
      </c>
      <c r="F10" s="12">
        <v>722020</v>
      </c>
      <c r="G10" s="12">
        <v>0</v>
      </c>
      <c r="H10" s="12">
        <f t="shared" si="0"/>
        <v>45964039</v>
      </c>
      <c r="J10" s="12">
        <v>0</v>
      </c>
      <c r="K10" s="12">
        <v>0</v>
      </c>
      <c r="L10" s="89"/>
      <c r="M10" s="89"/>
      <c r="N10" s="89"/>
      <c r="O10" s="89"/>
      <c r="P10" s="83"/>
      <c r="Q10" s="86"/>
      <c r="R10" s="84"/>
      <c r="S10" s="90"/>
      <c r="T10" s="17"/>
    </row>
    <row r="11" spans="1:20" ht="12.75">
      <c r="A11" s="24" t="s">
        <v>35</v>
      </c>
      <c r="B11" s="12">
        <v>886564</v>
      </c>
      <c r="C11" s="12">
        <v>766417</v>
      </c>
      <c r="D11" s="12">
        <v>17507459</v>
      </c>
      <c r="E11" s="12">
        <v>0</v>
      </c>
      <c r="F11" s="12">
        <v>0</v>
      </c>
      <c r="G11" s="12">
        <v>0</v>
      </c>
      <c r="H11" s="12">
        <f t="shared" si="0"/>
        <v>19160440</v>
      </c>
      <c r="J11" s="12">
        <v>0</v>
      </c>
      <c r="K11" s="12">
        <v>0</v>
      </c>
      <c r="L11" s="89"/>
      <c r="M11" s="89"/>
      <c r="N11" s="89"/>
      <c r="O11" s="89"/>
      <c r="P11" s="83"/>
      <c r="Q11" s="86"/>
      <c r="R11" s="84"/>
      <c r="S11" s="90"/>
      <c r="T11" s="17"/>
    </row>
    <row r="12" spans="1:20" ht="12.75">
      <c r="A12" s="24" t="s">
        <v>36</v>
      </c>
      <c r="B12" s="12">
        <v>7764883</v>
      </c>
      <c r="C12" s="12">
        <v>41250056</v>
      </c>
      <c r="D12" s="12">
        <v>368835660</v>
      </c>
      <c r="E12" s="12">
        <v>0</v>
      </c>
      <c r="F12" s="12">
        <v>9335023</v>
      </c>
      <c r="G12" s="12">
        <v>0</v>
      </c>
      <c r="H12" s="12">
        <f t="shared" si="0"/>
        <v>427185622</v>
      </c>
      <c r="J12" s="12">
        <v>0</v>
      </c>
      <c r="K12" s="12">
        <v>0</v>
      </c>
      <c r="L12" s="89"/>
      <c r="M12" s="89"/>
      <c r="N12" s="89"/>
      <c r="O12" s="89"/>
      <c r="P12" s="83"/>
      <c r="Q12" s="86"/>
      <c r="R12" s="84"/>
      <c r="S12" s="90"/>
      <c r="T12" s="17"/>
    </row>
    <row r="13" spans="1:20" ht="12.75">
      <c r="A13" s="24" t="s">
        <v>37</v>
      </c>
      <c r="B13" s="12">
        <v>1861817</v>
      </c>
      <c r="C13" s="12">
        <v>3775258</v>
      </c>
      <c r="D13" s="12">
        <v>41055093</v>
      </c>
      <c r="E13" s="12">
        <v>0</v>
      </c>
      <c r="F13" s="12">
        <v>0</v>
      </c>
      <c r="G13" s="12">
        <v>0</v>
      </c>
      <c r="H13" s="12">
        <f t="shared" si="0"/>
        <v>46692168</v>
      </c>
      <c r="J13" s="12">
        <v>0</v>
      </c>
      <c r="K13" s="12">
        <v>0</v>
      </c>
      <c r="L13" s="89"/>
      <c r="M13" s="89"/>
      <c r="N13" s="89"/>
      <c r="O13" s="89"/>
      <c r="P13" s="83"/>
      <c r="Q13" s="86"/>
      <c r="R13" s="84"/>
      <c r="S13" s="90"/>
      <c r="T13" s="17"/>
    </row>
    <row r="14" spans="1:20" ht="12.75">
      <c r="A14" s="24" t="s">
        <v>38</v>
      </c>
      <c r="B14" s="12">
        <v>0</v>
      </c>
      <c r="C14" s="12">
        <v>1098536</v>
      </c>
      <c r="D14" s="12">
        <v>35552536</v>
      </c>
      <c r="E14" s="12">
        <v>0</v>
      </c>
      <c r="F14" s="12">
        <v>0</v>
      </c>
      <c r="G14" s="12">
        <v>0</v>
      </c>
      <c r="H14" s="12">
        <f t="shared" si="0"/>
        <v>36651072</v>
      </c>
      <c r="J14" s="12">
        <v>0</v>
      </c>
      <c r="K14" s="12">
        <v>0</v>
      </c>
      <c r="L14" s="89"/>
      <c r="M14" s="89"/>
      <c r="N14" s="89"/>
      <c r="O14" s="89"/>
      <c r="P14" s="83"/>
      <c r="Q14" s="86"/>
      <c r="R14" s="84"/>
      <c r="S14" s="90"/>
      <c r="T14" s="17"/>
    </row>
    <row r="15" spans="1:20" ht="12.75">
      <c r="A15" s="24" t="s">
        <v>39</v>
      </c>
      <c r="B15" s="12">
        <v>0</v>
      </c>
      <c r="C15" s="12">
        <v>0</v>
      </c>
      <c r="D15" s="12">
        <v>8389369</v>
      </c>
      <c r="E15" s="12">
        <v>0</v>
      </c>
      <c r="F15" s="12">
        <v>0</v>
      </c>
      <c r="G15" s="12">
        <v>0</v>
      </c>
      <c r="H15" s="12">
        <f t="shared" si="0"/>
        <v>8389369</v>
      </c>
      <c r="J15" s="12">
        <v>0</v>
      </c>
      <c r="K15" s="12">
        <v>0</v>
      </c>
      <c r="L15" s="89"/>
      <c r="M15" s="89"/>
      <c r="N15" s="89"/>
      <c r="O15" s="89"/>
      <c r="P15" s="83"/>
      <c r="Q15" s="86"/>
      <c r="R15" s="84"/>
      <c r="S15" s="90"/>
      <c r="T15" s="17"/>
    </row>
    <row r="16" spans="1:20" ht="12.75">
      <c r="A16" s="98" t="s">
        <v>127</v>
      </c>
      <c r="B16" s="12">
        <v>0</v>
      </c>
      <c r="C16" s="12">
        <v>2077166</v>
      </c>
      <c r="D16" s="12">
        <v>2987586</v>
      </c>
      <c r="E16" s="12">
        <v>0</v>
      </c>
      <c r="F16" s="12">
        <v>0</v>
      </c>
      <c r="G16" s="12">
        <v>0</v>
      </c>
      <c r="H16" s="12">
        <f t="shared" si="0"/>
        <v>5064752</v>
      </c>
      <c r="J16" s="12">
        <v>0</v>
      </c>
      <c r="K16" s="12">
        <v>0</v>
      </c>
      <c r="L16" s="89"/>
      <c r="M16" s="89"/>
      <c r="N16" s="89"/>
      <c r="O16" s="89"/>
      <c r="P16" s="83"/>
      <c r="Q16" s="86"/>
      <c r="R16" s="84"/>
      <c r="S16" s="90"/>
      <c r="T16" s="17"/>
    </row>
    <row r="17" spans="1:20" ht="12.75">
      <c r="A17" s="24" t="s">
        <v>40</v>
      </c>
      <c r="B17" s="12">
        <v>2775852</v>
      </c>
      <c r="C17" s="12">
        <v>2276898</v>
      </c>
      <c r="D17" s="12">
        <v>112343402</v>
      </c>
      <c r="E17" s="12">
        <v>0</v>
      </c>
      <c r="F17" s="12">
        <v>5663280</v>
      </c>
      <c r="G17" s="12">
        <v>8635758</v>
      </c>
      <c r="H17" s="12">
        <f t="shared" si="0"/>
        <v>131695190</v>
      </c>
      <c r="J17" s="12">
        <v>0</v>
      </c>
      <c r="K17" s="12">
        <v>0</v>
      </c>
      <c r="L17" s="89"/>
      <c r="M17" s="89"/>
      <c r="N17" s="89"/>
      <c r="O17" s="89"/>
      <c r="P17" s="83"/>
      <c r="Q17" s="86"/>
      <c r="R17" s="84"/>
      <c r="S17" s="90"/>
      <c r="T17" s="17"/>
    </row>
    <row r="18" spans="1:20" ht="12.75">
      <c r="A18" s="24" t="s">
        <v>41</v>
      </c>
      <c r="B18" s="12">
        <v>18145</v>
      </c>
      <c r="C18" s="12">
        <v>0</v>
      </c>
      <c r="D18" s="12">
        <v>78625206</v>
      </c>
      <c r="E18" s="12">
        <v>0</v>
      </c>
      <c r="F18" s="12">
        <v>960024</v>
      </c>
      <c r="G18" s="12">
        <v>0</v>
      </c>
      <c r="H18" s="12">
        <f t="shared" si="0"/>
        <v>79603375</v>
      </c>
      <c r="J18" s="12">
        <v>0</v>
      </c>
      <c r="K18" s="12">
        <v>0</v>
      </c>
      <c r="L18" s="89"/>
      <c r="M18" s="89"/>
      <c r="N18" s="89"/>
      <c r="O18" s="89"/>
      <c r="P18" s="83"/>
      <c r="Q18" s="86"/>
      <c r="R18" s="84"/>
      <c r="S18" s="90"/>
      <c r="T18" s="17"/>
    </row>
    <row r="19" spans="1:20" ht="12.75">
      <c r="A19" s="24" t="s">
        <v>42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J19" s="12">
        <v>0</v>
      </c>
      <c r="K19" s="12">
        <v>0</v>
      </c>
      <c r="L19" s="89"/>
      <c r="M19" s="89"/>
      <c r="N19" s="89"/>
      <c r="O19" s="89"/>
      <c r="P19" s="83"/>
      <c r="Q19" s="86"/>
      <c r="R19" s="84"/>
      <c r="S19" s="90"/>
      <c r="T19" s="17"/>
    </row>
    <row r="20" spans="1:20" ht="12.75">
      <c r="A20" s="24" t="s">
        <v>43</v>
      </c>
      <c r="B20" s="12">
        <v>698127</v>
      </c>
      <c r="C20" s="12">
        <v>916533</v>
      </c>
      <c r="D20" s="12">
        <v>9681707</v>
      </c>
      <c r="E20" s="12">
        <v>47323</v>
      </c>
      <c r="F20" s="12">
        <v>0</v>
      </c>
      <c r="G20" s="12">
        <v>0</v>
      </c>
      <c r="H20" s="12">
        <f t="shared" si="0"/>
        <v>11343690</v>
      </c>
      <c r="J20" s="12">
        <v>0</v>
      </c>
      <c r="K20" s="12">
        <v>0</v>
      </c>
      <c r="L20" s="89"/>
      <c r="M20" s="89"/>
      <c r="N20" s="89"/>
      <c r="O20" s="89"/>
      <c r="P20" s="83"/>
      <c r="Q20" s="86"/>
      <c r="R20" s="84"/>
      <c r="S20" s="90"/>
      <c r="T20" s="17"/>
    </row>
    <row r="21" spans="1:20" ht="12.75">
      <c r="A21" s="24" t="s">
        <v>44</v>
      </c>
      <c r="B21" s="12">
        <v>37227</v>
      </c>
      <c r="C21" s="12">
        <v>20689</v>
      </c>
      <c r="D21" s="12">
        <v>10762387</v>
      </c>
      <c r="E21" s="12">
        <v>3586</v>
      </c>
      <c r="F21" s="12">
        <v>0</v>
      </c>
      <c r="G21" s="12">
        <v>0</v>
      </c>
      <c r="H21" s="12">
        <f t="shared" si="0"/>
        <v>10823889</v>
      </c>
      <c r="J21" s="12">
        <v>0</v>
      </c>
      <c r="K21" s="12">
        <v>0</v>
      </c>
      <c r="L21" s="89"/>
      <c r="M21" s="89"/>
      <c r="N21" s="89"/>
      <c r="O21" s="89"/>
      <c r="P21" s="83"/>
      <c r="Q21" s="86"/>
      <c r="R21" s="84"/>
      <c r="S21" s="90"/>
      <c r="T21" s="17"/>
    </row>
    <row r="22" spans="1:20" ht="12.75">
      <c r="A22" s="24" t="s">
        <v>45</v>
      </c>
      <c r="B22" s="12">
        <v>12483410</v>
      </c>
      <c r="C22" s="12">
        <v>0</v>
      </c>
      <c r="D22" s="12">
        <v>113291377</v>
      </c>
      <c r="E22" s="12">
        <v>198525</v>
      </c>
      <c r="F22" s="12">
        <v>0</v>
      </c>
      <c r="G22" s="12">
        <v>14355336</v>
      </c>
      <c r="H22" s="12">
        <f t="shared" si="0"/>
        <v>140328648</v>
      </c>
      <c r="J22" s="12">
        <v>0</v>
      </c>
      <c r="K22" s="12">
        <v>0</v>
      </c>
      <c r="L22" s="89"/>
      <c r="M22" s="89"/>
      <c r="N22" s="89"/>
      <c r="O22" s="89"/>
      <c r="P22" s="83"/>
      <c r="Q22" s="86"/>
      <c r="R22" s="84"/>
      <c r="S22" s="90"/>
      <c r="T22" s="17"/>
    </row>
    <row r="23" spans="1:20" ht="12.75">
      <c r="A23" s="24" t="s">
        <v>46</v>
      </c>
      <c r="B23" s="12">
        <v>7033414</v>
      </c>
      <c r="C23" s="12">
        <v>10087913</v>
      </c>
      <c r="D23" s="12">
        <v>31899640</v>
      </c>
      <c r="E23" s="12">
        <v>1076164</v>
      </c>
      <c r="F23" s="12">
        <v>3746620</v>
      </c>
      <c r="G23" s="12">
        <v>0</v>
      </c>
      <c r="H23" s="12">
        <f t="shared" si="0"/>
        <v>53843751</v>
      </c>
      <c r="J23" s="12">
        <v>0</v>
      </c>
      <c r="K23" s="12">
        <v>0</v>
      </c>
      <c r="L23" s="89"/>
      <c r="M23" s="89"/>
      <c r="N23" s="89"/>
      <c r="O23" s="89"/>
      <c r="P23" s="83"/>
      <c r="Q23" s="86"/>
      <c r="R23" s="84"/>
      <c r="S23" s="90"/>
      <c r="T23" s="17"/>
    </row>
    <row r="24" spans="1:20" ht="12.75">
      <c r="A24" s="24" t="s">
        <v>47</v>
      </c>
      <c r="B24" s="12">
        <v>986705</v>
      </c>
      <c r="C24" s="12">
        <v>444500</v>
      </c>
      <c r="D24" s="12">
        <v>15667699</v>
      </c>
      <c r="E24" s="12">
        <v>0</v>
      </c>
      <c r="F24" s="12">
        <v>0</v>
      </c>
      <c r="G24" s="12">
        <v>3042620</v>
      </c>
      <c r="H24" s="12">
        <f t="shared" si="0"/>
        <v>20141524</v>
      </c>
      <c r="J24" s="12">
        <v>0</v>
      </c>
      <c r="K24" s="12">
        <v>0</v>
      </c>
      <c r="L24" s="89"/>
      <c r="M24" s="89"/>
      <c r="N24" s="89"/>
      <c r="O24" s="89"/>
      <c r="P24" s="83"/>
      <c r="Q24" s="86"/>
      <c r="R24" s="84"/>
      <c r="S24" s="90"/>
      <c r="T24" s="17"/>
    </row>
    <row r="25" spans="1:20" ht="12.75">
      <c r="A25" s="24" t="s">
        <v>48</v>
      </c>
      <c r="B25" s="12">
        <v>0</v>
      </c>
      <c r="C25" s="12">
        <v>0</v>
      </c>
      <c r="D25" s="12">
        <v>23154889</v>
      </c>
      <c r="E25" s="12">
        <v>0</v>
      </c>
      <c r="F25" s="12">
        <v>0</v>
      </c>
      <c r="G25" s="12">
        <v>0</v>
      </c>
      <c r="H25" s="12">
        <f t="shared" si="0"/>
        <v>23154889</v>
      </c>
      <c r="J25" s="12">
        <v>0</v>
      </c>
      <c r="K25" s="12">
        <v>0</v>
      </c>
      <c r="L25" s="89"/>
      <c r="M25" s="89"/>
      <c r="N25" s="89"/>
      <c r="O25" s="89"/>
      <c r="P25" s="83"/>
      <c r="Q25" s="86"/>
      <c r="R25" s="84"/>
      <c r="S25" s="90"/>
      <c r="T25" s="17"/>
    </row>
    <row r="26" spans="1:20" ht="12.75">
      <c r="A26" s="24" t="s">
        <v>49</v>
      </c>
      <c r="B26" s="12">
        <v>0</v>
      </c>
      <c r="C26" s="12">
        <v>0</v>
      </c>
      <c r="D26" s="12">
        <v>30435206</v>
      </c>
      <c r="E26" s="12">
        <v>0</v>
      </c>
      <c r="F26" s="12">
        <v>0</v>
      </c>
      <c r="G26" s="12">
        <v>0</v>
      </c>
      <c r="H26" s="12">
        <f t="shared" si="0"/>
        <v>30435206</v>
      </c>
      <c r="J26" s="12">
        <v>0</v>
      </c>
      <c r="K26" s="12">
        <v>0</v>
      </c>
      <c r="L26" s="89"/>
      <c r="M26" s="89"/>
      <c r="N26" s="89"/>
      <c r="O26" s="89"/>
      <c r="P26" s="83"/>
      <c r="Q26" s="86"/>
      <c r="R26" s="84"/>
      <c r="S26" s="90"/>
      <c r="T26" s="17"/>
    </row>
    <row r="27" spans="1:20" ht="12.75">
      <c r="A27" s="24" t="s">
        <v>50</v>
      </c>
      <c r="B27" s="12">
        <v>0</v>
      </c>
      <c r="C27" s="12">
        <v>0</v>
      </c>
      <c r="D27" s="12">
        <v>14911959</v>
      </c>
      <c r="E27" s="12">
        <v>0</v>
      </c>
      <c r="F27" s="12">
        <v>0</v>
      </c>
      <c r="G27" s="12">
        <v>0</v>
      </c>
      <c r="H27" s="12">
        <f t="shared" si="0"/>
        <v>14911959</v>
      </c>
      <c r="J27" s="12">
        <v>0</v>
      </c>
      <c r="K27" s="12">
        <v>0</v>
      </c>
      <c r="L27" s="89"/>
      <c r="M27" s="89"/>
      <c r="N27" s="89"/>
      <c r="O27" s="89"/>
      <c r="P27" s="83"/>
      <c r="Q27" s="86"/>
      <c r="R27" s="84"/>
      <c r="S27" s="90"/>
      <c r="T27" s="17"/>
    </row>
    <row r="28" spans="1:20" ht="12.75">
      <c r="A28" s="24" t="s">
        <v>51</v>
      </c>
      <c r="B28" s="12">
        <v>0</v>
      </c>
      <c r="C28" s="12">
        <v>0</v>
      </c>
      <c r="D28" s="12">
        <v>9342621</v>
      </c>
      <c r="E28" s="12">
        <v>0</v>
      </c>
      <c r="F28" s="12">
        <v>0</v>
      </c>
      <c r="G28" s="12">
        <v>0</v>
      </c>
      <c r="H28" s="12">
        <f t="shared" si="0"/>
        <v>9342621</v>
      </c>
      <c r="J28" s="12">
        <v>0</v>
      </c>
      <c r="K28" s="12">
        <v>0</v>
      </c>
      <c r="L28" s="89"/>
      <c r="M28" s="89"/>
      <c r="N28" s="89"/>
      <c r="O28" s="89"/>
      <c r="P28" s="83"/>
      <c r="Q28" s="86"/>
      <c r="R28" s="84"/>
      <c r="S28" s="90"/>
      <c r="T28" s="17"/>
    </row>
    <row r="29" spans="1:20" ht="12.75">
      <c r="A29" s="24" t="s">
        <v>52</v>
      </c>
      <c r="B29" s="12">
        <v>477910</v>
      </c>
      <c r="C29" s="12">
        <v>16724558</v>
      </c>
      <c r="D29" s="12">
        <v>37967816</v>
      </c>
      <c r="E29" s="12">
        <v>0</v>
      </c>
      <c r="F29" s="12">
        <v>116358</v>
      </c>
      <c r="G29" s="12">
        <v>3271364</v>
      </c>
      <c r="H29" s="12">
        <f t="shared" si="0"/>
        <v>58558006</v>
      </c>
      <c r="J29" s="12">
        <v>0</v>
      </c>
      <c r="K29" s="12">
        <v>0</v>
      </c>
      <c r="L29" s="89"/>
      <c r="M29" s="89"/>
      <c r="N29" s="89"/>
      <c r="O29" s="89"/>
      <c r="P29" s="83"/>
      <c r="Q29" s="86"/>
      <c r="R29" s="84"/>
      <c r="S29" s="90"/>
      <c r="T29" s="17"/>
    </row>
    <row r="30" spans="1:20" ht="12.75">
      <c r="A30" s="24" t="s">
        <v>53</v>
      </c>
      <c r="B30" s="12">
        <v>6228848</v>
      </c>
      <c r="C30" s="12">
        <v>15207885</v>
      </c>
      <c r="D30" s="12">
        <v>37954363</v>
      </c>
      <c r="E30" s="12">
        <v>0</v>
      </c>
      <c r="F30" s="12">
        <v>5665114</v>
      </c>
      <c r="G30" s="12">
        <v>0</v>
      </c>
      <c r="H30" s="12">
        <f t="shared" si="0"/>
        <v>65056210</v>
      </c>
      <c r="J30" s="12">
        <v>0</v>
      </c>
      <c r="K30" s="12">
        <v>0</v>
      </c>
      <c r="L30" s="89"/>
      <c r="M30" s="89"/>
      <c r="N30" s="89"/>
      <c r="O30" s="89"/>
      <c r="P30" s="83"/>
      <c r="Q30" s="86"/>
      <c r="R30" s="84"/>
      <c r="S30" s="90"/>
      <c r="T30" s="17"/>
    </row>
    <row r="31" spans="1:20" ht="12.75">
      <c r="A31" s="24" t="s">
        <v>54</v>
      </c>
      <c r="B31" s="12">
        <v>0</v>
      </c>
      <c r="C31" s="12">
        <v>8218156</v>
      </c>
      <c r="D31" s="12">
        <v>85940377</v>
      </c>
      <c r="E31" s="12">
        <v>0</v>
      </c>
      <c r="F31" s="12">
        <v>0</v>
      </c>
      <c r="G31" s="12">
        <v>0</v>
      </c>
      <c r="H31" s="12">
        <f t="shared" si="0"/>
        <v>94158533</v>
      </c>
      <c r="J31" s="12">
        <v>0</v>
      </c>
      <c r="K31" s="12">
        <v>0</v>
      </c>
      <c r="L31" s="89"/>
      <c r="M31" s="89"/>
      <c r="N31" s="89"/>
      <c r="O31" s="89"/>
      <c r="P31" s="83"/>
      <c r="Q31" s="86"/>
      <c r="R31" s="84"/>
      <c r="S31" s="90"/>
      <c r="T31" s="17"/>
    </row>
    <row r="32" spans="1:20" ht="12.75">
      <c r="A32" s="24" t="s">
        <v>55</v>
      </c>
      <c r="B32" s="12">
        <v>0</v>
      </c>
      <c r="C32" s="12">
        <v>1143521</v>
      </c>
      <c r="D32" s="12">
        <v>50632178</v>
      </c>
      <c r="E32" s="12">
        <v>0</v>
      </c>
      <c r="F32" s="12">
        <v>0</v>
      </c>
      <c r="G32" s="12">
        <v>2531609</v>
      </c>
      <c r="H32" s="12">
        <f t="shared" si="0"/>
        <v>54307308</v>
      </c>
      <c r="J32" s="12">
        <v>0</v>
      </c>
      <c r="K32" s="12">
        <v>0</v>
      </c>
      <c r="L32" s="89"/>
      <c r="M32" s="89"/>
      <c r="N32" s="89"/>
      <c r="O32" s="89"/>
      <c r="P32" s="83"/>
      <c r="Q32" s="86"/>
      <c r="R32" s="84"/>
      <c r="S32" s="90"/>
      <c r="T32" s="17"/>
    </row>
    <row r="33" spans="1:20" ht="12.75">
      <c r="A33" s="24" t="s">
        <v>56</v>
      </c>
      <c r="B33" s="12">
        <v>0</v>
      </c>
      <c r="C33" s="12">
        <v>0</v>
      </c>
      <c r="D33" s="12">
        <v>19906382</v>
      </c>
      <c r="E33" s="12">
        <v>3702</v>
      </c>
      <c r="F33" s="12">
        <v>551532</v>
      </c>
      <c r="G33" s="12">
        <v>0</v>
      </c>
      <c r="H33" s="12">
        <f t="shared" si="0"/>
        <v>20461616</v>
      </c>
      <c r="J33" s="12">
        <v>0</v>
      </c>
      <c r="K33" s="12">
        <v>0</v>
      </c>
      <c r="L33" s="89"/>
      <c r="M33" s="89"/>
      <c r="N33" s="89"/>
      <c r="O33" s="89"/>
      <c r="P33" s="83"/>
      <c r="Q33" s="86"/>
      <c r="R33" s="84"/>
      <c r="S33" s="90"/>
      <c r="T33" s="17"/>
    </row>
    <row r="34" spans="1:20" ht="12.75">
      <c r="A34" s="24" t="s">
        <v>57</v>
      </c>
      <c r="B34" s="12">
        <v>507788</v>
      </c>
      <c r="C34" s="12">
        <v>7394502</v>
      </c>
      <c r="D34" s="12">
        <v>41629477</v>
      </c>
      <c r="E34" s="12">
        <v>0</v>
      </c>
      <c r="F34" s="12">
        <v>0</v>
      </c>
      <c r="G34" s="12">
        <v>0</v>
      </c>
      <c r="H34" s="12">
        <f t="shared" si="0"/>
        <v>49531767</v>
      </c>
      <c r="J34" s="12">
        <v>0</v>
      </c>
      <c r="K34" s="12">
        <v>0</v>
      </c>
      <c r="L34" s="89"/>
      <c r="M34" s="89"/>
      <c r="N34" s="89"/>
      <c r="O34" s="89"/>
      <c r="P34" s="83"/>
      <c r="Q34" s="86"/>
      <c r="R34" s="84"/>
      <c r="S34" s="90"/>
      <c r="T34" s="17"/>
    </row>
    <row r="35" spans="1:20" ht="12.75">
      <c r="A35" s="24" t="s">
        <v>58</v>
      </c>
      <c r="B35" s="12">
        <v>0</v>
      </c>
      <c r="C35" s="12">
        <v>0</v>
      </c>
      <c r="D35" s="12">
        <v>6356522</v>
      </c>
      <c r="E35" s="12">
        <v>0</v>
      </c>
      <c r="F35" s="12">
        <v>106779</v>
      </c>
      <c r="G35" s="12">
        <v>0</v>
      </c>
      <c r="H35" s="12">
        <f t="shared" si="0"/>
        <v>6463301</v>
      </c>
      <c r="J35" s="12">
        <v>0</v>
      </c>
      <c r="K35" s="12">
        <v>0</v>
      </c>
      <c r="L35" s="89"/>
      <c r="M35" s="89"/>
      <c r="N35" s="89"/>
      <c r="O35" s="89"/>
      <c r="P35" s="83"/>
      <c r="Q35" s="86"/>
      <c r="R35" s="84"/>
      <c r="S35" s="90"/>
      <c r="T35" s="17"/>
    </row>
    <row r="36" spans="1:20" ht="12.75">
      <c r="A36" s="24" t="s">
        <v>59</v>
      </c>
      <c r="B36" s="12">
        <v>0</v>
      </c>
      <c r="C36" s="12">
        <v>0</v>
      </c>
      <c r="D36" s="12">
        <v>15837481</v>
      </c>
      <c r="E36" s="12">
        <v>0</v>
      </c>
      <c r="F36" s="12">
        <v>0</v>
      </c>
      <c r="G36" s="12">
        <v>0</v>
      </c>
      <c r="H36" s="12">
        <f t="shared" si="0"/>
        <v>15837481</v>
      </c>
      <c r="J36" s="12">
        <v>0</v>
      </c>
      <c r="K36" s="12">
        <v>0</v>
      </c>
      <c r="L36" s="89"/>
      <c r="M36" s="89"/>
      <c r="N36" s="89"/>
      <c r="O36" s="89"/>
      <c r="P36" s="83"/>
      <c r="Q36" s="86"/>
      <c r="R36" s="84"/>
      <c r="S36" s="90"/>
      <c r="T36" s="17"/>
    </row>
    <row r="37" spans="1:20" ht="12.75">
      <c r="A37" s="24" t="s">
        <v>60</v>
      </c>
      <c r="B37" s="12">
        <v>1034973</v>
      </c>
      <c r="C37" s="12">
        <v>0</v>
      </c>
      <c r="D37" s="12">
        <v>19583609</v>
      </c>
      <c r="E37" s="12">
        <v>309433</v>
      </c>
      <c r="F37" s="12">
        <v>1762355</v>
      </c>
      <c r="G37" s="12">
        <v>0</v>
      </c>
      <c r="H37" s="12">
        <f t="shared" si="0"/>
        <v>22690370</v>
      </c>
      <c r="J37" s="12">
        <v>0</v>
      </c>
      <c r="K37" s="12">
        <v>0</v>
      </c>
      <c r="L37" s="89"/>
      <c r="M37" s="89"/>
      <c r="N37" s="89"/>
      <c r="O37" s="89"/>
      <c r="P37" s="83"/>
      <c r="Q37" s="86"/>
      <c r="R37" s="84"/>
      <c r="S37" s="90"/>
      <c r="T37" s="17"/>
    </row>
    <row r="38" spans="1:20" ht="12.75">
      <c r="A38" s="24" t="s">
        <v>61</v>
      </c>
      <c r="B38" s="12">
        <v>0</v>
      </c>
      <c r="C38" s="12">
        <v>0</v>
      </c>
      <c r="D38" s="12">
        <v>13155030</v>
      </c>
      <c r="E38" s="12">
        <v>0</v>
      </c>
      <c r="F38" s="12">
        <v>0</v>
      </c>
      <c r="G38" s="12">
        <v>0</v>
      </c>
      <c r="H38" s="12">
        <f t="shared" si="0"/>
        <v>13155030</v>
      </c>
      <c r="J38" s="12">
        <v>0</v>
      </c>
      <c r="K38" s="12">
        <v>0</v>
      </c>
      <c r="L38" s="89"/>
      <c r="M38" s="89"/>
      <c r="N38" s="89"/>
      <c r="O38" s="89"/>
      <c r="P38" s="83"/>
      <c r="Q38" s="86"/>
      <c r="R38" s="84"/>
      <c r="S38" s="90"/>
      <c r="T38" s="17"/>
    </row>
    <row r="39" spans="1:20" ht="12.75">
      <c r="A39" s="24" t="s">
        <v>62</v>
      </c>
      <c r="B39" s="12">
        <v>2864457</v>
      </c>
      <c r="C39" s="12">
        <v>8365252</v>
      </c>
      <c r="D39" s="12">
        <v>72981885</v>
      </c>
      <c r="E39" s="12">
        <v>1293803</v>
      </c>
      <c r="F39" s="12">
        <v>5647389</v>
      </c>
      <c r="G39" s="12">
        <v>0</v>
      </c>
      <c r="H39" s="12">
        <f t="shared" si="0"/>
        <v>91152786</v>
      </c>
      <c r="J39" s="12">
        <v>0</v>
      </c>
      <c r="K39" s="12">
        <v>0</v>
      </c>
      <c r="L39" s="89"/>
      <c r="M39" s="89"/>
      <c r="N39" s="89"/>
      <c r="O39" s="89"/>
      <c r="P39" s="83"/>
      <c r="Q39" s="86"/>
      <c r="R39" s="84"/>
      <c r="S39" s="90"/>
      <c r="T39" s="17"/>
    </row>
    <row r="40" spans="1:20" ht="12.75">
      <c r="A40" s="24" t="s">
        <v>63</v>
      </c>
      <c r="B40" s="12">
        <v>0</v>
      </c>
      <c r="C40" s="12">
        <v>0</v>
      </c>
      <c r="D40" s="12">
        <v>14562503</v>
      </c>
      <c r="E40" s="12">
        <v>0</v>
      </c>
      <c r="F40" s="12">
        <v>0</v>
      </c>
      <c r="G40" s="12">
        <v>0</v>
      </c>
      <c r="H40" s="12">
        <f t="shared" si="0"/>
        <v>14562503</v>
      </c>
      <c r="J40" s="12">
        <v>0</v>
      </c>
      <c r="K40" s="12">
        <v>0</v>
      </c>
      <c r="L40" s="89"/>
      <c r="M40" s="89"/>
      <c r="N40" s="89"/>
      <c r="O40" s="89"/>
      <c r="P40" s="83"/>
      <c r="Q40" s="86"/>
      <c r="R40" s="84"/>
      <c r="S40" s="90"/>
      <c r="T40" s="17"/>
    </row>
    <row r="41" spans="1:20" ht="12.75">
      <c r="A41" s="24" t="s">
        <v>64</v>
      </c>
      <c r="B41" s="12">
        <v>596674</v>
      </c>
      <c r="C41" s="12">
        <v>0</v>
      </c>
      <c r="D41" s="12">
        <v>201986472</v>
      </c>
      <c r="E41" s="12">
        <v>0</v>
      </c>
      <c r="F41" s="12">
        <v>0</v>
      </c>
      <c r="G41" s="12">
        <v>0</v>
      </c>
      <c r="H41" s="12">
        <f t="shared" si="0"/>
        <v>202583146</v>
      </c>
      <c r="J41" s="12">
        <v>0</v>
      </c>
      <c r="K41" s="12">
        <v>0</v>
      </c>
      <c r="L41" s="89"/>
      <c r="M41" s="89"/>
      <c r="N41" s="89"/>
      <c r="O41" s="89"/>
      <c r="P41" s="83"/>
      <c r="Q41" s="86"/>
      <c r="R41" s="84"/>
      <c r="S41" s="90"/>
      <c r="T41" s="17"/>
    </row>
    <row r="42" spans="1:20" ht="12.75">
      <c r="A42" s="24" t="s">
        <v>65</v>
      </c>
      <c r="B42" s="12">
        <v>0</v>
      </c>
      <c r="C42" s="12">
        <v>0</v>
      </c>
      <c r="D42" s="12">
        <v>68487519</v>
      </c>
      <c r="E42" s="12">
        <v>1274779</v>
      </c>
      <c r="F42" s="12">
        <v>0</v>
      </c>
      <c r="G42" s="12">
        <v>0</v>
      </c>
      <c r="H42" s="12">
        <f t="shared" si="0"/>
        <v>69762298</v>
      </c>
      <c r="J42" s="12">
        <v>0</v>
      </c>
      <c r="K42" s="12">
        <v>0</v>
      </c>
      <c r="L42" s="89"/>
      <c r="M42" s="89"/>
      <c r="N42" s="89"/>
      <c r="O42" s="89"/>
      <c r="P42" s="83"/>
      <c r="Q42" s="86"/>
      <c r="R42" s="84"/>
      <c r="S42" s="90"/>
      <c r="T42" s="17"/>
    </row>
    <row r="43" spans="1:20" ht="12.75">
      <c r="A43" s="24" t="s">
        <v>66</v>
      </c>
      <c r="B43" s="12">
        <v>0</v>
      </c>
      <c r="C43" s="12">
        <v>609888</v>
      </c>
      <c r="D43" s="12">
        <v>4106401</v>
      </c>
      <c r="E43" s="12">
        <v>0</v>
      </c>
      <c r="F43" s="12">
        <v>0</v>
      </c>
      <c r="G43" s="12">
        <v>0</v>
      </c>
      <c r="H43" s="12">
        <f t="shared" si="0"/>
        <v>4716289</v>
      </c>
      <c r="J43" s="12">
        <v>0</v>
      </c>
      <c r="K43" s="12">
        <v>0</v>
      </c>
      <c r="L43" s="89"/>
      <c r="M43" s="89"/>
      <c r="N43" s="89"/>
      <c r="O43" s="89"/>
      <c r="P43" s="83"/>
      <c r="Q43" s="86"/>
      <c r="R43" s="84"/>
      <c r="S43" s="90"/>
      <c r="T43" s="17"/>
    </row>
    <row r="44" spans="1:20" ht="12.75">
      <c r="A44" s="24" t="s">
        <v>67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0"/>
        <v>0</v>
      </c>
      <c r="J44" s="12">
        <v>0</v>
      </c>
      <c r="K44" s="12">
        <v>0</v>
      </c>
      <c r="L44" s="89"/>
      <c r="M44" s="89"/>
      <c r="N44" s="89"/>
      <c r="O44" s="89"/>
      <c r="P44" s="83"/>
      <c r="Q44" s="86"/>
      <c r="R44" s="84"/>
      <c r="S44" s="90"/>
      <c r="T44" s="17"/>
    </row>
    <row r="45" spans="1:20" ht="12.75">
      <c r="A45" s="24" t="s">
        <v>68</v>
      </c>
      <c r="B45" s="12">
        <v>5707471</v>
      </c>
      <c r="C45" s="12">
        <v>2298969</v>
      </c>
      <c r="D45" s="12">
        <v>87137248</v>
      </c>
      <c r="E45" s="12">
        <v>0</v>
      </c>
      <c r="F45" s="12">
        <v>0</v>
      </c>
      <c r="G45" s="12">
        <v>9604527</v>
      </c>
      <c r="H45" s="12">
        <f t="shared" si="0"/>
        <v>104748215</v>
      </c>
      <c r="J45" s="12">
        <v>0</v>
      </c>
      <c r="K45" s="12">
        <v>0</v>
      </c>
      <c r="L45" s="89"/>
      <c r="M45" s="89"/>
      <c r="N45" s="89"/>
      <c r="O45" s="89"/>
      <c r="P45" s="83"/>
      <c r="Q45" s="86"/>
      <c r="R45" s="84"/>
      <c r="S45" s="90"/>
      <c r="T45" s="17"/>
    </row>
    <row r="46" spans="1:20" ht="12.75">
      <c r="A46" s="24" t="s">
        <v>69</v>
      </c>
      <c r="B46" s="12">
        <v>0</v>
      </c>
      <c r="C46" s="12">
        <v>0</v>
      </c>
      <c r="D46" s="12">
        <v>16331772</v>
      </c>
      <c r="E46" s="12">
        <v>0</v>
      </c>
      <c r="F46" s="12">
        <v>0</v>
      </c>
      <c r="G46" s="12">
        <v>0</v>
      </c>
      <c r="H46" s="12">
        <f t="shared" si="0"/>
        <v>16331772</v>
      </c>
      <c r="J46" s="12">
        <v>0</v>
      </c>
      <c r="K46" s="12">
        <v>0</v>
      </c>
      <c r="L46" s="89"/>
      <c r="M46" s="89"/>
      <c r="N46" s="89"/>
      <c r="O46" s="89"/>
      <c r="P46" s="83"/>
      <c r="Q46" s="86"/>
      <c r="R46" s="84"/>
      <c r="S46" s="90"/>
      <c r="T46" s="17"/>
    </row>
    <row r="47" spans="1:20" ht="12.75">
      <c r="A47" s="24" t="s">
        <v>70</v>
      </c>
      <c r="B47" s="12">
        <v>0</v>
      </c>
      <c r="C47" s="12">
        <v>4685624</v>
      </c>
      <c r="D47" s="12">
        <v>18674354</v>
      </c>
      <c r="E47" s="12">
        <v>936211</v>
      </c>
      <c r="F47" s="12">
        <v>6037251</v>
      </c>
      <c r="G47" s="12">
        <v>0</v>
      </c>
      <c r="H47" s="12">
        <f t="shared" si="0"/>
        <v>30333440</v>
      </c>
      <c r="J47" s="12">
        <v>0</v>
      </c>
      <c r="K47" s="12">
        <v>0</v>
      </c>
      <c r="L47" s="89"/>
      <c r="M47" s="89"/>
      <c r="N47" s="89"/>
      <c r="O47" s="89"/>
      <c r="P47" s="83"/>
      <c r="Q47" s="86"/>
      <c r="R47" s="84"/>
      <c r="S47" s="90"/>
      <c r="T47" s="17"/>
    </row>
    <row r="48" spans="1:20" ht="12.75">
      <c r="A48" s="24" t="s">
        <v>71</v>
      </c>
      <c r="B48" s="12">
        <v>272376</v>
      </c>
      <c r="C48" s="12">
        <v>6535582</v>
      </c>
      <c r="D48" s="12">
        <v>106436769</v>
      </c>
      <c r="E48" s="12">
        <v>0</v>
      </c>
      <c r="F48" s="12">
        <v>0</v>
      </c>
      <c r="G48" s="12">
        <v>0</v>
      </c>
      <c r="H48" s="12">
        <f t="shared" si="0"/>
        <v>113244727</v>
      </c>
      <c r="J48" s="12">
        <v>0</v>
      </c>
      <c r="K48" s="12">
        <v>0</v>
      </c>
      <c r="L48" s="89"/>
      <c r="M48" s="89"/>
      <c r="N48" s="89"/>
      <c r="O48" s="89"/>
      <c r="P48" s="83"/>
      <c r="Q48" s="86"/>
      <c r="R48" s="84"/>
      <c r="S48" s="90"/>
      <c r="T48" s="17"/>
    </row>
    <row r="49" spans="1:20" ht="12.75">
      <c r="A49" s="24" t="s">
        <v>72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si="0"/>
        <v>0</v>
      </c>
      <c r="J49" s="12">
        <v>0</v>
      </c>
      <c r="K49" s="12">
        <v>0</v>
      </c>
      <c r="L49" s="89"/>
      <c r="M49" s="89"/>
      <c r="N49" s="89"/>
      <c r="O49" s="89"/>
      <c r="P49" s="83"/>
      <c r="Q49" s="86"/>
      <c r="R49" s="84"/>
      <c r="S49" s="90"/>
      <c r="T49" s="17"/>
    </row>
    <row r="50" spans="1:20" ht="12.75">
      <c r="A50" s="24" t="s">
        <v>73</v>
      </c>
      <c r="B50" s="12">
        <v>0</v>
      </c>
      <c r="C50" s="12">
        <v>0</v>
      </c>
      <c r="D50" s="12">
        <v>10197330</v>
      </c>
      <c r="E50" s="12">
        <v>0</v>
      </c>
      <c r="F50" s="12">
        <v>0</v>
      </c>
      <c r="G50" s="12">
        <v>0</v>
      </c>
      <c r="H50" s="12">
        <f t="shared" si="0"/>
        <v>10197330</v>
      </c>
      <c r="J50" s="12">
        <v>0</v>
      </c>
      <c r="K50" s="12">
        <v>0</v>
      </c>
      <c r="L50" s="89"/>
      <c r="M50" s="89"/>
      <c r="N50" s="89"/>
      <c r="O50" s="89"/>
      <c r="P50" s="83"/>
      <c r="Q50" s="86"/>
      <c r="R50" s="84"/>
      <c r="S50" s="90"/>
      <c r="T50" s="17"/>
    </row>
    <row r="51" spans="1:20" ht="12.75">
      <c r="A51" s="24" t="s">
        <v>74</v>
      </c>
      <c r="B51" s="12">
        <v>0</v>
      </c>
      <c r="C51" s="12">
        <v>0</v>
      </c>
      <c r="D51" s="12">
        <v>31095369</v>
      </c>
      <c r="E51" s="12">
        <v>0</v>
      </c>
      <c r="F51" s="12">
        <v>0</v>
      </c>
      <c r="G51" s="12">
        <v>0</v>
      </c>
      <c r="H51" s="12">
        <f t="shared" si="0"/>
        <v>31095369</v>
      </c>
      <c r="J51" s="12">
        <v>0</v>
      </c>
      <c r="K51" s="12">
        <v>0</v>
      </c>
      <c r="L51" s="89"/>
      <c r="M51" s="89"/>
      <c r="N51" s="89"/>
      <c r="O51" s="89"/>
      <c r="P51" s="83"/>
      <c r="Q51" s="86"/>
      <c r="R51" s="84"/>
      <c r="S51" s="90"/>
      <c r="T51" s="17"/>
    </row>
    <row r="52" spans="1:20" ht="12.75">
      <c r="A52" s="24" t="s">
        <v>75</v>
      </c>
      <c r="B52" s="12">
        <v>489974</v>
      </c>
      <c r="C52" s="12">
        <v>0</v>
      </c>
      <c r="D52" s="12">
        <v>5599159</v>
      </c>
      <c r="E52" s="12">
        <v>175690</v>
      </c>
      <c r="F52" s="12">
        <v>0</v>
      </c>
      <c r="G52" s="12">
        <v>87169</v>
      </c>
      <c r="H52" s="12">
        <f t="shared" si="0"/>
        <v>6351992</v>
      </c>
      <c r="J52" s="12">
        <v>0</v>
      </c>
      <c r="K52" s="12">
        <v>0</v>
      </c>
      <c r="L52" s="89"/>
      <c r="M52" s="89"/>
      <c r="N52" s="89"/>
      <c r="O52" s="89"/>
      <c r="P52" s="83"/>
      <c r="Q52" s="86"/>
      <c r="R52" s="84"/>
      <c r="S52" s="90"/>
      <c r="T52" s="17"/>
    </row>
    <row r="53" spans="1:20" ht="12.75">
      <c r="A53" s="24" t="s">
        <v>76</v>
      </c>
      <c r="B53" s="12">
        <v>0</v>
      </c>
      <c r="C53" s="12">
        <v>0</v>
      </c>
      <c r="D53" s="12">
        <v>46785808</v>
      </c>
      <c r="E53" s="12">
        <v>0</v>
      </c>
      <c r="F53" s="12">
        <v>0</v>
      </c>
      <c r="G53" s="12">
        <v>0</v>
      </c>
      <c r="H53" s="12">
        <f t="shared" si="0"/>
        <v>46785808</v>
      </c>
      <c r="J53" s="12">
        <v>0</v>
      </c>
      <c r="K53" s="12">
        <v>0</v>
      </c>
      <c r="L53" s="89"/>
      <c r="M53" s="89"/>
      <c r="N53" s="89"/>
      <c r="O53" s="89"/>
      <c r="P53" s="83"/>
      <c r="Q53" s="86"/>
      <c r="R53" s="84"/>
      <c r="S53" s="90"/>
      <c r="T53" s="17"/>
    </row>
    <row r="54" spans="1:20" ht="12.75">
      <c r="A54" s="24" t="s">
        <v>77</v>
      </c>
      <c r="B54" s="12">
        <v>7170782</v>
      </c>
      <c r="C54" s="12">
        <v>16546676</v>
      </c>
      <c r="D54" s="12">
        <v>165999389</v>
      </c>
      <c r="E54" s="12">
        <v>625795</v>
      </c>
      <c r="F54" s="12">
        <v>13362911</v>
      </c>
      <c r="G54" s="12">
        <v>0</v>
      </c>
      <c r="H54" s="12">
        <f t="shared" si="0"/>
        <v>203705553</v>
      </c>
      <c r="J54" s="12">
        <v>0</v>
      </c>
      <c r="K54" s="12">
        <v>0</v>
      </c>
      <c r="L54" s="89"/>
      <c r="M54" s="89"/>
      <c r="N54" s="89"/>
      <c r="O54" s="89"/>
      <c r="P54" s="83"/>
      <c r="Q54" s="86"/>
      <c r="R54" s="84"/>
      <c r="S54" s="90"/>
      <c r="T54" s="17"/>
    </row>
    <row r="55" spans="1:20" ht="12.75">
      <c r="A55" s="24" t="s">
        <v>78</v>
      </c>
      <c r="B55" s="12">
        <v>0</v>
      </c>
      <c r="C55" s="12">
        <v>869738</v>
      </c>
      <c r="D55" s="12">
        <v>2418601</v>
      </c>
      <c r="E55" s="12">
        <v>0</v>
      </c>
      <c r="F55" s="12">
        <v>166805</v>
      </c>
      <c r="G55" s="12">
        <v>0</v>
      </c>
      <c r="H55" s="12">
        <f t="shared" si="0"/>
        <v>3455144</v>
      </c>
      <c r="J55" s="12">
        <v>0</v>
      </c>
      <c r="K55" s="12">
        <v>0</v>
      </c>
      <c r="L55" s="89"/>
      <c r="M55" s="89"/>
      <c r="N55" s="89"/>
      <c r="O55" s="89"/>
      <c r="P55" s="83"/>
      <c r="Q55" s="86"/>
      <c r="R55" s="84"/>
      <c r="S55" s="90"/>
      <c r="T55" s="17"/>
    </row>
    <row r="56" spans="1:20" ht="12.75">
      <c r="A56" s="24" t="s">
        <v>79</v>
      </c>
      <c r="B56" s="12">
        <v>161655</v>
      </c>
      <c r="C56" s="12">
        <v>467815</v>
      </c>
      <c r="D56" s="12">
        <v>3809747</v>
      </c>
      <c r="E56" s="12">
        <v>7973</v>
      </c>
      <c r="F56" s="12">
        <v>382461</v>
      </c>
      <c r="G56" s="12">
        <v>3448</v>
      </c>
      <c r="H56" s="12">
        <f t="shared" si="0"/>
        <v>4833099</v>
      </c>
      <c r="J56" s="12">
        <v>0</v>
      </c>
      <c r="K56" s="12">
        <v>0</v>
      </c>
      <c r="L56" s="89"/>
      <c r="M56" s="89"/>
      <c r="N56" s="89"/>
      <c r="O56" s="89"/>
      <c r="P56" s="83"/>
      <c r="Q56" s="86"/>
      <c r="R56" s="84"/>
      <c r="S56" s="90"/>
      <c r="T56" s="17"/>
    </row>
    <row r="57" spans="1:20" ht="12.75">
      <c r="A57" s="24" t="s">
        <v>80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 t="shared" si="0"/>
        <v>0</v>
      </c>
      <c r="J57" s="12">
        <v>0</v>
      </c>
      <c r="K57" s="12">
        <v>0</v>
      </c>
      <c r="L57" s="89"/>
      <c r="M57" s="89"/>
      <c r="N57" s="89"/>
      <c r="O57" s="89"/>
      <c r="P57" s="83"/>
      <c r="Q57" s="86"/>
      <c r="R57" s="84"/>
      <c r="S57" s="90"/>
      <c r="T57" s="17"/>
    </row>
    <row r="58" spans="1:20" ht="12.75">
      <c r="A58" s="24" t="s">
        <v>81</v>
      </c>
      <c r="B58" s="12">
        <v>2084504</v>
      </c>
      <c r="C58" s="12">
        <v>0</v>
      </c>
      <c r="D58" s="12">
        <v>59637073</v>
      </c>
      <c r="E58" s="12">
        <v>0</v>
      </c>
      <c r="F58" s="12">
        <v>4935445</v>
      </c>
      <c r="G58" s="12">
        <v>5040819</v>
      </c>
      <c r="H58" s="12">
        <f t="shared" si="0"/>
        <v>71697841</v>
      </c>
      <c r="J58" s="12">
        <v>0</v>
      </c>
      <c r="K58" s="12">
        <v>0</v>
      </c>
      <c r="L58" s="89"/>
      <c r="M58" s="89"/>
      <c r="N58" s="89"/>
      <c r="O58" s="89"/>
      <c r="P58" s="83"/>
      <c r="Q58" s="86"/>
      <c r="R58" s="84"/>
      <c r="S58" s="90"/>
      <c r="T58" s="17"/>
    </row>
    <row r="59" spans="1:20" ht="12.75">
      <c r="A59" s="24" t="s">
        <v>82</v>
      </c>
      <c r="B59" s="12">
        <v>7616111</v>
      </c>
      <c r="C59" s="12">
        <v>278020</v>
      </c>
      <c r="D59" s="12">
        <v>41236633</v>
      </c>
      <c r="E59" s="12">
        <v>1012419</v>
      </c>
      <c r="F59" s="12">
        <v>8117162</v>
      </c>
      <c r="G59" s="12">
        <v>2729927</v>
      </c>
      <c r="H59" s="12">
        <f t="shared" si="0"/>
        <v>60990272</v>
      </c>
      <c r="J59" s="12">
        <v>0</v>
      </c>
      <c r="K59" s="12">
        <v>0</v>
      </c>
      <c r="L59" s="89"/>
      <c r="M59" s="89"/>
      <c r="N59" s="89"/>
      <c r="O59" s="89"/>
      <c r="P59" s="83"/>
      <c r="Q59" s="86"/>
      <c r="R59" s="84"/>
      <c r="S59" s="90"/>
      <c r="T59" s="17"/>
    </row>
    <row r="60" spans="1:20" ht="12.75">
      <c r="A60" s="24" t="s">
        <v>83</v>
      </c>
      <c r="B60" s="12">
        <v>500568</v>
      </c>
      <c r="C60" s="12">
        <v>0</v>
      </c>
      <c r="D60" s="12">
        <v>6182383</v>
      </c>
      <c r="E60" s="12">
        <v>0</v>
      </c>
      <c r="F60" s="12">
        <v>4525976</v>
      </c>
      <c r="G60" s="12">
        <v>0</v>
      </c>
      <c r="H60" s="12">
        <f t="shared" si="0"/>
        <v>11208927</v>
      </c>
      <c r="J60" s="12">
        <v>0</v>
      </c>
      <c r="K60" s="12">
        <v>0</v>
      </c>
      <c r="L60" s="89"/>
      <c r="M60" s="89"/>
      <c r="N60" s="89"/>
      <c r="O60" s="89"/>
      <c r="P60" s="83"/>
      <c r="Q60" s="86"/>
      <c r="R60" s="84"/>
      <c r="S60" s="90"/>
      <c r="T60" s="17"/>
    </row>
    <row r="61" spans="1:20" ht="12.75">
      <c r="A61" s="24" t="s">
        <v>84</v>
      </c>
      <c r="B61" s="12">
        <v>0</v>
      </c>
      <c r="C61" s="12">
        <v>5094514</v>
      </c>
      <c r="D61" s="12">
        <v>43819191</v>
      </c>
      <c r="E61" s="12">
        <v>0</v>
      </c>
      <c r="F61" s="12">
        <v>0</v>
      </c>
      <c r="G61" s="12">
        <v>0</v>
      </c>
      <c r="H61" s="12">
        <f t="shared" si="0"/>
        <v>48913705</v>
      </c>
      <c r="J61" s="12">
        <v>0</v>
      </c>
      <c r="K61" s="12">
        <v>0</v>
      </c>
      <c r="L61" s="89"/>
      <c r="M61" s="89"/>
      <c r="N61" s="89"/>
      <c r="O61" s="89"/>
      <c r="P61" s="83"/>
      <c r="Q61" s="86"/>
      <c r="R61" s="84"/>
      <c r="S61" s="90"/>
      <c r="T61" s="17"/>
    </row>
    <row r="62" spans="1:20" ht="12.75">
      <c r="A62" s="24" t="s">
        <v>85</v>
      </c>
      <c r="B62" s="12">
        <v>0</v>
      </c>
      <c r="C62" s="12">
        <v>0</v>
      </c>
      <c r="D62" s="12">
        <v>700000</v>
      </c>
      <c r="E62" s="12">
        <v>0</v>
      </c>
      <c r="F62" s="12">
        <v>0</v>
      </c>
      <c r="G62" s="12">
        <v>0</v>
      </c>
      <c r="H62" s="12">
        <f t="shared" si="0"/>
        <v>700000</v>
      </c>
      <c r="J62" s="12">
        <v>0</v>
      </c>
      <c r="K62" s="12">
        <v>0</v>
      </c>
      <c r="L62" s="89"/>
      <c r="M62" s="89"/>
      <c r="N62" s="89"/>
      <c r="O62" s="89"/>
      <c r="P62" s="83"/>
      <c r="Q62" s="86"/>
      <c r="R62" s="84"/>
      <c r="S62" s="90"/>
      <c r="T62" s="17"/>
    </row>
    <row r="63" spans="14:20" ht="12.75">
      <c r="N63" s="17"/>
      <c r="O63" s="17"/>
      <c r="Q63" s="17"/>
      <c r="T63" s="17"/>
    </row>
    <row r="64" spans="1:15" ht="12.75">
      <c r="A64" s="65" t="s">
        <v>86</v>
      </c>
      <c r="B64" s="66">
        <f>SUM(B7:B63)</f>
        <v>74242176</v>
      </c>
      <c r="C64" s="66">
        <f aca="true" t="shared" si="1" ref="C64:H64">SUM(C7:C63)</f>
        <v>159291332</v>
      </c>
      <c r="D64" s="66">
        <f t="shared" si="1"/>
        <v>2312215589</v>
      </c>
      <c r="E64" s="66">
        <f t="shared" si="1"/>
        <v>7668745</v>
      </c>
      <c r="F64" s="66">
        <f t="shared" si="1"/>
        <v>73492745</v>
      </c>
      <c r="G64" s="66">
        <f t="shared" si="1"/>
        <v>50954768</v>
      </c>
      <c r="H64" s="66">
        <f t="shared" si="1"/>
        <v>2677865355</v>
      </c>
      <c r="I64" s="67"/>
      <c r="J64" s="66">
        <f>SUM(J7:J63)</f>
        <v>0</v>
      </c>
      <c r="K64" s="66">
        <f>SUM(K7:K63)</f>
        <v>0</v>
      </c>
      <c r="L64" s="52"/>
      <c r="M64" s="52"/>
      <c r="N64" s="52"/>
      <c r="O64" s="92"/>
    </row>
    <row r="65" ht="12.75">
      <c r="Q65" s="17"/>
    </row>
    <row r="67" ht="12.75">
      <c r="I67" s="58"/>
    </row>
    <row r="68" ht="12.75">
      <c r="I68" s="59"/>
    </row>
    <row r="71" ht="12.75">
      <c r="A71" s="15"/>
    </row>
    <row r="72" ht="12.75">
      <c r="A72" s="15"/>
    </row>
  </sheetData>
  <printOptions horizontalCentered="1" verticalCentered="1"/>
  <pageMargins left="0.25" right="0.25" top="0.5" bottom="0.5" header="0.5" footer="0.5"/>
  <pageSetup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"/>
    </sheetView>
  </sheetViews>
  <sheetFormatPr defaultColWidth="9.140625" defaultRowHeight="12.75"/>
  <cols>
    <col min="1" max="1" width="17.28125" style="4" customWidth="1"/>
    <col min="2" max="2" width="12.7109375" style="0" customWidth="1"/>
    <col min="4" max="4" width="10.8515625" style="0" hidden="1" customWidth="1"/>
    <col min="5" max="5" width="11.00390625" style="0" customWidth="1"/>
    <col min="6" max="6" width="11.00390625" style="0" hidden="1" customWidth="1"/>
    <col min="7" max="7" width="11.140625" style="0" customWidth="1"/>
    <col min="8" max="8" width="11.140625" style="0" bestFit="1" customWidth="1"/>
    <col min="9" max="9" width="10.8515625" style="0" customWidth="1"/>
    <col min="12" max="12" width="10.8515625" style="0" bestFit="1" customWidth="1"/>
  </cols>
  <sheetData>
    <row r="1" spans="1:12" ht="12.75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3" t="s">
        <v>128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3" t="s">
        <v>124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9:12" ht="12.75">
      <c r="I5" s="74" t="s">
        <v>98</v>
      </c>
      <c r="J5" s="74"/>
      <c r="K5" s="74"/>
      <c r="L5" s="74"/>
    </row>
    <row r="6" spans="1:12" ht="27">
      <c r="A6" s="68" t="s">
        <v>26</v>
      </c>
      <c r="B6" s="68" t="s">
        <v>110</v>
      </c>
      <c r="C6" s="69" t="s">
        <v>108</v>
      </c>
      <c r="D6" s="68" t="s">
        <v>112</v>
      </c>
      <c r="E6" s="68" t="s">
        <v>111</v>
      </c>
      <c r="F6" s="68" t="s">
        <v>99</v>
      </c>
      <c r="G6" s="71" t="s">
        <v>113</v>
      </c>
      <c r="H6" s="72"/>
      <c r="I6" s="71" t="s">
        <v>115</v>
      </c>
      <c r="J6" s="71" t="s">
        <v>116</v>
      </c>
      <c r="K6" s="71" t="s">
        <v>117</v>
      </c>
      <c r="L6" s="71" t="s">
        <v>10</v>
      </c>
    </row>
    <row r="8" spans="1:13" ht="12.75">
      <c r="A8" s="24" t="s">
        <v>31</v>
      </c>
      <c r="B8" s="12">
        <f>Matching!H7</f>
        <v>7753733</v>
      </c>
      <c r="C8" s="61">
        <v>0.7045</v>
      </c>
      <c r="D8" s="57">
        <f>B8*C8</f>
        <v>5462504.8985</v>
      </c>
      <c r="E8" s="12">
        <v>5462505</v>
      </c>
      <c r="F8" s="12">
        <f>E8-D8</f>
        <v>0.10149999987334013</v>
      </c>
      <c r="G8" s="12">
        <f>B8-E8</f>
        <v>2291228</v>
      </c>
      <c r="H8" s="60"/>
      <c r="I8" s="12">
        <v>2062792</v>
      </c>
      <c r="J8" s="12">
        <v>0</v>
      </c>
      <c r="K8" s="12">
        <v>228436</v>
      </c>
      <c r="L8" s="12">
        <f>SUM(I8:K8)</f>
        <v>2291228</v>
      </c>
      <c r="M8" s="60"/>
    </row>
    <row r="9" spans="1:13" ht="12.75">
      <c r="A9" s="24" t="s">
        <v>32</v>
      </c>
      <c r="B9" s="12">
        <f>Matching!H8</f>
        <v>7789580</v>
      </c>
      <c r="C9" s="61">
        <v>0.5301</v>
      </c>
      <c r="D9" s="57">
        <f aca="true" t="shared" si="0" ref="D9:D63">B9*C9</f>
        <v>4129256.358</v>
      </c>
      <c r="E9" s="12">
        <v>4041917</v>
      </c>
      <c r="F9" s="12">
        <f aca="true" t="shared" si="1" ref="F9:F63">E9-D9</f>
        <v>-87339.35800000001</v>
      </c>
      <c r="G9" s="12">
        <f aca="true" t="shared" si="2" ref="G9:G63">B9-E9</f>
        <v>3747663</v>
      </c>
      <c r="H9" s="60"/>
      <c r="I9" s="12">
        <v>3747663</v>
      </c>
      <c r="J9" s="12">
        <v>0</v>
      </c>
      <c r="K9" s="12">
        <v>0</v>
      </c>
      <c r="L9" s="12">
        <f aca="true" t="shared" si="3" ref="L9:L63">SUM(I9:K9)</f>
        <v>3747663</v>
      </c>
      <c r="M9" s="60"/>
    </row>
    <row r="10" spans="1:13" ht="12.75">
      <c r="A10" s="24" t="s">
        <v>33</v>
      </c>
      <c r="B10" s="12">
        <f>Matching!H9</f>
        <v>0</v>
      </c>
      <c r="C10" s="61">
        <v>0.5</v>
      </c>
      <c r="D10" s="57">
        <f t="shared" si="0"/>
        <v>0</v>
      </c>
      <c r="E10" s="12">
        <v>0</v>
      </c>
      <c r="F10" s="12">
        <f t="shared" si="1"/>
        <v>0</v>
      </c>
      <c r="G10" s="12">
        <f t="shared" si="2"/>
        <v>0</v>
      </c>
      <c r="H10" s="60"/>
      <c r="I10" s="12">
        <v>0</v>
      </c>
      <c r="J10" s="12">
        <v>0</v>
      </c>
      <c r="K10" s="12">
        <v>0</v>
      </c>
      <c r="L10" s="12">
        <f t="shared" si="3"/>
        <v>0</v>
      </c>
      <c r="M10" s="60"/>
    </row>
    <row r="11" spans="1:13" ht="12.75">
      <c r="A11" s="24" t="s">
        <v>34</v>
      </c>
      <c r="B11" s="12">
        <f>Matching!H10</f>
        <v>45964039</v>
      </c>
      <c r="C11" s="61">
        <v>0.6498</v>
      </c>
      <c r="D11" s="57">
        <f t="shared" si="0"/>
        <v>29867432.542200003</v>
      </c>
      <c r="E11" s="12">
        <v>29867432</v>
      </c>
      <c r="F11" s="12">
        <f t="shared" si="1"/>
        <v>-0.5422000028192997</v>
      </c>
      <c r="G11" s="12">
        <f t="shared" si="2"/>
        <v>16096607</v>
      </c>
      <c r="H11" s="60"/>
      <c r="I11" s="12">
        <v>16096607</v>
      </c>
      <c r="J11" s="12">
        <v>0</v>
      </c>
      <c r="K11" s="12">
        <v>0</v>
      </c>
      <c r="L11" s="12">
        <f t="shared" si="3"/>
        <v>16096607</v>
      </c>
      <c r="M11" s="60"/>
    </row>
    <row r="12" spans="1:13" ht="12.75">
      <c r="A12" s="24" t="s">
        <v>35</v>
      </c>
      <c r="B12" s="12">
        <f>Matching!H11</f>
        <v>19160440</v>
      </c>
      <c r="C12" s="61">
        <v>0.7264</v>
      </c>
      <c r="D12" s="57">
        <f t="shared" si="0"/>
        <v>13918143.616</v>
      </c>
      <c r="E12" s="12">
        <v>13918143</v>
      </c>
      <c r="F12" s="12">
        <f t="shared" si="1"/>
        <v>-0.6160000003874302</v>
      </c>
      <c r="G12" s="12">
        <f>B12-E12</f>
        <v>5242297</v>
      </c>
      <c r="H12" s="60"/>
      <c r="I12" s="12">
        <v>5242297</v>
      </c>
      <c r="J12" s="12">
        <v>0</v>
      </c>
      <c r="K12" s="12">
        <v>0</v>
      </c>
      <c r="L12" s="12">
        <f t="shared" si="3"/>
        <v>5242297</v>
      </c>
      <c r="M12" s="60"/>
    </row>
    <row r="13" spans="1:13" ht="12.75">
      <c r="A13" s="24" t="s">
        <v>36</v>
      </c>
      <c r="B13" s="12">
        <f>Matching!H12</f>
        <v>427185622</v>
      </c>
      <c r="C13" s="61">
        <v>0.514</v>
      </c>
      <c r="D13" s="57">
        <f t="shared" si="0"/>
        <v>219573409.708</v>
      </c>
      <c r="E13" s="12">
        <v>202345010</v>
      </c>
      <c r="F13" s="12">
        <f t="shared" si="1"/>
        <v>-17228399.708000004</v>
      </c>
      <c r="G13" s="12">
        <f t="shared" si="2"/>
        <v>224840612</v>
      </c>
      <c r="H13" s="60"/>
      <c r="I13" s="12">
        <v>224840612</v>
      </c>
      <c r="J13" s="12">
        <v>0</v>
      </c>
      <c r="K13" s="12">
        <v>0</v>
      </c>
      <c r="L13" s="12">
        <f t="shared" si="3"/>
        <v>224840612</v>
      </c>
      <c r="M13" s="60"/>
    </row>
    <row r="14" spans="1:13" ht="12.75">
      <c r="A14" s="24" t="s">
        <v>37</v>
      </c>
      <c r="B14" s="12">
        <f>Matching!H13</f>
        <v>46692168</v>
      </c>
      <c r="C14" s="61">
        <v>0.5</v>
      </c>
      <c r="D14" s="57">
        <f t="shared" si="0"/>
        <v>23346084</v>
      </c>
      <c r="E14" s="12">
        <v>23346084</v>
      </c>
      <c r="F14" s="12">
        <f t="shared" si="1"/>
        <v>0</v>
      </c>
      <c r="G14" s="12">
        <f t="shared" si="2"/>
        <v>23346084</v>
      </c>
      <c r="H14" s="60"/>
      <c r="I14" s="12">
        <v>23346084</v>
      </c>
      <c r="J14" s="12">
        <v>0</v>
      </c>
      <c r="K14" s="12">
        <v>0</v>
      </c>
      <c r="L14" s="12">
        <f t="shared" si="3"/>
        <v>23346084</v>
      </c>
      <c r="M14" s="60"/>
    </row>
    <row r="15" spans="1:13" ht="12.75">
      <c r="A15" s="24" t="s">
        <v>38</v>
      </c>
      <c r="B15" s="12">
        <f>Matching!H14</f>
        <v>36651072</v>
      </c>
      <c r="C15" s="61">
        <v>0.5</v>
      </c>
      <c r="D15" s="57">
        <f t="shared" si="0"/>
        <v>18325536</v>
      </c>
      <c r="E15" s="12">
        <v>18325536</v>
      </c>
      <c r="F15" s="12">
        <f t="shared" si="1"/>
        <v>0</v>
      </c>
      <c r="G15" s="12">
        <f t="shared" si="2"/>
        <v>18325536</v>
      </c>
      <c r="H15" s="60"/>
      <c r="I15" s="12">
        <v>18325536</v>
      </c>
      <c r="J15" s="12">
        <v>0</v>
      </c>
      <c r="K15" s="12">
        <v>0</v>
      </c>
      <c r="L15" s="12">
        <f t="shared" si="3"/>
        <v>18325536</v>
      </c>
      <c r="M15" s="60"/>
    </row>
    <row r="16" spans="1:13" ht="12.75">
      <c r="A16" s="24" t="s">
        <v>39</v>
      </c>
      <c r="B16" s="12">
        <f>Matching!H15</f>
        <v>8389369</v>
      </c>
      <c r="C16" s="61">
        <v>0.5</v>
      </c>
      <c r="D16" s="57">
        <f t="shared" si="0"/>
        <v>4194684.5</v>
      </c>
      <c r="E16" s="12">
        <v>4194685</v>
      </c>
      <c r="F16" s="12">
        <f t="shared" si="1"/>
        <v>0.5</v>
      </c>
      <c r="G16" s="12">
        <f>B16-E16</f>
        <v>4194684</v>
      </c>
      <c r="H16" s="60"/>
      <c r="I16" s="12">
        <v>4194684</v>
      </c>
      <c r="J16" s="12">
        <v>0</v>
      </c>
      <c r="K16" s="12">
        <v>0</v>
      </c>
      <c r="L16" s="12">
        <f t="shared" si="3"/>
        <v>4194684</v>
      </c>
      <c r="M16" s="60"/>
    </row>
    <row r="17" spans="1:13" ht="12.75">
      <c r="A17" s="98" t="s">
        <v>127</v>
      </c>
      <c r="B17" s="12">
        <f>Matching!H16</f>
        <v>5064752</v>
      </c>
      <c r="C17" s="61">
        <v>0.5</v>
      </c>
      <c r="D17" s="57">
        <f t="shared" si="0"/>
        <v>2532376</v>
      </c>
      <c r="E17" s="12">
        <v>2532376</v>
      </c>
      <c r="F17" s="12">
        <f t="shared" si="1"/>
        <v>0</v>
      </c>
      <c r="G17" s="12">
        <f t="shared" si="2"/>
        <v>2532376</v>
      </c>
      <c r="H17" s="60"/>
      <c r="I17" s="12">
        <v>2532376</v>
      </c>
      <c r="J17" s="12">
        <v>0</v>
      </c>
      <c r="K17" s="12">
        <v>0</v>
      </c>
      <c r="L17" s="12">
        <f t="shared" si="3"/>
        <v>2532376</v>
      </c>
      <c r="M17" s="60"/>
    </row>
    <row r="18" spans="1:13" ht="12.75">
      <c r="A18" s="24" t="s">
        <v>40</v>
      </c>
      <c r="B18" s="12">
        <f>Matching!H17</f>
        <v>131695190</v>
      </c>
      <c r="C18" s="62">
        <v>0.5643</v>
      </c>
      <c r="D18" s="57">
        <f t="shared" si="0"/>
        <v>74315595.71700001</v>
      </c>
      <c r="E18" s="12">
        <v>74315596</v>
      </c>
      <c r="F18" s="12">
        <f t="shared" si="1"/>
        <v>0.28299999237060547</v>
      </c>
      <c r="G18" s="12">
        <f t="shared" si="2"/>
        <v>57379594</v>
      </c>
      <c r="H18" s="60"/>
      <c r="I18" s="12">
        <v>32993876</v>
      </c>
      <c r="J18" s="12">
        <v>24385718</v>
      </c>
      <c r="K18" s="12">
        <v>0</v>
      </c>
      <c r="L18" s="12">
        <f t="shared" si="3"/>
        <v>57379594</v>
      </c>
      <c r="M18" s="60"/>
    </row>
    <row r="19" spans="1:13" ht="12.75">
      <c r="A19" s="24" t="s">
        <v>41</v>
      </c>
      <c r="B19" s="12">
        <f>Matching!H18</f>
        <v>79603375</v>
      </c>
      <c r="C19" s="61">
        <v>0.59</v>
      </c>
      <c r="D19" s="57">
        <f t="shared" si="0"/>
        <v>46965991.25</v>
      </c>
      <c r="E19" s="12">
        <v>46965992</v>
      </c>
      <c r="F19" s="12">
        <f t="shared" si="1"/>
        <v>0.75</v>
      </c>
      <c r="G19" s="12">
        <f t="shared" si="2"/>
        <v>32637383</v>
      </c>
      <c r="H19" s="60"/>
      <c r="I19" s="12">
        <v>32637383</v>
      </c>
      <c r="J19" s="12">
        <v>0</v>
      </c>
      <c r="K19" s="12">
        <v>0</v>
      </c>
      <c r="L19" s="12">
        <f t="shared" si="3"/>
        <v>32637383</v>
      </c>
      <c r="M19" s="60"/>
    </row>
    <row r="20" spans="1:13" ht="12.75">
      <c r="A20" s="24" t="s">
        <v>42</v>
      </c>
      <c r="B20" s="12">
        <f>Matching!H19</f>
        <v>0</v>
      </c>
      <c r="C20" s="61">
        <v>0.5</v>
      </c>
      <c r="D20" s="57">
        <f t="shared" si="0"/>
        <v>0</v>
      </c>
      <c r="E20" s="12">
        <v>0</v>
      </c>
      <c r="F20" s="12">
        <f t="shared" si="1"/>
        <v>0</v>
      </c>
      <c r="G20" s="12">
        <f t="shared" si="2"/>
        <v>0</v>
      </c>
      <c r="H20" s="60"/>
      <c r="I20" s="12">
        <v>0</v>
      </c>
      <c r="J20" s="12">
        <v>0</v>
      </c>
      <c r="K20" s="12">
        <v>0</v>
      </c>
      <c r="L20" s="12">
        <f t="shared" si="3"/>
        <v>0</v>
      </c>
      <c r="M20" s="60"/>
    </row>
    <row r="21" spans="1:13" ht="12.75">
      <c r="A21" s="24" t="s">
        <v>43</v>
      </c>
      <c r="B21" s="12">
        <f>Matching!H20</f>
        <v>11343690</v>
      </c>
      <c r="C21" s="61">
        <v>0.5634</v>
      </c>
      <c r="D21" s="57">
        <f t="shared" si="0"/>
        <v>6391034.946</v>
      </c>
      <c r="E21" s="12">
        <v>6391035</v>
      </c>
      <c r="F21" s="12">
        <f t="shared" si="1"/>
        <v>0.053999999538064</v>
      </c>
      <c r="G21" s="12">
        <f t="shared" si="2"/>
        <v>4952655</v>
      </c>
      <c r="H21" s="60"/>
      <c r="I21" s="12">
        <v>4952655</v>
      </c>
      <c r="J21" s="12">
        <v>0</v>
      </c>
      <c r="K21" s="12">
        <v>0</v>
      </c>
      <c r="L21" s="12">
        <f t="shared" si="3"/>
        <v>4952655</v>
      </c>
      <c r="M21" s="60"/>
    </row>
    <row r="22" spans="1:13" ht="12.75">
      <c r="A22" s="24" t="s">
        <v>44</v>
      </c>
      <c r="B22" s="12">
        <f>Matching!H21</f>
        <v>10823889</v>
      </c>
      <c r="C22" s="61">
        <v>0.7102</v>
      </c>
      <c r="D22" s="57">
        <f t="shared" si="0"/>
        <v>7687125.967800001</v>
      </c>
      <c r="E22" s="12">
        <v>7687126</v>
      </c>
      <c r="F22" s="12">
        <f t="shared" si="1"/>
        <v>0.03219999931752682</v>
      </c>
      <c r="G22" s="12">
        <f t="shared" si="2"/>
        <v>3136763</v>
      </c>
      <c r="H22" s="60"/>
      <c r="I22" s="12">
        <v>3136763</v>
      </c>
      <c r="J22" s="12">
        <v>0</v>
      </c>
      <c r="K22" s="12">
        <v>0</v>
      </c>
      <c r="L22" s="12">
        <f t="shared" si="3"/>
        <v>3136763</v>
      </c>
      <c r="M22" s="60"/>
    </row>
    <row r="23" spans="1:13" ht="12.75">
      <c r="A23" s="24" t="s">
        <v>45</v>
      </c>
      <c r="B23" s="12">
        <f>Matching!H22</f>
        <v>140328648</v>
      </c>
      <c r="C23" s="61">
        <v>0.5</v>
      </c>
      <c r="D23" s="57">
        <f t="shared" si="0"/>
        <v>70164324</v>
      </c>
      <c r="E23" s="12">
        <v>70164324</v>
      </c>
      <c r="F23" s="12">
        <f t="shared" si="1"/>
        <v>0</v>
      </c>
      <c r="G23" s="12">
        <f t="shared" si="2"/>
        <v>70164324</v>
      </c>
      <c r="H23" s="60"/>
      <c r="I23" s="12">
        <v>70164324</v>
      </c>
      <c r="J23" s="12">
        <v>0</v>
      </c>
      <c r="K23" s="12">
        <v>0</v>
      </c>
      <c r="L23" s="12">
        <f t="shared" si="3"/>
        <v>70164324</v>
      </c>
      <c r="M23" s="60"/>
    </row>
    <row r="24" spans="1:13" ht="12.75">
      <c r="A24" s="24" t="s">
        <v>46</v>
      </c>
      <c r="B24" s="12">
        <f>Matching!H23</f>
        <v>53843751</v>
      </c>
      <c r="C24" s="61">
        <v>0.6204</v>
      </c>
      <c r="D24" s="57">
        <f t="shared" si="0"/>
        <v>33404663.120399997</v>
      </c>
      <c r="E24" s="12">
        <v>33404663</v>
      </c>
      <c r="F24" s="12">
        <f t="shared" si="1"/>
        <v>-0.12039999663829803</v>
      </c>
      <c r="G24" s="12">
        <f t="shared" si="2"/>
        <v>20439088</v>
      </c>
      <c r="H24" s="60"/>
      <c r="I24" s="12">
        <v>20439088</v>
      </c>
      <c r="J24" s="12">
        <v>0</v>
      </c>
      <c r="K24" s="12">
        <v>0</v>
      </c>
      <c r="L24" s="12">
        <f t="shared" si="3"/>
        <v>20439088</v>
      </c>
      <c r="M24" s="60"/>
    </row>
    <row r="25" spans="1:13" ht="12.75">
      <c r="A25" s="24" t="s">
        <v>47</v>
      </c>
      <c r="B25" s="12">
        <f>Matching!H24</f>
        <v>20141524</v>
      </c>
      <c r="C25" s="61">
        <v>0.6286</v>
      </c>
      <c r="D25" s="57">
        <f t="shared" si="0"/>
        <v>12660961.9864</v>
      </c>
      <c r="E25" s="12">
        <v>12660962</v>
      </c>
      <c r="F25" s="12">
        <f t="shared" si="1"/>
        <v>0.013599999248981476</v>
      </c>
      <c r="G25" s="12">
        <f t="shared" si="2"/>
        <v>7480562</v>
      </c>
      <c r="H25" s="60"/>
      <c r="I25" s="12">
        <v>7480562</v>
      </c>
      <c r="J25" s="12">
        <v>0</v>
      </c>
      <c r="K25" s="12">
        <v>0</v>
      </c>
      <c r="L25" s="12">
        <f t="shared" si="3"/>
        <v>7480562</v>
      </c>
      <c r="M25" s="60"/>
    </row>
    <row r="26" spans="1:13" ht="12.75">
      <c r="A26" s="24" t="s">
        <v>48</v>
      </c>
      <c r="B26" s="12">
        <f>Matching!H25</f>
        <v>23154889</v>
      </c>
      <c r="C26" s="61">
        <v>0.602</v>
      </c>
      <c r="D26" s="57">
        <f t="shared" si="0"/>
        <v>13939243.178</v>
      </c>
      <c r="E26" s="12">
        <v>13939243</v>
      </c>
      <c r="F26" s="12">
        <f t="shared" si="1"/>
        <v>-0.17799999937415123</v>
      </c>
      <c r="G26" s="12">
        <f t="shared" si="2"/>
        <v>9215646</v>
      </c>
      <c r="H26" s="60"/>
      <c r="I26" s="12">
        <v>9215646</v>
      </c>
      <c r="J26" s="12">
        <v>0</v>
      </c>
      <c r="K26" s="12">
        <v>0</v>
      </c>
      <c r="L26" s="12">
        <f t="shared" si="3"/>
        <v>9215646</v>
      </c>
      <c r="M26" s="60"/>
    </row>
    <row r="27" spans="1:13" ht="12.75">
      <c r="A27" s="24" t="s">
        <v>49</v>
      </c>
      <c r="B27" s="12">
        <f>Matching!H26</f>
        <v>30435206</v>
      </c>
      <c r="C27" s="61">
        <v>0.6994</v>
      </c>
      <c r="D27" s="57">
        <f t="shared" si="0"/>
        <v>21286383.0764</v>
      </c>
      <c r="E27" s="12">
        <v>21286383</v>
      </c>
      <c r="F27" s="12">
        <f t="shared" si="1"/>
        <v>-0.07640000060200691</v>
      </c>
      <c r="G27" s="12">
        <f t="shared" si="2"/>
        <v>9148823</v>
      </c>
      <c r="H27" s="60"/>
      <c r="I27" s="12">
        <v>9148823</v>
      </c>
      <c r="J27" s="12">
        <v>0</v>
      </c>
      <c r="K27" s="12">
        <v>0</v>
      </c>
      <c r="L27" s="12">
        <f t="shared" si="3"/>
        <v>9148823</v>
      </c>
      <c r="M27" s="60"/>
    </row>
    <row r="28" spans="1:13" ht="12.75">
      <c r="A28" s="24" t="s">
        <v>50</v>
      </c>
      <c r="B28" s="12">
        <f>Matching!H27</f>
        <v>14911959</v>
      </c>
      <c r="C28" s="61">
        <v>0.703</v>
      </c>
      <c r="D28" s="57">
        <f t="shared" si="0"/>
        <v>10483107.177</v>
      </c>
      <c r="E28" s="12">
        <v>10483107</v>
      </c>
      <c r="F28" s="12">
        <f t="shared" si="1"/>
        <v>-0.17699999921023846</v>
      </c>
      <c r="G28" s="12">
        <f t="shared" si="2"/>
        <v>4428852</v>
      </c>
      <c r="H28" s="60"/>
      <c r="I28" s="12">
        <v>4428852</v>
      </c>
      <c r="J28" s="12">
        <v>0</v>
      </c>
      <c r="K28" s="12">
        <v>0</v>
      </c>
      <c r="L28" s="12">
        <f t="shared" si="3"/>
        <v>4428852</v>
      </c>
      <c r="M28" s="60"/>
    </row>
    <row r="29" spans="1:13" ht="12.75">
      <c r="A29" s="24" t="s">
        <v>51</v>
      </c>
      <c r="B29" s="12">
        <f>Matching!H28</f>
        <v>9342621</v>
      </c>
      <c r="C29" s="61">
        <v>0.6658</v>
      </c>
      <c r="D29" s="57">
        <f t="shared" si="0"/>
        <v>6220317.061799999</v>
      </c>
      <c r="E29" s="12">
        <v>6220317</v>
      </c>
      <c r="F29" s="12">
        <f t="shared" si="1"/>
        <v>-0.061799999326467514</v>
      </c>
      <c r="G29" s="12">
        <f t="shared" si="2"/>
        <v>3122304</v>
      </c>
      <c r="H29" s="60"/>
      <c r="I29" s="12">
        <v>3122304</v>
      </c>
      <c r="J29" s="12">
        <v>0</v>
      </c>
      <c r="K29" s="12">
        <v>0</v>
      </c>
      <c r="L29" s="12">
        <f t="shared" si="3"/>
        <v>3122304</v>
      </c>
      <c r="M29" s="60"/>
    </row>
    <row r="30" spans="1:13" ht="12.75">
      <c r="A30" s="24" t="s">
        <v>52</v>
      </c>
      <c r="B30" s="12">
        <f>Matching!H29</f>
        <v>58558006</v>
      </c>
      <c r="C30" s="61">
        <v>0.5</v>
      </c>
      <c r="D30" s="57">
        <f t="shared" si="0"/>
        <v>29279003</v>
      </c>
      <c r="E30" s="12">
        <v>29279003</v>
      </c>
      <c r="F30" s="12">
        <f t="shared" si="1"/>
        <v>0</v>
      </c>
      <c r="G30" s="12">
        <f>B30-E30</f>
        <v>29279003</v>
      </c>
      <c r="H30" s="60"/>
      <c r="I30" s="12">
        <v>23423202</v>
      </c>
      <c r="J30" s="12">
        <v>0</v>
      </c>
      <c r="K30" s="12">
        <v>5855801</v>
      </c>
      <c r="L30" s="12">
        <f t="shared" si="3"/>
        <v>29279003</v>
      </c>
      <c r="M30" s="60"/>
    </row>
    <row r="31" spans="1:13" ht="12.75">
      <c r="A31" s="24" t="s">
        <v>53</v>
      </c>
      <c r="B31" s="12">
        <f>Matching!H30</f>
        <v>65056210</v>
      </c>
      <c r="C31" s="61">
        <v>0.5</v>
      </c>
      <c r="D31" s="57">
        <f t="shared" si="0"/>
        <v>32528105</v>
      </c>
      <c r="E31" s="12">
        <v>32528105</v>
      </c>
      <c r="F31" s="12">
        <f t="shared" si="1"/>
        <v>0</v>
      </c>
      <c r="G31" s="12">
        <f t="shared" si="2"/>
        <v>32528105</v>
      </c>
      <c r="H31" s="60"/>
      <c r="I31" s="12">
        <v>26461698</v>
      </c>
      <c r="J31" s="12">
        <v>0</v>
      </c>
      <c r="K31" s="12">
        <v>6066407</v>
      </c>
      <c r="L31" s="12">
        <f t="shared" si="3"/>
        <v>32528105</v>
      </c>
      <c r="M31" s="60"/>
    </row>
    <row r="32" spans="1:13" ht="12.75">
      <c r="A32" s="24" t="s">
        <v>54</v>
      </c>
      <c r="B32" s="12">
        <f>Matching!H31</f>
        <v>94158533</v>
      </c>
      <c r="C32" s="61">
        <v>0.5636</v>
      </c>
      <c r="D32" s="57">
        <f t="shared" si="0"/>
        <v>53067749.1988</v>
      </c>
      <c r="E32" s="12">
        <v>53067749</v>
      </c>
      <c r="F32" s="12">
        <f t="shared" si="1"/>
        <v>-0.1987999975681305</v>
      </c>
      <c r="G32" s="12">
        <f t="shared" si="2"/>
        <v>41090784</v>
      </c>
      <c r="H32" s="60"/>
      <c r="I32" s="12">
        <v>32872627</v>
      </c>
      <c r="J32" s="12">
        <v>0</v>
      </c>
      <c r="K32" s="12">
        <v>8218157</v>
      </c>
      <c r="L32" s="12">
        <f t="shared" si="3"/>
        <v>41090784</v>
      </c>
      <c r="M32" s="60"/>
    </row>
    <row r="33" spans="1:13" ht="12.75">
      <c r="A33" s="24" t="s">
        <v>55</v>
      </c>
      <c r="B33" s="12">
        <f>Matching!H32</f>
        <v>54307308</v>
      </c>
      <c r="C33" s="61">
        <v>0.5</v>
      </c>
      <c r="D33" s="57">
        <f t="shared" si="0"/>
        <v>27153654</v>
      </c>
      <c r="E33" s="12">
        <v>27153654</v>
      </c>
      <c r="F33" s="12">
        <f t="shared" si="1"/>
        <v>0</v>
      </c>
      <c r="G33" s="12">
        <f t="shared" si="2"/>
        <v>27153654</v>
      </c>
      <c r="H33" s="60"/>
      <c r="I33" s="12">
        <v>27153654</v>
      </c>
      <c r="J33" s="12">
        <v>0</v>
      </c>
      <c r="K33" s="12">
        <v>0</v>
      </c>
      <c r="L33" s="12">
        <f t="shared" si="3"/>
        <v>27153654</v>
      </c>
      <c r="M33" s="60"/>
    </row>
    <row r="34" spans="1:13" ht="12.75">
      <c r="A34" s="24" t="s">
        <v>56</v>
      </c>
      <c r="B34" s="12">
        <f>Matching!H33</f>
        <v>20461616</v>
      </c>
      <c r="C34" s="61">
        <v>0.7609</v>
      </c>
      <c r="D34" s="57">
        <f t="shared" si="0"/>
        <v>15569243.614400001</v>
      </c>
      <c r="E34" s="12">
        <v>15569244</v>
      </c>
      <c r="F34" s="12">
        <f t="shared" si="1"/>
        <v>0.38559999875724316</v>
      </c>
      <c r="G34" s="12">
        <f t="shared" si="2"/>
        <v>4892372</v>
      </c>
      <c r="H34" s="60"/>
      <c r="I34" s="12">
        <v>4892372</v>
      </c>
      <c r="J34" s="12">
        <v>0</v>
      </c>
      <c r="K34" s="12">
        <v>0</v>
      </c>
      <c r="L34" s="12">
        <f t="shared" si="3"/>
        <v>4892372</v>
      </c>
      <c r="M34" s="60"/>
    </row>
    <row r="35" spans="1:13" ht="12.75">
      <c r="A35" s="24" t="s">
        <v>57</v>
      </c>
      <c r="B35" s="12">
        <f>Matching!H34</f>
        <v>49531767</v>
      </c>
      <c r="C35" s="61">
        <v>0.6106</v>
      </c>
      <c r="D35" s="57">
        <f t="shared" si="0"/>
        <v>30244096.930200003</v>
      </c>
      <c r="E35" s="12">
        <v>30244097</v>
      </c>
      <c r="F35" s="12">
        <f t="shared" si="1"/>
        <v>0.0697999969124794</v>
      </c>
      <c r="G35" s="12">
        <f t="shared" si="2"/>
        <v>19287670</v>
      </c>
      <c r="H35" s="60"/>
      <c r="I35" s="12">
        <v>19287670</v>
      </c>
      <c r="J35" s="12">
        <v>0</v>
      </c>
      <c r="K35" s="12">
        <v>0</v>
      </c>
      <c r="L35" s="12">
        <f t="shared" si="3"/>
        <v>19287670</v>
      </c>
      <c r="M35" s="60"/>
    </row>
    <row r="36" spans="1:13" ht="12.75">
      <c r="A36" s="24" t="s">
        <v>58</v>
      </c>
      <c r="B36" s="12">
        <f>Matching!H35</f>
        <v>6463301</v>
      </c>
      <c r="C36" s="61">
        <v>0.7283</v>
      </c>
      <c r="D36" s="57">
        <f t="shared" si="0"/>
        <v>4707222.118299999</v>
      </c>
      <c r="E36" s="12">
        <v>4707222</v>
      </c>
      <c r="F36" s="12">
        <f t="shared" si="1"/>
        <v>-0.11829999927431345</v>
      </c>
      <c r="G36" s="12">
        <f t="shared" si="2"/>
        <v>1756079</v>
      </c>
      <c r="H36" s="60"/>
      <c r="I36" s="12">
        <v>1756079</v>
      </c>
      <c r="J36" s="12">
        <v>0</v>
      </c>
      <c r="K36" s="12">
        <v>0</v>
      </c>
      <c r="L36" s="12">
        <f t="shared" si="3"/>
        <v>1756079</v>
      </c>
      <c r="M36" s="60"/>
    </row>
    <row r="37" spans="1:13" ht="12.75">
      <c r="A37" s="24" t="s">
        <v>59</v>
      </c>
      <c r="B37" s="12">
        <f>Matching!H36</f>
        <v>15837481</v>
      </c>
      <c r="C37" s="61">
        <v>0.5955</v>
      </c>
      <c r="D37" s="57">
        <f t="shared" si="0"/>
        <v>9431219.9355</v>
      </c>
      <c r="E37" s="12">
        <v>9431220</v>
      </c>
      <c r="F37" s="12">
        <f t="shared" si="1"/>
        <v>0.06450000032782555</v>
      </c>
      <c r="G37" s="12">
        <f t="shared" si="2"/>
        <v>6406261</v>
      </c>
      <c r="H37" s="60"/>
      <c r="I37" s="12">
        <v>6406261</v>
      </c>
      <c r="J37" s="12">
        <v>0</v>
      </c>
      <c r="K37" s="12">
        <v>0</v>
      </c>
      <c r="L37" s="12">
        <f t="shared" si="3"/>
        <v>6406261</v>
      </c>
      <c r="M37" s="60"/>
    </row>
    <row r="38" spans="1:13" ht="12.75">
      <c r="A38" s="24" t="s">
        <v>60</v>
      </c>
      <c r="B38" s="12">
        <f>Matching!H37</f>
        <v>22690370</v>
      </c>
      <c r="C38" s="61">
        <v>0.5</v>
      </c>
      <c r="D38" s="57">
        <f t="shared" si="0"/>
        <v>11345185</v>
      </c>
      <c r="E38" s="12">
        <v>11345185</v>
      </c>
      <c r="F38" s="12">
        <f t="shared" si="1"/>
        <v>0</v>
      </c>
      <c r="G38" s="12">
        <f t="shared" si="2"/>
        <v>11345185</v>
      </c>
      <c r="H38" s="60"/>
      <c r="I38" s="12">
        <v>7941629</v>
      </c>
      <c r="J38" s="12">
        <v>1242715</v>
      </c>
      <c r="K38" s="12">
        <v>2160841</v>
      </c>
      <c r="L38" s="12">
        <f t="shared" si="3"/>
        <v>11345185</v>
      </c>
      <c r="M38" s="60"/>
    </row>
    <row r="39" spans="1:13" ht="12.75">
      <c r="A39" s="24" t="s">
        <v>61</v>
      </c>
      <c r="B39" s="12">
        <f>Matching!H38</f>
        <v>13155030</v>
      </c>
      <c r="C39" s="61">
        <v>0.5</v>
      </c>
      <c r="D39" s="57">
        <f t="shared" si="0"/>
        <v>6577515</v>
      </c>
      <c r="E39" s="12">
        <v>6577515</v>
      </c>
      <c r="F39" s="12">
        <f t="shared" si="1"/>
        <v>0</v>
      </c>
      <c r="G39" s="12">
        <f t="shared" si="2"/>
        <v>6577515</v>
      </c>
      <c r="H39" s="60"/>
      <c r="I39" s="12">
        <v>6577515</v>
      </c>
      <c r="J39" s="12">
        <v>0</v>
      </c>
      <c r="K39" s="12">
        <v>0</v>
      </c>
      <c r="L39" s="12">
        <f t="shared" si="3"/>
        <v>6577515</v>
      </c>
      <c r="M39" s="60"/>
    </row>
    <row r="40" spans="1:13" ht="12.75">
      <c r="A40" s="24" t="s">
        <v>62</v>
      </c>
      <c r="B40" s="12">
        <f>Matching!H39</f>
        <v>91152786</v>
      </c>
      <c r="C40" s="61">
        <v>0.5</v>
      </c>
      <c r="D40" s="57">
        <f t="shared" si="0"/>
        <v>45576393</v>
      </c>
      <c r="E40" s="12">
        <v>45576393</v>
      </c>
      <c r="F40" s="12">
        <f t="shared" si="1"/>
        <v>0</v>
      </c>
      <c r="G40" s="12">
        <f t="shared" si="2"/>
        <v>45576393</v>
      </c>
      <c r="H40" s="60"/>
      <c r="I40" s="12">
        <v>45576393</v>
      </c>
      <c r="J40" s="12">
        <v>0</v>
      </c>
      <c r="K40" s="12">
        <v>0</v>
      </c>
      <c r="L40" s="12">
        <f t="shared" si="3"/>
        <v>45576393</v>
      </c>
      <c r="M40" s="60"/>
    </row>
    <row r="41" spans="1:13" ht="12.75">
      <c r="A41" s="24" t="s">
        <v>63</v>
      </c>
      <c r="B41" s="12">
        <f>Matching!H40</f>
        <v>14562503</v>
      </c>
      <c r="C41" s="61">
        <v>0.7304</v>
      </c>
      <c r="D41" s="57">
        <f t="shared" si="0"/>
        <v>10636452.191200001</v>
      </c>
      <c r="E41" s="12">
        <v>10636452</v>
      </c>
      <c r="F41" s="12">
        <f t="shared" si="1"/>
        <v>-0.1912000011652708</v>
      </c>
      <c r="G41" s="12">
        <f t="shared" si="2"/>
        <v>3926051</v>
      </c>
      <c r="H41" s="60"/>
      <c r="I41" s="12">
        <v>3926051</v>
      </c>
      <c r="J41" s="12">
        <v>0</v>
      </c>
      <c r="K41" s="12">
        <v>0</v>
      </c>
      <c r="L41" s="12">
        <f t="shared" si="3"/>
        <v>3926051</v>
      </c>
      <c r="M41" s="60"/>
    </row>
    <row r="42" spans="1:13" ht="12.75">
      <c r="A42" s="24" t="s">
        <v>64</v>
      </c>
      <c r="B42" s="12">
        <f>Matching!H41</f>
        <v>202583146</v>
      </c>
      <c r="C42" s="61">
        <v>0.5</v>
      </c>
      <c r="D42" s="57">
        <f t="shared" si="0"/>
        <v>101291573</v>
      </c>
      <c r="E42" s="12">
        <v>101291573</v>
      </c>
      <c r="F42" s="12">
        <f t="shared" si="1"/>
        <v>0</v>
      </c>
      <c r="G42" s="12">
        <f t="shared" si="2"/>
        <v>101291573</v>
      </c>
      <c r="H42" s="60"/>
      <c r="I42" s="12">
        <v>101291573</v>
      </c>
      <c r="J42" s="12">
        <v>0</v>
      </c>
      <c r="K42" s="12">
        <v>0</v>
      </c>
      <c r="L42" s="12">
        <f t="shared" si="3"/>
        <v>101291573</v>
      </c>
      <c r="M42" s="60"/>
    </row>
    <row r="43" spans="1:13" ht="12.75">
      <c r="A43" s="24" t="s">
        <v>65</v>
      </c>
      <c r="B43" s="12">
        <f>Matching!H42</f>
        <v>69762298</v>
      </c>
      <c r="C43" s="61">
        <v>0.6146</v>
      </c>
      <c r="D43" s="57">
        <f t="shared" si="0"/>
        <v>42875908.3508</v>
      </c>
      <c r="E43" s="12">
        <v>42875908</v>
      </c>
      <c r="F43" s="12">
        <f t="shared" si="1"/>
        <v>-0.3508000001311302</v>
      </c>
      <c r="G43" s="12">
        <f t="shared" si="2"/>
        <v>26886390</v>
      </c>
      <c r="H43" s="60"/>
      <c r="I43" s="12">
        <v>26886390</v>
      </c>
      <c r="J43" s="12">
        <v>0</v>
      </c>
      <c r="K43" s="12">
        <v>0</v>
      </c>
      <c r="L43" s="12">
        <f t="shared" si="3"/>
        <v>26886390</v>
      </c>
      <c r="M43" s="60"/>
    </row>
    <row r="44" spans="1:13" ht="12.75">
      <c r="A44" s="24" t="s">
        <v>66</v>
      </c>
      <c r="B44" s="12">
        <f>Matching!H43</f>
        <v>4716289</v>
      </c>
      <c r="C44" s="61">
        <v>0.6987</v>
      </c>
      <c r="D44" s="57">
        <f t="shared" si="0"/>
        <v>3295271.1243</v>
      </c>
      <c r="E44" s="12">
        <v>3295271</v>
      </c>
      <c r="F44" s="12">
        <f t="shared" si="1"/>
        <v>-0.1242999997921288</v>
      </c>
      <c r="G44" s="12">
        <f t="shared" si="2"/>
        <v>1421018</v>
      </c>
      <c r="H44" s="60"/>
      <c r="I44" s="12">
        <v>1421018</v>
      </c>
      <c r="J44" s="12">
        <v>0</v>
      </c>
      <c r="K44" s="12">
        <v>0</v>
      </c>
      <c r="L44" s="12">
        <f t="shared" si="3"/>
        <v>1421018</v>
      </c>
      <c r="M44" s="60"/>
    </row>
    <row r="45" spans="1:13" ht="12.75">
      <c r="A45" s="24" t="s">
        <v>67</v>
      </c>
      <c r="B45" s="12">
        <f>Matching!H44</f>
        <v>0</v>
      </c>
      <c r="C45" s="61">
        <v>0.5</v>
      </c>
      <c r="D45" s="57">
        <f t="shared" si="0"/>
        <v>0</v>
      </c>
      <c r="E45" s="12">
        <v>0</v>
      </c>
      <c r="F45" s="12">
        <f t="shared" si="1"/>
        <v>0</v>
      </c>
      <c r="G45" s="12">
        <f t="shared" si="2"/>
        <v>0</v>
      </c>
      <c r="H45" s="60"/>
      <c r="I45" s="12">
        <v>0</v>
      </c>
      <c r="J45" s="12">
        <v>0</v>
      </c>
      <c r="K45" s="12">
        <v>0</v>
      </c>
      <c r="L45" s="12">
        <f t="shared" si="3"/>
        <v>0</v>
      </c>
      <c r="M45" s="60"/>
    </row>
    <row r="46" spans="1:13" ht="12.75">
      <c r="A46" s="24" t="s">
        <v>68</v>
      </c>
      <c r="B46" s="12">
        <f>Matching!H45</f>
        <v>104748215</v>
      </c>
      <c r="C46" s="61">
        <v>0.5878</v>
      </c>
      <c r="D46" s="57">
        <f t="shared" si="0"/>
        <v>61571000.777</v>
      </c>
      <c r="E46" s="12">
        <v>61571001</v>
      </c>
      <c r="F46" s="12">
        <f t="shared" si="1"/>
        <v>0.22299999743700027</v>
      </c>
      <c r="G46" s="12">
        <f t="shared" si="2"/>
        <v>43177214</v>
      </c>
      <c r="H46" s="60"/>
      <c r="I46" s="12">
        <v>43177214</v>
      </c>
      <c r="J46" s="12">
        <v>0</v>
      </c>
      <c r="K46" s="12">
        <v>0</v>
      </c>
      <c r="L46" s="12">
        <f t="shared" si="3"/>
        <v>43177214</v>
      </c>
      <c r="M46" s="60"/>
    </row>
    <row r="47" spans="1:13" ht="12.75">
      <c r="A47" s="24" t="s">
        <v>69</v>
      </c>
      <c r="B47" s="12">
        <f>Matching!H46</f>
        <v>16331772</v>
      </c>
      <c r="C47" s="61">
        <v>0.7043</v>
      </c>
      <c r="D47" s="57">
        <f t="shared" si="0"/>
        <v>11502467.0196</v>
      </c>
      <c r="E47" s="12">
        <v>11502467</v>
      </c>
      <c r="F47" s="12">
        <f t="shared" si="1"/>
        <v>-0.019600000232458115</v>
      </c>
      <c r="G47" s="12">
        <f t="shared" si="2"/>
        <v>4829305</v>
      </c>
      <c r="H47" s="60"/>
      <c r="I47" s="12">
        <v>4829305</v>
      </c>
      <c r="J47" s="12">
        <v>0</v>
      </c>
      <c r="K47" s="12">
        <v>0</v>
      </c>
      <c r="L47" s="12">
        <f t="shared" si="3"/>
        <v>4829305</v>
      </c>
      <c r="M47" s="60"/>
    </row>
    <row r="48" spans="1:13" ht="12.75">
      <c r="A48" s="24" t="s">
        <v>70</v>
      </c>
      <c r="B48" s="12">
        <f>Matching!H47</f>
        <v>30333440</v>
      </c>
      <c r="C48" s="61">
        <v>0.592</v>
      </c>
      <c r="D48" s="57">
        <f t="shared" si="0"/>
        <v>17957396.48</v>
      </c>
      <c r="E48" s="12">
        <v>17957396</v>
      </c>
      <c r="F48" s="12">
        <f t="shared" si="1"/>
        <v>-0.48000000044703484</v>
      </c>
      <c r="G48" s="12">
        <f t="shared" si="2"/>
        <v>12376044</v>
      </c>
      <c r="H48" s="60"/>
      <c r="I48" s="12">
        <v>9900835</v>
      </c>
      <c r="J48" s="12">
        <v>0</v>
      </c>
      <c r="K48" s="12">
        <v>2475209</v>
      </c>
      <c r="L48" s="12">
        <f t="shared" si="3"/>
        <v>12376044</v>
      </c>
      <c r="M48" s="60"/>
    </row>
    <row r="49" spans="1:13" ht="12.75">
      <c r="A49" s="24" t="s">
        <v>71</v>
      </c>
      <c r="B49" s="12">
        <f>Matching!H48</f>
        <v>113244727</v>
      </c>
      <c r="C49" s="61">
        <v>0.5465</v>
      </c>
      <c r="D49" s="57">
        <f t="shared" si="0"/>
        <v>61888243.3055</v>
      </c>
      <c r="E49" s="12">
        <v>61888243</v>
      </c>
      <c r="F49" s="12">
        <f t="shared" si="1"/>
        <v>-0.30550000071525574</v>
      </c>
      <c r="G49" s="12">
        <f t="shared" si="2"/>
        <v>51356484</v>
      </c>
      <c r="H49" s="60"/>
      <c r="I49" s="12">
        <v>51356484</v>
      </c>
      <c r="J49" s="12">
        <v>0</v>
      </c>
      <c r="K49" s="12">
        <v>0</v>
      </c>
      <c r="L49" s="12">
        <f t="shared" si="3"/>
        <v>51356484</v>
      </c>
      <c r="M49" s="60"/>
    </row>
    <row r="50" spans="1:13" ht="12.75">
      <c r="A50" s="24" t="s">
        <v>72</v>
      </c>
      <c r="B50" s="12">
        <f>Matching!H49</f>
        <v>0</v>
      </c>
      <c r="C50" s="61">
        <v>0.5</v>
      </c>
      <c r="D50" s="57">
        <f t="shared" si="0"/>
        <v>0</v>
      </c>
      <c r="E50" s="12">
        <v>0</v>
      </c>
      <c r="F50" s="12">
        <f t="shared" si="1"/>
        <v>0</v>
      </c>
      <c r="G50" s="12">
        <f t="shared" si="2"/>
        <v>0</v>
      </c>
      <c r="H50" s="60"/>
      <c r="I50" s="12">
        <v>0</v>
      </c>
      <c r="J50" s="12">
        <v>0</v>
      </c>
      <c r="K50" s="12">
        <v>0</v>
      </c>
      <c r="L50" s="12">
        <f t="shared" si="3"/>
        <v>0</v>
      </c>
      <c r="M50" s="60"/>
    </row>
    <row r="51" spans="1:13" ht="12.75">
      <c r="A51" s="24" t="s">
        <v>73</v>
      </c>
      <c r="B51" s="12">
        <f>Matching!H50</f>
        <v>10197330</v>
      </c>
      <c r="C51" s="61">
        <v>0.5245</v>
      </c>
      <c r="D51" s="57">
        <f t="shared" si="0"/>
        <v>5348499.585</v>
      </c>
      <c r="E51" s="12">
        <v>5348500</v>
      </c>
      <c r="F51" s="12">
        <f t="shared" si="1"/>
        <v>0.4150000000372529</v>
      </c>
      <c r="G51" s="12">
        <f t="shared" si="2"/>
        <v>4848830</v>
      </c>
      <c r="H51" s="60"/>
      <c r="I51" s="12">
        <v>4848830</v>
      </c>
      <c r="J51" s="12">
        <v>0</v>
      </c>
      <c r="K51" s="12">
        <v>0</v>
      </c>
      <c r="L51" s="12">
        <f t="shared" si="3"/>
        <v>4848830</v>
      </c>
      <c r="M51" s="60"/>
    </row>
    <row r="52" spans="1:13" ht="12.75">
      <c r="A52" s="24" t="s">
        <v>74</v>
      </c>
      <c r="B52" s="12">
        <f>Matching!H51</f>
        <v>31095369</v>
      </c>
      <c r="C52" s="61">
        <v>0.6934</v>
      </c>
      <c r="D52" s="57">
        <f t="shared" si="0"/>
        <v>21561528.8646</v>
      </c>
      <c r="E52" s="12">
        <v>21561529</v>
      </c>
      <c r="F52" s="12">
        <f t="shared" si="1"/>
        <v>0.13540000095963478</v>
      </c>
      <c r="G52" s="12">
        <f t="shared" si="2"/>
        <v>9533840</v>
      </c>
      <c r="H52" s="60"/>
      <c r="I52" s="12">
        <v>7675663</v>
      </c>
      <c r="J52" s="12">
        <v>0</v>
      </c>
      <c r="K52" s="12">
        <v>1858177</v>
      </c>
      <c r="L52" s="12">
        <f t="shared" si="3"/>
        <v>9533840</v>
      </c>
      <c r="M52" s="60"/>
    </row>
    <row r="53" spans="1:13" ht="12.75">
      <c r="A53" s="24" t="s">
        <v>75</v>
      </c>
      <c r="B53" s="12">
        <f>Matching!H52</f>
        <v>6351992</v>
      </c>
      <c r="C53" s="61">
        <v>0.6593</v>
      </c>
      <c r="D53" s="57">
        <f t="shared" si="0"/>
        <v>4187868.3256</v>
      </c>
      <c r="E53" s="12">
        <v>4187868</v>
      </c>
      <c r="F53" s="12">
        <f t="shared" si="1"/>
        <v>-0.32560000009834766</v>
      </c>
      <c r="G53" s="12">
        <f t="shared" si="2"/>
        <v>2164124</v>
      </c>
      <c r="H53" s="60"/>
      <c r="I53" s="12">
        <v>2164124</v>
      </c>
      <c r="J53" s="12">
        <v>0</v>
      </c>
      <c r="K53" s="12">
        <v>0</v>
      </c>
      <c r="L53" s="12">
        <f t="shared" si="3"/>
        <v>2164124</v>
      </c>
      <c r="M53" s="60"/>
    </row>
    <row r="54" spans="1:13" ht="12.75">
      <c r="A54" s="24" t="s">
        <v>76</v>
      </c>
      <c r="B54" s="12">
        <f>Matching!H53</f>
        <v>46785808</v>
      </c>
      <c r="C54" s="61">
        <v>0.6364</v>
      </c>
      <c r="D54" s="57">
        <f t="shared" si="0"/>
        <v>29774488.2112</v>
      </c>
      <c r="E54" s="12">
        <v>29774488</v>
      </c>
      <c r="F54" s="12">
        <f t="shared" si="1"/>
        <v>-0.21119999885559082</v>
      </c>
      <c r="G54" s="12">
        <f t="shared" si="2"/>
        <v>17011320</v>
      </c>
      <c r="H54" s="60"/>
      <c r="I54" s="12">
        <v>17011320</v>
      </c>
      <c r="J54" s="12">
        <v>0</v>
      </c>
      <c r="K54" s="12">
        <v>0</v>
      </c>
      <c r="L54" s="12">
        <f t="shared" si="3"/>
        <v>17011320</v>
      </c>
      <c r="M54" s="60"/>
    </row>
    <row r="55" spans="1:13" ht="12.75">
      <c r="A55" s="24" t="s">
        <v>77</v>
      </c>
      <c r="B55" s="12">
        <f>Matching!H54</f>
        <v>203705553</v>
      </c>
      <c r="C55" s="61">
        <v>0.6017</v>
      </c>
      <c r="D55" s="57">
        <f t="shared" si="0"/>
        <v>122569631.2401</v>
      </c>
      <c r="E55" s="12">
        <v>122569631</v>
      </c>
      <c r="F55" s="12">
        <f t="shared" si="1"/>
        <v>-0.24009999632835388</v>
      </c>
      <c r="G55" s="12">
        <f>B55-E55</f>
        <v>81135922</v>
      </c>
      <c r="H55" s="60"/>
      <c r="I55" s="12">
        <v>59493733</v>
      </c>
      <c r="J55" s="12">
        <v>5419512</v>
      </c>
      <c r="K55" s="12">
        <v>16222677</v>
      </c>
      <c r="L55" s="12">
        <f t="shared" si="3"/>
        <v>81135922</v>
      </c>
      <c r="M55" s="60"/>
    </row>
    <row r="56" spans="1:13" ht="12.75">
      <c r="A56" s="24" t="s">
        <v>78</v>
      </c>
      <c r="B56" s="12">
        <f>Matching!H55</f>
        <v>3455144</v>
      </c>
      <c r="C56" s="61">
        <v>0.7</v>
      </c>
      <c r="D56" s="57">
        <f t="shared" si="0"/>
        <v>2418600.8</v>
      </c>
      <c r="E56" s="12">
        <v>2418601</v>
      </c>
      <c r="F56" s="12">
        <f t="shared" si="1"/>
        <v>0.20000000018626451</v>
      </c>
      <c r="G56" s="12">
        <f t="shared" si="2"/>
        <v>1036543</v>
      </c>
      <c r="H56" s="60"/>
      <c r="I56" s="12">
        <v>1036543</v>
      </c>
      <c r="J56" s="12">
        <v>0</v>
      </c>
      <c r="K56" s="12">
        <v>0</v>
      </c>
      <c r="L56" s="12">
        <f t="shared" si="3"/>
        <v>1036543</v>
      </c>
      <c r="M56" s="60"/>
    </row>
    <row r="57" spans="1:13" ht="12.75">
      <c r="A57" s="24" t="s">
        <v>79</v>
      </c>
      <c r="B57" s="12">
        <f>Matching!H56</f>
        <v>4833099</v>
      </c>
      <c r="C57" s="61">
        <v>0.6306</v>
      </c>
      <c r="D57" s="57">
        <f t="shared" si="0"/>
        <v>3047752.2294</v>
      </c>
      <c r="E57" s="12">
        <v>3047752</v>
      </c>
      <c r="F57" s="12">
        <f t="shared" si="1"/>
        <v>-0.2294000000692904</v>
      </c>
      <c r="G57" s="12">
        <f t="shared" si="2"/>
        <v>1785347</v>
      </c>
      <c r="H57" s="60"/>
      <c r="I57" s="12">
        <v>1785347</v>
      </c>
      <c r="J57" s="12">
        <v>0</v>
      </c>
      <c r="K57" s="12">
        <v>0</v>
      </c>
      <c r="L57" s="12">
        <f t="shared" si="3"/>
        <v>1785347</v>
      </c>
      <c r="M57" s="60"/>
    </row>
    <row r="58" spans="1:13" ht="12.75">
      <c r="A58" s="24" t="s">
        <v>80</v>
      </c>
      <c r="B58" s="12">
        <f>Matching!H57</f>
        <v>0</v>
      </c>
      <c r="C58" s="61">
        <v>0.5</v>
      </c>
      <c r="D58" s="57">
        <f t="shared" si="0"/>
        <v>0</v>
      </c>
      <c r="E58" s="12">
        <v>0</v>
      </c>
      <c r="F58" s="12">
        <f t="shared" si="1"/>
        <v>0</v>
      </c>
      <c r="G58" s="12">
        <f t="shared" si="2"/>
        <v>0</v>
      </c>
      <c r="H58" s="60"/>
      <c r="I58" s="12">
        <v>0</v>
      </c>
      <c r="J58" s="12">
        <v>0</v>
      </c>
      <c r="K58" s="12">
        <v>0</v>
      </c>
      <c r="L58" s="12">
        <f t="shared" si="3"/>
        <v>0</v>
      </c>
      <c r="M58" s="60"/>
    </row>
    <row r="59" spans="1:13" ht="12.75">
      <c r="A59" s="24" t="s">
        <v>81</v>
      </c>
      <c r="B59" s="12">
        <f>Matching!H58</f>
        <v>71697841</v>
      </c>
      <c r="C59" s="61">
        <v>0.5145</v>
      </c>
      <c r="D59" s="57">
        <f t="shared" si="0"/>
        <v>36888539.1945</v>
      </c>
      <c r="E59" s="12">
        <v>36888539</v>
      </c>
      <c r="F59" s="12">
        <f t="shared" si="1"/>
        <v>-0.19449999928474426</v>
      </c>
      <c r="G59" s="12">
        <f t="shared" si="2"/>
        <v>34809302</v>
      </c>
      <c r="H59" s="60"/>
      <c r="I59" s="12">
        <v>28098927</v>
      </c>
      <c r="J59" s="12">
        <v>0</v>
      </c>
      <c r="K59" s="12">
        <v>6710375</v>
      </c>
      <c r="L59" s="12">
        <f t="shared" si="3"/>
        <v>34809302</v>
      </c>
      <c r="M59" s="60"/>
    </row>
    <row r="60" spans="1:13" ht="12.75">
      <c r="A60" s="24" t="s">
        <v>82</v>
      </c>
      <c r="B60" s="12">
        <f>Matching!H59</f>
        <v>60990272</v>
      </c>
      <c r="C60" s="61">
        <v>0.5037</v>
      </c>
      <c r="D60" s="57">
        <f t="shared" si="0"/>
        <v>30720800.006400004</v>
      </c>
      <c r="E60" s="12">
        <v>30720798</v>
      </c>
      <c r="F60" s="12">
        <f t="shared" si="1"/>
        <v>-2.006400004029274</v>
      </c>
      <c r="G60" s="12">
        <f t="shared" si="2"/>
        <v>30269474</v>
      </c>
      <c r="H60" s="60"/>
      <c r="I60" s="12">
        <v>24215580</v>
      </c>
      <c r="J60" s="12">
        <v>0</v>
      </c>
      <c r="K60" s="12">
        <v>6053894</v>
      </c>
      <c r="L60" s="12">
        <f t="shared" si="3"/>
        <v>30269474</v>
      </c>
      <c r="M60" s="60"/>
    </row>
    <row r="61" spans="1:13" ht="12.75">
      <c r="A61" s="24" t="s">
        <v>83</v>
      </c>
      <c r="B61" s="12">
        <f>Matching!H60</f>
        <v>11208927</v>
      </c>
      <c r="C61" s="61">
        <v>0.7527</v>
      </c>
      <c r="D61" s="57">
        <f t="shared" si="0"/>
        <v>8436959.3529</v>
      </c>
      <c r="E61" s="12">
        <v>8412231</v>
      </c>
      <c r="F61" s="12">
        <f t="shared" si="1"/>
        <v>-24728.35290000029</v>
      </c>
      <c r="G61" s="12">
        <f>B61-E61</f>
        <v>2796696</v>
      </c>
      <c r="H61" s="60"/>
      <c r="I61" s="12">
        <v>2796696</v>
      </c>
      <c r="J61" s="12">
        <v>0</v>
      </c>
      <c r="K61" s="12">
        <v>0</v>
      </c>
      <c r="L61" s="12">
        <f t="shared" si="3"/>
        <v>2796696</v>
      </c>
      <c r="M61" s="60"/>
    </row>
    <row r="62" spans="1:13" ht="12.75">
      <c r="A62" s="24" t="s">
        <v>84</v>
      </c>
      <c r="B62" s="12">
        <f>Matching!H61</f>
        <v>48913705</v>
      </c>
      <c r="C62" s="61">
        <v>0.5857</v>
      </c>
      <c r="D62" s="57">
        <f t="shared" si="0"/>
        <v>28648757.0185</v>
      </c>
      <c r="E62" s="12">
        <v>28648757</v>
      </c>
      <c r="F62" s="12">
        <f t="shared" si="1"/>
        <v>-0.01850000023841858</v>
      </c>
      <c r="G62" s="12">
        <f t="shared" si="2"/>
        <v>20264948</v>
      </c>
      <c r="H62" s="60"/>
      <c r="I62" s="12">
        <v>16261384</v>
      </c>
      <c r="J62" s="12">
        <v>0</v>
      </c>
      <c r="K62" s="12">
        <v>4003564</v>
      </c>
      <c r="L62" s="12">
        <f t="shared" si="3"/>
        <v>20264948</v>
      </c>
      <c r="M62" s="60"/>
    </row>
    <row r="63" spans="1:13" ht="12.75">
      <c r="A63" s="24" t="s">
        <v>85</v>
      </c>
      <c r="B63" s="12">
        <f>Matching!H62</f>
        <v>700000</v>
      </c>
      <c r="C63" s="61">
        <v>0.6197</v>
      </c>
      <c r="D63" s="57">
        <f t="shared" si="0"/>
        <v>433790</v>
      </c>
      <c r="E63" s="12">
        <v>433790</v>
      </c>
      <c r="F63" s="12">
        <f t="shared" si="1"/>
        <v>0</v>
      </c>
      <c r="G63" s="12">
        <f t="shared" si="2"/>
        <v>266210</v>
      </c>
      <c r="H63" s="60"/>
      <c r="I63" s="12">
        <v>266210</v>
      </c>
      <c r="J63" s="12">
        <v>0</v>
      </c>
      <c r="K63" s="12">
        <v>0</v>
      </c>
      <c r="L63" s="12">
        <f t="shared" si="3"/>
        <v>266210</v>
      </c>
      <c r="M63" s="60"/>
    </row>
    <row r="64" spans="2:12" ht="12.75">
      <c r="B64" s="57"/>
      <c r="C64" s="4"/>
      <c r="D64" s="4"/>
      <c r="E64" s="4"/>
      <c r="F64" s="4"/>
      <c r="G64" s="57"/>
      <c r="I64" s="4"/>
      <c r="J64" s="4"/>
      <c r="K64" s="4"/>
      <c r="L64" s="4"/>
    </row>
    <row r="65" spans="1:12" ht="12.75">
      <c r="A65" s="65" t="s">
        <v>86</v>
      </c>
      <c r="B65" s="75">
        <f>SUM(B8:B64)</f>
        <v>2677865355</v>
      </c>
      <c r="C65" s="67"/>
      <c r="D65" s="66">
        <f>SUM(D8:D64)</f>
        <v>1495403088.9773</v>
      </c>
      <c r="E65" s="66">
        <f>SUM(E8:E64)</f>
        <v>1478062618</v>
      </c>
      <c r="F65" s="66"/>
      <c r="G65" s="66">
        <f>SUM(G8:G64)</f>
        <v>1199802737</v>
      </c>
      <c r="I65" s="25">
        <f>SUM(I8:I64)</f>
        <v>1108901254</v>
      </c>
      <c r="J65" s="25">
        <f>SUM(J8:J64)</f>
        <v>31047945</v>
      </c>
      <c r="K65" s="25">
        <f>SUM(K8:K64)</f>
        <v>59853538</v>
      </c>
      <c r="L65" s="25">
        <f>SUM(L8:L64)</f>
        <v>1199802737</v>
      </c>
    </row>
    <row r="72" ht="12.75">
      <c r="A72" s="15"/>
    </row>
    <row r="73" ht="12.75">
      <c r="A73" s="15"/>
    </row>
  </sheetData>
  <printOptions horizontalCentered="1" verticalCentered="1"/>
  <pageMargins left="0.25" right="0.25" top="0.4" bottom="0.4" header="0.5" footer="0.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4" customWidth="1"/>
    <col min="2" max="2" width="8.7109375" style="4" bestFit="1" customWidth="1"/>
    <col min="3" max="5" width="9.57421875" style="4" bestFit="1" customWidth="1"/>
    <col min="6" max="6" width="9.7109375" style="4" bestFit="1" customWidth="1"/>
    <col min="7" max="7" width="10.8515625" style="4" bestFit="1" customWidth="1"/>
    <col min="8" max="9" width="9.57421875" style="4" bestFit="1" customWidth="1"/>
    <col min="10" max="10" width="9.140625" style="4" bestFit="1" customWidth="1"/>
    <col min="11" max="11" width="10.8515625" style="4" bestFit="1" customWidth="1"/>
    <col min="12" max="12" width="3.8515625" style="4" customWidth="1"/>
    <col min="13" max="13" width="10.140625" style="4" bestFit="1" customWidth="1"/>
    <col min="14" max="14" width="9.8515625" style="4" bestFit="1" customWidth="1"/>
    <col min="15" max="16384" width="11.421875" style="4" customWidth="1"/>
  </cols>
  <sheetData>
    <row r="1" spans="1:14" ht="12.75">
      <c r="A1" s="46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21" t="s">
        <v>118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21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7" ht="27">
      <c r="A5" s="70" t="s">
        <v>26</v>
      </c>
      <c r="B5" s="51" t="s">
        <v>13</v>
      </c>
      <c r="C5" s="51" t="s">
        <v>14</v>
      </c>
      <c r="D5" s="51" t="s">
        <v>15</v>
      </c>
      <c r="E5" s="51" t="s">
        <v>119</v>
      </c>
      <c r="F5" s="51" t="s">
        <v>120</v>
      </c>
      <c r="G5" s="51" t="s">
        <v>17</v>
      </c>
      <c r="H5" s="51" t="s">
        <v>18</v>
      </c>
      <c r="I5" s="51" t="s">
        <v>19</v>
      </c>
      <c r="J5" s="51" t="s">
        <v>20</v>
      </c>
      <c r="K5" s="51" t="s">
        <v>1</v>
      </c>
      <c r="L5" s="51"/>
      <c r="M5" s="51" t="s">
        <v>106</v>
      </c>
      <c r="N5" s="51" t="s">
        <v>107</v>
      </c>
      <c r="O5" s="93"/>
      <c r="P5" s="93"/>
      <c r="Q5" s="94"/>
    </row>
    <row r="7" spans="1:17" ht="12.75">
      <c r="A7" s="76" t="s">
        <v>31</v>
      </c>
      <c r="B7" s="12">
        <v>120169</v>
      </c>
      <c r="C7" s="12">
        <v>7184839</v>
      </c>
      <c r="D7" s="12">
        <v>2102903</v>
      </c>
      <c r="E7" s="12">
        <v>3663842</v>
      </c>
      <c r="F7" s="12">
        <v>372858</v>
      </c>
      <c r="G7" s="12">
        <v>48163174</v>
      </c>
      <c r="H7" s="12">
        <v>1006647</v>
      </c>
      <c r="I7" s="12">
        <v>5058229</v>
      </c>
      <c r="J7" s="12">
        <v>0</v>
      </c>
      <c r="K7" s="12">
        <f>SUM(B7:J7)</f>
        <v>67672661</v>
      </c>
      <c r="L7" s="12"/>
      <c r="M7" s="12">
        <v>0</v>
      </c>
      <c r="N7" s="12">
        <v>0</v>
      </c>
      <c r="O7" s="90"/>
      <c r="P7" s="52"/>
      <c r="Q7" s="52"/>
    </row>
    <row r="8" spans="1:17" ht="12.75">
      <c r="A8" s="76" t="s">
        <v>32</v>
      </c>
      <c r="B8" s="12">
        <v>0</v>
      </c>
      <c r="C8" s="12">
        <v>5064624</v>
      </c>
      <c r="D8" s="12">
        <v>202232</v>
      </c>
      <c r="E8" s="12">
        <v>836927</v>
      </c>
      <c r="F8" s="12">
        <v>37098</v>
      </c>
      <c r="G8" s="12">
        <v>10541978</v>
      </c>
      <c r="H8" s="12">
        <v>48601</v>
      </c>
      <c r="I8" s="12">
        <v>0</v>
      </c>
      <c r="J8" s="12">
        <v>735285</v>
      </c>
      <c r="K8" s="12">
        <f aca="true" t="shared" si="0" ref="K8:K62">SUM(B8:J8)</f>
        <v>17466745</v>
      </c>
      <c r="L8" s="12"/>
      <c r="M8" s="12">
        <v>0</v>
      </c>
      <c r="N8" s="12">
        <v>0</v>
      </c>
      <c r="O8" s="90"/>
      <c r="P8" s="52"/>
      <c r="Q8" s="52"/>
    </row>
    <row r="9" spans="1:17" ht="12.75">
      <c r="A9" s="76" t="s">
        <v>33</v>
      </c>
      <c r="B9" s="12">
        <v>106010</v>
      </c>
      <c r="C9" s="12">
        <v>271421</v>
      </c>
      <c r="D9" s="12">
        <v>124942</v>
      </c>
      <c r="E9" s="12">
        <v>225064</v>
      </c>
      <c r="F9" s="12">
        <v>25000</v>
      </c>
      <c r="G9" s="12">
        <v>1902288</v>
      </c>
      <c r="H9" s="12">
        <v>0</v>
      </c>
      <c r="I9" s="12">
        <v>3110</v>
      </c>
      <c r="J9" s="12">
        <v>5645</v>
      </c>
      <c r="K9" s="52">
        <f t="shared" si="0"/>
        <v>2663480</v>
      </c>
      <c r="L9" s="12"/>
      <c r="M9" s="12">
        <v>0</v>
      </c>
      <c r="N9" s="12">
        <v>0</v>
      </c>
      <c r="O9" s="90"/>
      <c r="P9" s="52"/>
      <c r="Q9" s="52"/>
    </row>
    <row r="10" spans="1:17" ht="12.75">
      <c r="A10" s="76" t="s">
        <v>34</v>
      </c>
      <c r="B10" s="12">
        <v>1458401</v>
      </c>
      <c r="C10" s="12">
        <v>3049010</v>
      </c>
      <c r="D10" s="12">
        <v>2129910</v>
      </c>
      <c r="E10" s="12">
        <v>3677759</v>
      </c>
      <c r="F10" s="12">
        <v>377647</v>
      </c>
      <c r="G10" s="12">
        <v>26926495</v>
      </c>
      <c r="H10" s="12">
        <v>733465</v>
      </c>
      <c r="I10" s="12">
        <v>5878193</v>
      </c>
      <c r="J10" s="12">
        <v>0</v>
      </c>
      <c r="K10" s="12">
        <f t="shared" si="0"/>
        <v>44230880</v>
      </c>
      <c r="L10" s="12"/>
      <c r="M10" s="12">
        <v>0</v>
      </c>
      <c r="N10" s="12">
        <v>0</v>
      </c>
      <c r="O10" s="90"/>
      <c r="P10" s="52"/>
      <c r="Q10" s="52"/>
    </row>
    <row r="11" spans="1:17" ht="12.75">
      <c r="A11" s="76" t="s">
        <v>35</v>
      </c>
      <c r="B11" s="12">
        <v>1277692</v>
      </c>
      <c r="C11" s="12">
        <v>1079583</v>
      </c>
      <c r="D11" s="12">
        <v>1251750</v>
      </c>
      <c r="E11" s="12">
        <v>2161421</v>
      </c>
      <c r="F11" s="12">
        <v>221943</v>
      </c>
      <c r="G11" s="12">
        <v>19561473</v>
      </c>
      <c r="H11" s="12">
        <v>0</v>
      </c>
      <c r="I11" s="12">
        <v>0</v>
      </c>
      <c r="J11" s="12">
        <v>0</v>
      </c>
      <c r="K11" s="12">
        <f t="shared" si="0"/>
        <v>25553862</v>
      </c>
      <c r="L11" s="12"/>
      <c r="M11" s="12">
        <v>0</v>
      </c>
      <c r="N11" s="12">
        <v>0</v>
      </c>
      <c r="O11" s="90"/>
      <c r="P11" s="52"/>
      <c r="Q11" s="52"/>
    </row>
    <row r="12" spans="1:17" ht="12.75">
      <c r="A12" s="76" t="s">
        <v>36</v>
      </c>
      <c r="B12" s="12">
        <v>0</v>
      </c>
      <c r="C12" s="12">
        <v>10960498</v>
      </c>
      <c r="D12" s="12">
        <v>11932794</v>
      </c>
      <c r="E12" s="12">
        <v>20604594</v>
      </c>
      <c r="F12" s="12">
        <v>2115762</v>
      </c>
      <c r="G12" s="12">
        <v>589316730</v>
      </c>
      <c r="H12" s="12">
        <v>0</v>
      </c>
      <c r="I12" s="12">
        <v>32032813</v>
      </c>
      <c r="J12" s="12">
        <v>0</v>
      </c>
      <c r="K12" s="12">
        <f t="shared" si="0"/>
        <v>666963191</v>
      </c>
      <c r="L12" s="12"/>
      <c r="M12" s="12">
        <v>0</v>
      </c>
      <c r="N12" s="12">
        <v>0</v>
      </c>
      <c r="O12" s="90"/>
      <c r="P12" s="52"/>
      <c r="Q12" s="52"/>
    </row>
    <row r="13" spans="1:17" ht="12.75">
      <c r="A13" s="76" t="s">
        <v>37</v>
      </c>
      <c r="B13" s="12">
        <v>1261413</v>
      </c>
      <c r="C13" s="12">
        <v>4435674</v>
      </c>
      <c r="D13" s="12">
        <v>1137277</v>
      </c>
      <c r="E13" s="12">
        <v>1963758</v>
      </c>
      <c r="F13" s="12">
        <v>201647</v>
      </c>
      <c r="G13" s="12">
        <v>47827788</v>
      </c>
      <c r="H13" s="12">
        <v>279128</v>
      </c>
      <c r="I13" s="12">
        <v>0</v>
      </c>
      <c r="J13" s="12">
        <v>0</v>
      </c>
      <c r="K13" s="12">
        <f t="shared" si="0"/>
        <v>57106685</v>
      </c>
      <c r="L13" s="12"/>
      <c r="M13" s="12">
        <v>0</v>
      </c>
      <c r="N13" s="12">
        <v>0</v>
      </c>
      <c r="O13" s="90"/>
      <c r="P13" s="52"/>
      <c r="Q13" s="52"/>
    </row>
    <row r="14" spans="1:17" ht="12.75">
      <c r="A14" s="76" t="s">
        <v>38</v>
      </c>
      <c r="B14" s="12">
        <v>0</v>
      </c>
      <c r="C14" s="12">
        <v>2910893</v>
      </c>
      <c r="D14" s="12">
        <v>760057</v>
      </c>
      <c r="E14" s="12">
        <v>1312406</v>
      </c>
      <c r="F14" s="12">
        <v>134763</v>
      </c>
      <c r="G14" s="12">
        <v>10398081</v>
      </c>
      <c r="H14" s="12">
        <v>0</v>
      </c>
      <c r="I14" s="12">
        <v>0</v>
      </c>
      <c r="J14" s="12">
        <v>0</v>
      </c>
      <c r="K14" s="12">
        <f t="shared" si="0"/>
        <v>15516200</v>
      </c>
      <c r="L14" s="12"/>
      <c r="M14" s="12">
        <v>0</v>
      </c>
      <c r="N14" s="12">
        <v>0</v>
      </c>
      <c r="O14" s="90"/>
      <c r="P14" s="52"/>
      <c r="Q14" s="52"/>
    </row>
    <row r="15" spans="1:17" ht="12.75">
      <c r="A15" s="76" t="s">
        <v>39</v>
      </c>
      <c r="B15" s="12">
        <v>211775</v>
      </c>
      <c r="C15" s="12">
        <v>761878</v>
      </c>
      <c r="D15" s="12">
        <v>216775</v>
      </c>
      <c r="E15" s="12">
        <v>374310</v>
      </c>
      <c r="F15" s="12">
        <v>38436</v>
      </c>
      <c r="G15" s="12">
        <v>3875065</v>
      </c>
      <c r="H15" s="12">
        <v>0</v>
      </c>
      <c r="I15" s="12">
        <v>0</v>
      </c>
      <c r="J15" s="12">
        <v>0</v>
      </c>
      <c r="K15" s="52">
        <f t="shared" si="0"/>
        <v>5478239</v>
      </c>
      <c r="L15" s="12"/>
      <c r="M15" s="52">
        <v>0</v>
      </c>
      <c r="N15" s="12">
        <v>0</v>
      </c>
      <c r="O15" s="90"/>
      <c r="P15" s="52"/>
      <c r="Q15" s="52"/>
    </row>
    <row r="16" spans="1:17" ht="12.75">
      <c r="A16" s="99" t="s">
        <v>127</v>
      </c>
      <c r="B16" s="12">
        <v>804569</v>
      </c>
      <c r="C16" s="12">
        <v>1793421</v>
      </c>
      <c r="D16" s="12">
        <v>175156</v>
      </c>
      <c r="E16" s="12">
        <v>302445</v>
      </c>
      <c r="F16" s="12">
        <v>31056</v>
      </c>
      <c r="G16" s="12">
        <v>16001773</v>
      </c>
      <c r="H16" s="12">
        <v>0</v>
      </c>
      <c r="I16" s="12">
        <v>888783</v>
      </c>
      <c r="J16" s="12">
        <v>2100477</v>
      </c>
      <c r="K16" s="12">
        <f t="shared" si="0"/>
        <v>22097680</v>
      </c>
      <c r="L16" s="12"/>
      <c r="M16" s="12">
        <v>0</v>
      </c>
      <c r="N16" s="12">
        <v>0</v>
      </c>
      <c r="O16" s="90"/>
      <c r="P16" s="52"/>
      <c r="Q16" s="52"/>
    </row>
    <row r="17" spans="1:17" ht="12.75">
      <c r="A17" s="76" t="s">
        <v>40</v>
      </c>
      <c r="B17" s="12">
        <v>7041617</v>
      </c>
      <c r="C17" s="12">
        <v>29460982</v>
      </c>
      <c r="D17" s="12">
        <v>5167691</v>
      </c>
      <c r="E17" s="12">
        <v>8923155</v>
      </c>
      <c r="F17" s="12">
        <v>916265</v>
      </c>
      <c r="G17" s="12">
        <v>149758134</v>
      </c>
      <c r="H17" s="12">
        <v>2181691</v>
      </c>
      <c r="I17" s="12">
        <v>2580505</v>
      </c>
      <c r="J17" s="12">
        <v>22015015</v>
      </c>
      <c r="K17" s="12">
        <f t="shared" si="0"/>
        <v>228045055</v>
      </c>
      <c r="L17" s="12"/>
      <c r="M17" s="12">
        <v>0</v>
      </c>
      <c r="N17" s="12">
        <v>0</v>
      </c>
      <c r="O17" s="90"/>
      <c r="P17" s="52"/>
      <c r="Q17" s="52"/>
    </row>
    <row r="18" spans="1:17" ht="12.75">
      <c r="A18" s="76" t="s">
        <v>41</v>
      </c>
      <c r="B18" s="12">
        <v>0</v>
      </c>
      <c r="C18" s="12">
        <v>8372063</v>
      </c>
      <c r="D18" s="12">
        <v>3426483</v>
      </c>
      <c r="E18" s="12">
        <v>5916577</v>
      </c>
      <c r="F18" s="12">
        <v>607538</v>
      </c>
      <c r="G18" s="12">
        <v>72602470</v>
      </c>
      <c r="H18" s="12">
        <v>2089165</v>
      </c>
      <c r="I18" s="12">
        <v>135689</v>
      </c>
      <c r="J18" s="12">
        <v>0</v>
      </c>
      <c r="K18" s="12">
        <f t="shared" si="0"/>
        <v>93149985</v>
      </c>
      <c r="L18" s="12"/>
      <c r="M18" s="12">
        <v>0</v>
      </c>
      <c r="N18" s="12">
        <v>0</v>
      </c>
      <c r="O18" s="90"/>
      <c r="P18" s="52"/>
      <c r="Q18" s="52"/>
    </row>
    <row r="19" spans="1:17" ht="12.75">
      <c r="A19" s="76" t="s">
        <v>42</v>
      </c>
      <c r="B19" s="12">
        <v>205585</v>
      </c>
      <c r="C19" s="12">
        <v>98179</v>
      </c>
      <c r="D19" s="12">
        <v>159448</v>
      </c>
      <c r="E19" s="12">
        <v>293348</v>
      </c>
      <c r="F19" s="12">
        <v>36426</v>
      </c>
      <c r="G19" s="12">
        <v>2334493</v>
      </c>
      <c r="H19" s="12">
        <v>37816</v>
      </c>
      <c r="I19" s="12">
        <v>242804</v>
      </c>
      <c r="J19" s="12">
        <v>0</v>
      </c>
      <c r="K19" s="52">
        <f t="shared" si="0"/>
        <v>3408099</v>
      </c>
      <c r="L19" s="12"/>
      <c r="M19" s="12">
        <v>0</v>
      </c>
      <c r="N19" s="12">
        <v>0</v>
      </c>
      <c r="O19" s="90"/>
      <c r="P19" s="52"/>
      <c r="Q19" s="52"/>
    </row>
    <row r="20" spans="1:17" ht="12.75">
      <c r="A20" s="76" t="s">
        <v>43</v>
      </c>
      <c r="B20" s="12">
        <v>0</v>
      </c>
      <c r="C20" s="12">
        <v>0</v>
      </c>
      <c r="D20" s="12">
        <v>680855</v>
      </c>
      <c r="E20" s="12">
        <v>1885216</v>
      </c>
      <c r="F20" s="12">
        <v>1200676</v>
      </c>
      <c r="G20" s="12">
        <v>13277681</v>
      </c>
      <c r="H20" s="12">
        <v>0</v>
      </c>
      <c r="I20" s="12">
        <v>0</v>
      </c>
      <c r="J20" s="12">
        <v>0</v>
      </c>
      <c r="K20" s="12">
        <f t="shared" si="0"/>
        <v>17044428</v>
      </c>
      <c r="L20" s="12"/>
      <c r="M20" s="12">
        <v>0</v>
      </c>
      <c r="N20" s="12">
        <v>0</v>
      </c>
      <c r="O20" s="90"/>
      <c r="P20" s="52"/>
      <c r="Q20" s="52"/>
    </row>
    <row r="21" spans="1:17" ht="12.75">
      <c r="A21" s="76" t="s">
        <v>44</v>
      </c>
      <c r="B21" s="12">
        <v>805456</v>
      </c>
      <c r="C21" s="12">
        <v>1349707</v>
      </c>
      <c r="D21" s="12">
        <v>566174</v>
      </c>
      <c r="E21" s="12">
        <v>977623</v>
      </c>
      <c r="F21" s="12">
        <v>100386</v>
      </c>
      <c r="G21" s="12">
        <v>15204998</v>
      </c>
      <c r="H21" s="12">
        <v>186078</v>
      </c>
      <c r="I21" s="12">
        <v>0</v>
      </c>
      <c r="J21" s="12">
        <v>1378007</v>
      </c>
      <c r="K21" s="12">
        <f t="shared" si="0"/>
        <v>20568429</v>
      </c>
      <c r="L21" s="12"/>
      <c r="M21" s="12">
        <v>0</v>
      </c>
      <c r="N21" s="12">
        <v>0</v>
      </c>
      <c r="O21" s="90"/>
      <c r="P21" s="52"/>
      <c r="Q21" s="52"/>
    </row>
    <row r="22" spans="1:17" ht="12.75">
      <c r="A22" s="76" t="s">
        <v>45</v>
      </c>
      <c r="B22" s="12">
        <v>0</v>
      </c>
      <c r="C22" s="12">
        <v>17497546</v>
      </c>
      <c r="D22" s="12">
        <v>3850735</v>
      </c>
      <c r="E22" s="12">
        <v>6649140</v>
      </c>
      <c r="F22" s="12">
        <v>682760</v>
      </c>
      <c r="G22" s="12">
        <v>49930684</v>
      </c>
      <c r="H22" s="12">
        <v>0</v>
      </c>
      <c r="I22" s="12">
        <v>0</v>
      </c>
      <c r="J22" s="12">
        <v>0</v>
      </c>
      <c r="K22" s="12">
        <f t="shared" si="0"/>
        <v>78610865</v>
      </c>
      <c r="L22" s="12"/>
      <c r="M22" s="12">
        <v>0</v>
      </c>
      <c r="N22" s="12">
        <v>0</v>
      </c>
      <c r="O22" s="90"/>
      <c r="P22" s="52"/>
      <c r="Q22" s="52"/>
    </row>
    <row r="23" spans="1:17" ht="12.75">
      <c r="A23" s="76" t="s">
        <v>46</v>
      </c>
      <c r="B23" s="12">
        <v>0</v>
      </c>
      <c r="C23" s="12">
        <v>1285381</v>
      </c>
      <c r="D23" s="12">
        <v>1941477</v>
      </c>
      <c r="E23" s="12">
        <v>3352388</v>
      </c>
      <c r="F23" s="12">
        <v>344237</v>
      </c>
      <c r="G23" s="12">
        <v>53248748</v>
      </c>
      <c r="H23" s="12">
        <v>100456</v>
      </c>
      <c r="I23" s="12">
        <v>414535</v>
      </c>
      <c r="J23" s="12">
        <v>0</v>
      </c>
      <c r="K23" s="12">
        <f t="shared" si="0"/>
        <v>60687222</v>
      </c>
      <c r="L23" s="12"/>
      <c r="M23" s="12">
        <v>0</v>
      </c>
      <c r="N23" s="12">
        <v>0</v>
      </c>
      <c r="O23" s="90"/>
      <c r="P23" s="52"/>
      <c r="Q23" s="52"/>
    </row>
    <row r="24" spans="1:17" ht="12.75">
      <c r="A24" s="76" t="s">
        <v>47</v>
      </c>
      <c r="B24" s="12">
        <v>0</v>
      </c>
      <c r="C24" s="12">
        <v>10976133</v>
      </c>
      <c r="D24" s="12">
        <v>926331</v>
      </c>
      <c r="E24" s="12">
        <v>1599515</v>
      </c>
      <c r="F24" s="12">
        <v>164245</v>
      </c>
      <c r="G24" s="12">
        <v>32684700</v>
      </c>
      <c r="H24" s="12">
        <v>0</v>
      </c>
      <c r="I24" s="12">
        <v>0</v>
      </c>
      <c r="J24" s="12">
        <v>0</v>
      </c>
      <c r="K24" s="12">
        <f t="shared" si="0"/>
        <v>46350924</v>
      </c>
      <c r="L24" s="12"/>
      <c r="M24" s="12">
        <v>0</v>
      </c>
      <c r="N24" s="12">
        <v>0</v>
      </c>
      <c r="O24" s="90"/>
      <c r="P24" s="52"/>
      <c r="Q24" s="52"/>
    </row>
    <row r="25" spans="1:17" ht="12.75">
      <c r="A25" s="76" t="s">
        <v>48</v>
      </c>
      <c r="B25" s="12">
        <v>0</v>
      </c>
      <c r="C25" s="12">
        <v>11259782</v>
      </c>
      <c r="D25" s="12">
        <v>1049538</v>
      </c>
      <c r="E25" s="12">
        <v>1604411</v>
      </c>
      <c r="F25" s="12">
        <v>1012370</v>
      </c>
      <c r="G25" s="12">
        <v>19120303</v>
      </c>
      <c r="H25" s="12">
        <v>0</v>
      </c>
      <c r="I25" s="12">
        <v>0</v>
      </c>
      <c r="J25" s="12">
        <v>0</v>
      </c>
      <c r="K25" s="12">
        <f t="shared" si="0"/>
        <v>34046404</v>
      </c>
      <c r="L25" s="12"/>
      <c r="M25" s="12">
        <v>0</v>
      </c>
      <c r="N25" s="12">
        <v>0</v>
      </c>
      <c r="O25" s="90"/>
      <c r="P25" s="52"/>
      <c r="Q25" s="52"/>
    </row>
    <row r="26" spans="1:17" ht="12.75">
      <c r="A26" s="76" t="s">
        <v>49</v>
      </c>
      <c r="B26" s="12">
        <v>0</v>
      </c>
      <c r="C26" s="12">
        <v>4245588</v>
      </c>
      <c r="D26" s="12">
        <v>1826975</v>
      </c>
      <c r="E26" s="12">
        <v>3154674</v>
      </c>
      <c r="F26" s="12">
        <v>323935</v>
      </c>
      <c r="G26" s="12">
        <v>63985628</v>
      </c>
      <c r="H26" s="12">
        <v>0</v>
      </c>
      <c r="I26" s="12">
        <v>0</v>
      </c>
      <c r="J26" s="12">
        <v>0</v>
      </c>
      <c r="K26" s="12">
        <f t="shared" si="0"/>
        <v>73536800</v>
      </c>
      <c r="L26" s="12"/>
      <c r="M26" s="12">
        <v>0</v>
      </c>
      <c r="N26" s="12">
        <v>0</v>
      </c>
      <c r="O26" s="90"/>
      <c r="P26" s="52"/>
      <c r="Q26" s="52"/>
    </row>
    <row r="27" spans="1:17" ht="12.75">
      <c r="A27" s="76" t="s">
        <v>50</v>
      </c>
      <c r="B27" s="12">
        <v>2014844</v>
      </c>
      <c r="C27" s="12">
        <v>5623139</v>
      </c>
      <c r="D27" s="12">
        <v>2533378</v>
      </c>
      <c r="E27" s="12">
        <v>4374435</v>
      </c>
      <c r="F27" s="12">
        <v>449184</v>
      </c>
      <c r="G27" s="12">
        <v>68285687</v>
      </c>
      <c r="H27" s="12">
        <v>0</v>
      </c>
      <c r="I27" s="12">
        <v>8799099</v>
      </c>
      <c r="J27" s="12">
        <v>0</v>
      </c>
      <c r="K27" s="12">
        <f t="shared" si="0"/>
        <v>92079766</v>
      </c>
      <c r="L27" s="12"/>
      <c r="M27" s="12">
        <v>0</v>
      </c>
      <c r="N27" s="12">
        <v>0</v>
      </c>
      <c r="O27" s="90"/>
      <c r="P27" s="52"/>
      <c r="Q27" s="52"/>
    </row>
    <row r="28" spans="1:17" ht="12.75">
      <c r="A28" s="76" t="s">
        <v>51</v>
      </c>
      <c r="B28" s="12">
        <v>430626</v>
      </c>
      <c r="C28" s="12">
        <v>1005565</v>
      </c>
      <c r="D28" s="12">
        <v>1490318</v>
      </c>
      <c r="E28" s="12">
        <v>1288311</v>
      </c>
      <c r="F28" s="12">
        <v>432101</v>
      </c>
      <c r="G28" s="12">
        <v>12028173</v>
      </c>
      <c r="H28" s="12">
        <v>0</v>
      </c>
      <c r="I28" s="12">
        <v>0</v>
      </c>
      <c r="J28" s="12">
        <v>0</v>
      </c>
      <c r="K28" s="12">
        <f t="shared" si="0"/>
        <v>16675094</v>
      </c>
      <c r="L28" s="12"/>
      <c r="M28" s="12">
        <v>0</v>
      </c>
      <c r="N28" s="12">
        <v>0</v>
      </c>
      <c r="O28" s="90"/>
      <c r="P28" s="52"/>
      <c r="Q28" s="52"/>
    </row>
    <row r="29" spans="1:17" ht="12.75">
      <c r="A29" s="76" t="s">
        <v>52</v>
      </c>
      <c r="B29" s="12">
        <v>2141766</v>
      </c>
      <c r="C29" s="12">
        <v>5371926</v>
      </c>
      <c r="D29" s="12">
        <v>1681973</v>
      </c>
      <c r="E29" s="12">
        <v>2571293</v>
      </c>
      <c r="F29" s="12">
        <v>241937</v>
      </c>
      <c r="G29" s="12">
        <v>31907689</v>
      </c>
      <c r="H29" s="12">
        <v>0</v>
      </c>
      <c r="I29" s="12">
        <v>1677244</v>
      </c>
      <c r="J29" s="12">
        <v>0</v>
      </c>
      <c r="K29" s="12">
        <f t="shared" si="0"/>
        <v>45593828</v>
      </c>
      <c r="L29" s="12"/>
      <c r="M29" s="12">
        <v>0</v>
      </c>
      <c r="N29" s="12">
        <v>0</v>
      </c>
      <c r="O29" s="90"/>
      <c r="P29" s="52"/>
      <c r="Q29" s="52"/>
    </row>
    <row r="30" spans="1:17" ht="12.75">
      <c r="A30" s="76" t="s">
        <v>53</v>
      </c>
      <c r="B30" s="12">
        <v>0</v>
      </c>
      <c r="C30" s="12">
        <v>0</v>
      </c>
      <c r="D30" s="12">
        <v>1402109</v>
      </c>
      <c r="E30" s="12">
        <v>2421049</v>
      </c>
      <c r="F30" s="12">
        <v>248603</v>
      </c>
      <c r="G30" s="12">
        <v>116425833</v>
      </c>
      <c r="H30" s="12">
        <v>0</v>
      </c>
      <c r="I30" s="12">
        <v>0</v>
      </c>
      <c r="J30" s="12">
        <v>0</v>
      </c>
      <c r="K30" s="12">
        <f t="shared" si="0"/>
        <v>120497594</v>
      </c>
      <c r="L30" s="12"/>
      <c r="M30" s="12">
        <v>0</v>
      </c>
      <c r="N30" s="12">
        <v>0</v>
      </c>
      <c r="O30" s="90"/>
      <c r="P30" s="52"/>
      <c r="Q30" s="52"/>
    </row>
    <row r="31" spans="1:17" ht="12.75">
      <c r="A31" s="76" t="s">
        <v>54</v>
      </c>
      <c r="B31" s="12">
        <v>1432467</v>
      </c>
      <c r="C31" s="12">
        <v>8904257</v>
      </c>
      <c r="D31" s="12">
        <v>2928766</v>
      </c>
      <c r="E31" s="12">
        <v>5089159</v>
      </c>
      <c r="F31" s="12">
        <v>527056</v>
      </c>
      <c r="G31" s="12">
        <v>32889243</v>
      </c>
      <c r="H31" s="12">
        <v>0</v>
      </c>
      <c r="I31" s="12">
        <v>8825175</v>
      </c>
      <c r="J31" s="12">
        <v>0</v>
      </c>
      <c r="K31" s="52">
        <f t="shared" si="0"/>
        <v>60596123</v>
      </c>
      <c r="L31" s="12"/>
      <c r="M31" s="12">
        <v>0</v>
      </c>
      <c r="N31" s="12">
        <v>0</v>
      </c>
      <c r="O31" s="90"/>
      <c r="P31" s="52"/>
      <c r="Q31" s="52"/>
    </row>
    <row r="32" spans="1:17" ht="12.75">
      <c r="A32" s="76" t="s">
        <v>55</v>
      </c>
      <c r="B32" s="12">
        <v>0</v>
      </c>
      <c r="C32" s="12">
        <v>280000</v>
      </c>
      <c r="D32" s="12">
        <v>1323453</v>
      </c>
      <c r="E32" s="12">
        <v>2285233</v>
      </c>
      <c r="F32" s="12">
        <v>234657</v>
      </c>
      <c r="G32" s="12">
        <v>42759145</v>
      </c>
      <c r="H32" s="12">
        <v>0</v>
      </c>
      <c r="I32" s="12">
        <v>0</v>
      </c>
      <c r="J32" s="12">
        <v>2137957</v>
      </c>
      <c r="K32" s="12">
        <f t="shared" si="0"/>
        <v>49020445</v>
      </c>
      <c r="L32" s="12"/>
      <c r="M32" s="12">
        <v>0</v>
      </c>
      <c r="N32" s="12">
        <v>0</v>
      </c>
      <c r="O32" s="90"/>
      <c r="P32" s="52"/>
      <c r="Q32" s="52"/>
    </row>
    <row r="33" spans="1:18" ht="12.75">
      <c r="A33" s="76" t="s">
        <v>56</v>
      </c>
      <c r="B33" s="12">
        <v>1438087</v>
      </c>
      <c r="C33" s="12">
        <v>3223801</v>
      </c>
      <c r="D33" s="12">
        <v>1708615</v>
      </c>
      <c r="E33" s="12">
        <v>3404021</v>
      </c>
      <c r="F33" s="12">
        <v>5829155</v>
      </c>
      <c r="G33" s="12">
        <v>36637032</v>
      </c>
      <c r="H33" s="12">
        <v>213644</v>
      </c>
      <c r="I33" s="12">
        <v>1385945</v>
      </c>
      <c r="J33" s="12">
        <v>0</v>
      </c>
      <c r="K33" s="52">
        <f t="shared" si="0"/>
        <v>53840300</v>
      </c>
      <c r="L33" s="12"/>
      <c r="M33" s="12">
        <v>0</v>
      </c>
      <c r="N33" s="12">
        <v>0</v>
      </c>
      <c r="O33" s="90"/>
      <c r="P33" s="52"/>
      <c r="Q33" s="52"/>
      <c r="R33" s="52"/>
    </row>
    <row r="34" spans="1:17" ht="12.75">
      <c r="A34" s="76" t="s">
        <v>57</v>
      </c>
      <c r="B34" s="12">
        <v>643633</v>
      </c>
      <c r="C34" s="12">
        <v>8394322</v>
      </c>
      <c r="D34" s="12">
        <v>1905388</v>
      </c>
      <c r="E34" s="12">
        <v>3290072</v>
      </c>
      <c r="F34" s="12">
        <v>337838</v>
      </c>
      <c r="G34" s="12">
        <v>37265951</v>
      </c>
      <c r="H34" s="12">
        <v>0</v>
      </c>
      <c r="I34" s="12">
        <v>0</v>
      </c>
      <c r="J34" s="12">
        <v>0</v>
      </c>
      <c r="K34" s="12">
        <f t="shared" si="0"/>
        <v>51837204</v>
      </c>
      <c r="L34" s="12"/>
      <c r="M34" s="12">
        <v>0</v>
      </c>
      <c r="N34" s="12">
        <v>0</v>
      </c>
      <c r="O34" s="90"/>
      <c r="P34" s="52"/>
      <c r="Q34" s="52"/>
    </row>
    <row r="35" spans="1:17" ht="12.75">
      <c r="A35" s="76" t="s">
        <v>58</v>
      </c>
      <c r="B35" s="12">
        <v>0</v>
      </c>
      <c r="C35" s="12">
        <v>1487290</v>
      </c>
      <c r="D35" s="12">
        <v>321695</v>
      </c>
      <c r="E35" s="12">
        <v>592414</v>
      </c>
      <c r="F35" s="12">
        <v>57039</v>
      </c>
      <c r="G35" s="12">
        <v>8309708</v>
      </c>
      <c r="H35" s="12">
        <v>416349</v>
      </c>
      <c r="I35" s="12">
        <v>429780</v>
      </c>
      <c r="J35" s="12">
        <v>4205936</v>
      </c>
      <c r="K35" s="12">
        <f t="shared" si="0"/>
        <v>15820211</v>
      </c>
      <c r="L35" s="12"/>
      <c r="M35" s="12">
        <v>0</v>
      </c>
      <c r="N35" s="12">
        <v>0</v>
      </c>
      <c r="O35" s="90"/>
      <c r="P35" s="52"/>
      <c r="Q35" s="52"/>
    </row>
    <row r="36" spans="1:17" ht="12.75">
      <c r="A36" s="76" t="s">
        <v>59</v>
      </c>
      <c r="B36" s="12">
        <v>0</v>
      </c>
      <c r="C36" s="12">
        <v>3549796</v>
      </c>
      <c r="D36" s="12">
        <v>572779</v>
      </c>
      <c r="E36" s="12">
        <v>989029</v>
      </c>
      <c r="F36" s="12">
        <v>101558</v>
      </c>
      <c r="G36" s="12">
        <v>15479849</v>
      </c>
      <c r="H36" s="12">
        <v>0</v>
      </c>
      <c r="I36" s="12">
        <v>0</v>
      </c>
      <c r="J36" s="12">
        <v>0</v>
      </c>
      <c r="K36" s="12">
        <f t="shared" si="0"/>
        <v>20693011</v>
      </c>
      <c r="L36" s="12"/>
      <c r="M36" s="12">
        <v>0</v>
      </c>
      <c r="N36" s="12">
        <v>0</v>
      </c>
      <c r="O36" s="90"/>
      <c r="P36" s="52"/>
      <c r="Q36" s="52"/>
    </row>
    <row r="37" spans="1:17" ht="12.75">
      <c r="A37" s="76" t="s">
        <v>60</v>
      </c>
      <c r="B37" s="12">
        <v>0</v>
      </c>
      <c r="C37" s="12">
        <v>3772033</v>
      </c>
      <c r="D37" s="12">
        <v>531773</v>
      </c>
      <c r="E37" s="12">
        <v>918223</v>
      </c>
      <c r="F37" s="12">
        <v>94287</v>
      </c>
      <c r="G37" s="12">
        <v>5539576</v>
      </c>
      <c r="H37" s="12">
        <v>0</v>
      </c>
      <c r="I37" s="12">
        <v>0</v>
      </c>
      <c r="J37" s="12">
        <v>0</v>
      </c>
      <c r="K37" s="12">
        <f t="shared" si="0"/>
        <v>10855892</v>
      </c>
      <c r="L37" s="12"/>
      <c r="M37" s="12">
        <v>0</v>
      </c>
      <c r="N37" s="12">
        <v>0</v>
      </c>
      <c r="O37" s="90"/>
      <c r="P37" s="52"/>
      <c r="Q37" s="52"/>
    </row>
    <row r="38" spans="1:17" ht="12.75">
      <c r="A38" s="76" t="s">
        <v>61</v>
      </c>
      <c r="B38" s="12">
        <v>0</v>
      </c>
      <c r="C38" s="12">
        <v>0</v>
      </c>
      <c r="D38" s="12">
        <v>261689</v>
      </c>
      <c r="E38" s="12">
        <v>451864</v>
      </c>
      <c r="F38" s="12">
        <v>46399</v>
      </c>
      <c r="G38" s="12">
        <v>4582305</v>
      </c>
      <c r="H38" s="12">
        <v>0</v>
      </c>
      <c r="I38" s="12">
        <v>0</v>
      </c>
      <c r="J38" s="12">
        <v>0</v>
      </c>
      <c r="K38" s="12">
        <f t="shared" si="0"/>
        <v>5342257</v>
      </c>
      <c r="L38" s="12"/>
      <c r="M38" s="12">
        <v>0</v>
      </c>
      <c r="N38" s="12">
        <v>0</v>
      </c>
      <c r="O38" s="90"/>
      <c r="P38" s="52"/>
      <c r="Q38" s="52"/>
    </row>
    <row r="39" spans="1:17" ht="12.75">
      <c r="A39" s="76" t="s">
        <v>62</v>
      </c>
      <c r="B39" s="12">
        <v>2209307</v>
      </c>
      <c r="C39" s="12">
        <v>4539109</v>
      </c>
      <c r="D39" s="12">
        <v>1946095</v>
      </c>
      <c r="E39" s="12">
        <v>3360360</v>
      </c>
      <c r="F39" s="12">
        <v>345055</v>
      </c>
      <c r="G39" s="12">
        <v>46937440</v>
      </c>
      <c r="H39" s="12">
        <v>1011932</v>
      </c>
      <c r="I39" s="12">
        <v>6044293</v>
      </c>
      <c r="J39" s="12">
        <v>0</v>
      </c>
      <c r="K39" s="12">
        <f t="shared" si="0"/>
        <v>66393591</v>
      </c>
      <c r="L39" s="12"/>
      <c r="M39" s="12">
        <v>0</v>
      </c>
      <c r="N39" s="12">
        <v>0</v>
      </c>
      <c r="O39" s="90"/>
      <c r="P39" s="52"/>
      <c r="Q39" s="52"/>
    </row>
    <row r="40" spans="1:17" ht="12.75">
      <c r="A40" s="76" t="s">
        <v>63</v>
      </c>
      <c r="B40" s="12">
        <v>118267</v>
      </c>
      <c r="C40" s="12">
        <v>1382805</v>
      </c>
      <c r="D40" s="12">
        <v>946077</v>
      </c>
      <c r="E40" s="12">
        <v>1633610</v>
      </c>
      <c r="F40" s="12">
        <v>167746</v>
      </c>
      <c r="G40" s="12">
        <v>44436026</v>
      </c>
      <c r="H40" s="12">
        <v>0</v>
      </c>
      <c r="I40" s="12">
        <v>0</v>
      </c>
      <c r="J40" s="12">
        <v>0</v>
      </c>
      <c r="K40" s="12">
        <f t="shared" si="0"/>
        <v>48684531</v>
      </c>
      <c r="L40" s="12"/>
      <c r="M40" s="12">
        <v>0</v>
      </c>
      <c r="N40" s="12">
        <v>0</v>
      </c>
      <c r="O40" s="90"/>
      <c r="P40" s="52"/>
      <c r="Q40" s="52"/>
    </row>
    <row r="41" spans="1:17" ht="12.75">
      <c r="A41" s="76" t="s">
        <v>64</v>
      </c>
      <c r="B41" s="12">
        <v>7866265</v>
      </c>
      <c r="C41" s="12">
        <v>67163457</v>
      </c>
      <c r="D41" s="12">
        <v>5738518</v>
      </c>
      <c r="E41" s="12">
        <v>9908814</v>
      </c>
      <c r="F41" s="12">
        <v>1017477</v>
      </c>
      <c r="G41" s="12">
        <v>419477446</v>
      </c>
      <c r="H41" s="12">
        <v>315646</v>
      </c>
      <c r="I41" s="12">
        <v>0</v>
      </c>
      <c r="J41" s="12">
        <v>0</v>
      </c>
      <c r="K41" s="12">
        <f t="shared" si="0"/>
        <v>511487623</v>
      </c>
      <c r="L41" s="12"/>
      <c r="M41" s="12">
        <v>0</v>
      </c>
      <c r="N41" s="12">
        <v>0</v>
      </c>
      <c r="O41" s="90"/>
      <c r="P41" s="52"/>
      <c r="Q41" s="52"/>
    </row>
    <row r="42" spans="1:17" ht="12.75">
      <c r="A42" s="76" t="s">
        <v>65</v>
      </c>
      <c r="B42" s="12">
        <v>0</v>
      </c>
      <c r="C42" s="12">
        <v>11186511</v>
      </c>
      <c r="D42" s="12">
        <v>2931238</v>
      </c>
      <c r="E42" s="12">
        <v>5061430</v>
      </c>
      <c r="F42" s="12">
        <v>519728</v>
      </c>
      <c r="G42" s="12">
        <v>115609029</v>
      </c>
      <c r="H42" s="12">
        <v>0</v>
      </c>
      <c r="I42" s="12">
        <v>0</v>
      </c>
      <c r="J42" s="12">
        <v>0</v>
      </c>
      <c r="K42" s="52">
        <f t="shared" si="0"/>
        <v>135307936</v>
      </c>
      <c r="L42" s="12"/>
      <c r="M42" s="12">
        <v>0</v>
      </c>
      <c r="N42" s="12">
        <v>0</v>
      </c>
      <c r="O42" s="90"/>
      <c r="P42" s="52"/>
      <c r="Q42" s="52"/>
    </row>
    <row r="43" spans="1:17" ht="12.75">
      <c r="A43" s="76" t="s">
        <v>66</v>
      </c>
      <c r="B43" s="12">
        <v>185034</v>
      </c>
      <c r="C43" s="12">
        <v>435679</v>
      </c>
      <c r="D43" s="12">
        <v>227120</v>
      </c>
      <c r="E43" s="12">
        <v>392659</v>
      </c>
      <c r="F43" s="12">
        <v>42522</v>
      </c>
      <c r="G43" s="12">
        <v>3353526</v>
      </c>
      <c r="H43" s="12">
        <v>0</v>
      </c>
      <c r="I43" s="12">
        <v>0</v>
      </c>
      <c r="J43" s="12">
        <v>0</v>
      </c>
      <c r="K43" s="12">
        <f t="shared" si="0"/>
        <v>4636540</v>
      </c>
      <c r="L43" s="12"/>
      <c r="M43" s="12">
        <v>0</v>
      </c>
      <c r="N43" s="12">
        <v>0</v>
      </c>
      <c r="O43" s="90"/>
      <c r="P43" s="52"/>
      <c r="Q43" s="52"/>
    </row>
    <row r="44" spans="1:17" ht="12.75">
      <c r="A44" s="76" t="s">
        <v>67</v>
      </c>
      <c r="B44" s="12">
        <v>65549</v>
      </c>
      <c r="C44" s="12">
        <v>65460</v>
      </c>
      <c r="D44" s="12">
        <v>77928</v>
      </c>
      <c r="E44" s="12">
        <v>134560</v>
      </c>
      <c r="F44" s="12">
        <v>14900</v>
      </c>
      <c r="G44" s="12">
        <v>1261816</v>
      </c>
      <c r="H44" s="12">
        <v>0</v>
      </c>
      <c r="I44" s="12">
        <v>16276</v>
      </c>
      <c r="J44" s="12">
        <v>0</v>
      </c>
      <c r="K44" s="12">
        <f t="shared" si="0"/>
        <v>1636489</v>
      </c>
      <c r="L44" s="12"/>
      <c r="M44" s="12">
        <v>0</v>
      </c>
      <c r="N44" s="12">
        <v>0</v>
      </c>
      <c r="O44" s="90"/>
      <c r="P44" s="52"/>
      <c r="Q44" s="52"/>
    </row>
    <row r="45" spans="1:17" ht="12.75">
      <c r="A45" s="76" t="s">
        <v>68</v>
      </c>
      <c r="B45" s="12">
        <v>10081665</v>
      </c>
      <c r="C45" s="12">
        <v>12353166</v>
      </c>
      <c r="D45" s="12">
        <v>3396948</v>
      </c>
      <c r="E45" s="12">
        <v>5865578</v>
      </c>
      <c r="F45" s="12">
        <v>602301</v>
      </c>
      <c r="G45" s="12">
        <v>175893028</v>
      </c>
      <c r="H45" s="12">
        <v>0</v>
      </c>
      <c r="I45" s="12">
        <v>0</v>
      </c>
      <c r="J45" s="12">
        <v>6748008</v>
      </c>
      <c r="K45" s="12">
        <f t="shared" si="0"/>
        <v>214940694</v>
      </c>
      <c r="L45" s="12"/>
      <c r="M45" s="12">
        <v>0</v>
      </c>
      <c r="N45" s="12">
        <v>0</v>
      </c>
      <c r="O45" s="90"/>
      <c r="P45" s="52"/>
      <c r="Q45" s="52"/>
    </row>
    <row r="46" spans="1:17" ht="12.75">
      <c r="A46" s="76" t="s">
        <v>69</v>
      </c>
      <c r="B46" s="12">
        <v>4852171</v>
      </c>
      <c r="C46" s="12">
        <v>4129566</v>
      </c>
      <c r="D46" s="12">
        <v>1590954</v>
      </c>
      <c r="E46" s="12">
        <v>2747132</v>
      </c>
      <c r="F46" s="12">
        <v>282087</v>
      </c>
      <c r="G46" s="12">
        <v>21696972</v>
      </c>
      <c r="H46" s="12">
        <v>1780193</v>
      </c>
      <c r="I46" s="12">
        <v>0</v>
      </c>
      <c r="J46" s="12">
        <v>24918326</v>
      </c>
      <c r="K46" s="12">
        <f t="shared" si="0"/>
        <v>61997401</v>
      </c>
      <c r="L46" s="12"/>
      <c r="M46" s="12">
        <v>0</v>
      </c>
      <c r="N46" s="12">
        <v>0</v>
      </c>
      <c r="O46" s="90"/>
      <c r="P46" s="52"/>
      <c r="Q46" s="52"/>
    </row>
    <row r="47" spans="1:17" ht="12.75">
      <c r="A47" s="76" t="s">
        <v>70</v>
      </c>
      <c r="B47" s="12">
        <v>903401</v>
      </c>
      <c r="C47" s="12">
        <v>4702914</v>
      </c>
      <c r="D47" s="12">
        <v>1735005</v>
      </c>
      <c r="E47" s="12">
        <v>4178035</v>
      </c>
      <c r="F47" s="12">
        <v>427912</v>
      </c>
      <c r="G47" s="12">
        <v>9746186</v>
      </c>
      <c r="H47" s="12">
        <v>0</v>
      </c>
      <c r="I47" s="12">
        <v>0</v>
      </c>
      <c r="J47" s="12">
        <v>0</v>
      </c>
      <c r="K47" s="12">
        <f t="shared" si="0"/>
        <v>21693453</v>
      </c>
      <c r="L47" s="12"/>
      <c r="M47" s="12">
        <v>0</v>
      </c>
      <c r="N47" s="12">
        <v>0</v>
      </c>
      <c r="O47" s="90"/>
      <c r="P47" s="52"/>
      <c r="Q47" s="52"/>
    </row>
    <row r="48" spans="1:17" ht="12.75">
      <c r="A48" s="76" t="s">
        <v>71</v>
      </c>
      <c r="B48" s="12">
        <v>5190865</v>
      </c>
      <c r="C48" s="12">
        <v>5233594</v>
      </c>
      <c r="D48" s="12">
        <v>3461344</v>
      </c>
      <c r="E48" s="12">
        <v>5614050</v>
      </c>
      <c r="F48" s="12">
        <v>1260000</v>
      </c>
      <c r="G48" s="12">
        <v>67673097</v>
      </c>
      <c r="H48" s="12">
        <v>8751685</v>
      </c>
      <c r="I48" s="12">
        <v>0</v>
      </c>
      <c r="J48" s="12">
        <v>0</v>
      </c>
      <c r="K48" s="12">
        <f t="shared" si="0"/>
        <v>97184635</v>
      </c>
      <c r="L48" s="12"/>
      <c r="M48" s="12">
        <v>0</v>
      </c>
      <c r="N48" s="12">
        <v>0</v>
      </c>
      <c r="O48" s="90"/>
      <c r="P48" s="52"/>
      <c r="Q48" s="52"/>
    </row>
    <row r="49" spans="1:17" ht="12.75">
      <c r="A49" s="76" t="s">
        <v>72</v>
      </c>
      <c r="B49" s="12">
        <v>2364956</v>
      </c>
      <c r="C49" s="12">
        <v>4035618</v>
      </c>
      <c r="D49" s="12">
        <v>2320595</v>
      </c>
      <c r="E49" s="12">
        <v>4007018</v>
      </c>
      <c r="F49" s="12">
        <v>411457</v>
      </c>
      <c r="G49" s="12">
        <v>34643179</v>
      </c>
      <c r="H49" s="12">
        <v>0</v>
      </c>
      <c r="I49" s="12">
        <v>590994</v>
      </c>
      <c r="J49" s="12">
        <v>0</v>
      </c>
      <c r="K49" s="12">
        <f t="shared" si="0"/>
        <v>48373817</v>
      </c>
      <c r="L49" s="12"/>
      <c r="M49" s="12">
        <v>0</v>
      </c>
      <c r="N49" s="12">
        <v>0</v>
      </c>
      <c r="O49" s="90"/>
      <c r="P49" s="52"/>
      <c r="Q49" s="52"/>
    </row>
    <row r="50" spans="1:17" ht="12.75">
      <c r="A50" s="76" t="s">
        <v>73</v>
      </c>
      <c r="B50" s="12">
        <v>913451</v>
      </c>
      <c r="C50" s="12">
        <v>1386405</v>
      </c>
      <c r="D50" s="12">
        <v>274746</v>
      </c>
      <c r="E50" s="12">
        <v>474409</v>
      </c>
      <c r="F50" s="12">
        <v>48714</v>
      </c>
      <c r="G50" s="12">
        <v>2302534</v>
      </c>
      <c r="H50" s="12">
        <v>208544</v>
      </c>
      <c r="I50" s="12">
        <v>0</v>
      </c>
      <c r="J50" s="12">
        <v>0</v>
      </c>
      <c r="K50" s="12">
        <f t="shared" si="0"/>
        <v>5608803</v>
      </c>
      <c r="L50" s="12"/>
      <c r="M50" s="12">
        <v>0</v>
      </c>
      <c r="N50" s="12">
        <v>0</v>
      </c>
      <c r="O50" s="90"/>
      <c r="P50" s="52"/>
      <c r="Q50" s="52"/>
    </row>
    <row r="51" spans="1:18" ht="12.75">
      <c r="A51" s="76" t="s">
        <v>74</v>
      </c>
      <c r="B51" s="12">
        <v>3183558</v>
      </c>
      <c r="C51" s="12">
        <v>6440621</v>
      </c>
      <c r="D51" s="12">
        <v>2148117</v>
      </c>
      <c r="E51" s="12">
        <v>3247832</v>
      </c>
      <c r="F51" s="12">
        <v>333192</v>
      </c>
      <c r="G51" s="12">
        <v>22650518</v>
      </c>
      <c r="H51" s="12">
        <v>258311</v>
      </c>
      <c r="I51" s="12">
        <v>1589580</v>
      </c>
      <c r="J51" s="12">
        <v>2538</v>
      </c>
      <c r="K51" s="52">
        <f t="shared" si="0"/>
        <v>39854267</v>
      </c>
      <c r="L51" s="12"/>
      <c r="M51" s="12">
        <v>0</v>
      </c>
      <c r="N51" s="12">
        <v>0</v>
      </c>
      <c r="O51" s="90"/>
      <c r="P51" s="52"/>
      <c r="Q51" s="52"/>
      <c r="R51" s="52"/>
    </row>
    <row r="52" spans="1:17" ht="12.75">
      <c r="A52" s="76" t="s">
        <v>75</v>
      </c>
      <c r="B52" s="12">
        <v>0</v>
      </c>
      <c r="C52" s="12">
        <v>1721405</v>
      </c>
      <c r="D52" s="12">
        <v>305628</v>
      </c>
      <c r="E52" s="12">
        <v>1227472</v>
      </c>
      <c r="F52" s="12">
        <v>54190</v>
      </c>
      <c r="G52" s="12">
        <v>4930545</v>
      </c>
      <c r="H52" s="12">
        <v>0</v>
      </c>
      <c r="I52" s="12">
        <v>0</v>
      </c>
      <c r="J52" s="12">
        <v>0</v>
      </c>
      <c r="K52" s="12">
        <f t="shared" si="0"/>
        <v>8239240</v>
      </c>
      <c r="L52" s="12"/>
      <c r="M52" s="12">
        <v>0</v>
      </c>
      <c r="N52" s="12">
        <v>0</v>
      </c>
      <c r="O52" s="90"/>
      <c r="P52" s="52"/>
      <c r="Q52" s="52"/>
    </row>
    <row r="53" spans="1:17" ht="12.75">
      <c r="A53" s="76" t="s">
        <v>76</v>
      </c>
      <c r="B53" s="12">
        <v>211641</v>
      </c>
      <c r="C53" s="12">
        <v>8667852</v>
      </c>
      <c r="D53" s="12">
        <v>2460666</v>
      </c>
      <c r="E53" s="12">
        <v>3739699</v>
      </c>
      <c r="F53" s="12">
        <v>422220</v>
      </c>
      <c r="G53" s="12">
        <v>79311312</v>
      </c>
      <c r="H53" s="12">
        <v>0</v>
      </c>
      <c r="I53" s="12">
        <v>0</v>
      </c>
      <c r="J53" s="12">
        <v>0</v>
      </c>
      <c r="K53" s="12">
        <f t="shared" si="0"/>
        <v>94813390</v>
      </c>
      <c r="L53" s="12"/>
      <c r="M53" s="12">
        <v>0</v>
      </c>
      <c r="N53" s="12">
        <v>0</v>
      </c>
      <c r="O53" s="90"/>
      <c r="P53" s="52"/>
      <c r="Q53" s="52"/>
    </row>
    <row r="54" spans="1:17" ht="12.75">
      <c r="A54" s="76" t="s">
        <v>77</v>
      </c>
      <c r="B54" s="12">
        <v>15865152</v>
      </c>
      <c r="C54" s="12">
        <v>19853637</v>
      </c>
      <c r="D54" s="12">
        <v>9924271</v>
      </c>
      <c r="E54" s="12">
        <v>17136437</v>
      </c>
      <c r="F54" s="12">
        <v>1759638</v>
      </c>
      <c r="G54" s="12">
        <v>93651295</v>
      </c>
      <c r="H54" s="12">
        <v>3647673</v>
      </c>
      <c r="I54" s="12">
        <v>40692711</v>
      </c>
      <c r="J54" s="12">
        <v>68357</v>
      </c>
      <c r="K54" s="12">
        <f t="shared" si="0"/>
        <v>202599171</v>
      </c>
      <c r="L54" s="12"/>
      <c r="M54" s="12">
        <v>0</v>
      </c>
      <c r="N54" s="12">
        <v>0</v>
      </c>
      <c r="O54" s="90"/>
      <c r="P54" s="52"/>
      <c r="Q54" s="52"/>
    </row>
    <row r="55" spans="1:17" ht="12.75">
      <c r="A55" s="76" t="s">
        <v>78</v>
      </c>
      <c r="B55" s="12">
        <v>928192</v>
      </c>
      <c r="C55" s="12">
        <v>4801485</v>
      </c>
      <c r="D55" s="12">
        <v>1046079</v>
      </c>
      <c r="E55" s="12">
        <v>1806286</v>
      </c>
      <c r="F55" s="12">
        <v>185477</v>
      </c>
      <c r="G55" s="12">
        <v>9294969</v>
      </c>
      <c r="H55" s="12">
        <v>146126</v>
      </c>
      <c r="I55" s="12">
        <v>3146589</v>
      </c>
      <c r="J55" s="12">
        <v>0</v>
      </c>
      <c r="K55" s="12">
        <f t="shared" si="0"/>
        <v>21355203</v>
      </c>
      <c r="L55" s="12"/>
      <c r="M55" s="12">
        <v>0</v>
      </c>
      <c r="N55" s="12">
        <v>0</v>
      </c>
      <c r="O55" s="90"/>
      <c r="P55" s="52"/>
      <c r="Q55" s="52"/>
    </row>
    <row r="56" spans="1:17" ht="12.75">
      <c r="A56" s="76" t="s">
        <v>79</v>
      </c>
      <c r="B56" s="12">
        <v>180743</v>
      </c>
      <c r="C56" s="12">
        <v>302728</v>
      </c>
      <c r="D56" s="12">
        <v>1036723</v>
      </c>
      <c r="E56" s="12">
        <v>3816669</v>
      </c>
      <c r="F56" s="12">
        <v>500032</v>
      </c>
      <c r="G56" s="12">
        <v>4790328</v>
      </c>
      <c r="H56" s="12">
        <v>24693</v>
      </c>
      <c r="I56" s="12">
        <v>419995</v>
      </c>
      <c r="J56" s="12">
        <v>10441</v>
      </c>
      <c r="K56" s="12">
        <f t="shared" si="0"/>
        <v>11082352</v>
      </c>
      <c r="L56" s="12"/>
      <c r="M56" s="12">
        <v>0</v>
      </c>
      <c r="N56" s="12">
        <v>0</v>
      </c>
      <c r="O56" s="90"/>
      <c r="P56" s="52"/>
      <c r="Q56" s="52"/>
    </row>
    <row r="57" spans="1:17" ht="12.75">
      <c r="A57" s="76" t="s">
        <v>80</v>
      </c>
      <c r="B57" s="12">
        <v>83281</v>
      </c>
      <c r="C57" s="12">
        <v>194415</v>
      </c>
      <c r="D57" s="12">
        <v>104727</v>
      </c>
      <c r="E57" s="12">
        <v>200858</v>
      </c>
      <c r="F57" s="12">
        <v>20024</v>
      </c>
      <c r="G57" s="12">
        <v>1341713</v>
      </c>
      <c r="H57" s="12">
        <v>0</v>
      </c>
      <c r="I57" s="12">
        <v>121866</v>
      </c>
      <c r="J57" s="12">
        <v>125317</v>
      </c>
      <c r="K57" s="52">
        <f t="shared" si="0"/>
        <v>2192201</v>
      </c>
      <c r="L57" s="12"/>
      <c r="M57" s="12">
        <v>0</v>
      </c>
      <c r="N57" s="12">
        <v>0</v>
      </c>
      <c r="O57" s="90"/>
      <c r="P57" s="52"/>
      <c r="Q57" s="52"/>
    </row>
    <row r="58" spans="1:17" ht="12.75">
      <c r="A58" s="76" t="s">
        <v>81</v>
      </c>
      <c r="B58" s="12">
        <v>414319</v>
      </c>
      <c r="C58" s="12">
        <v>11328937</v>
      </c>
      <c r="D58" s="12">
        <v>2002025</v>
      </c>
      <c r="E58" s="12">
        <v>3456937</v>
      </c>
      <c r="F58" s="12">
        <v>738397</v>
      </c>
      <c r="G58" s="12">
        <v>33605188</v>
      </c>
      <c r="H58" s="12">
        <v>292378</v>
      </c>
      <c r="I58" s="12">
        <v>0</v>
      </c>
      <c r="J58" s="12">
        <v>0</v>
      </c>
      <c r="K58" s="12">
        <f t="shared" si="0"/>
        <v>51838181</v>
      </c>
      <c r="L58" s="12"/>
      <c r="M58" s="12">
        <v>0</v>
      </c>
      <c r="N58" s="12">
        <v>0</v>
      </c>
      <c r="O58" s="90"/>
      <c r="P58" s="52"/>
      <c r="Q58" s="52"/>
    </row>
    <row r="59" spans="1:17" ht="12.75">
      <c r="A59" s="76" t="s">
        <v>82</v>
      </c>
      <c r="B59" s="12">
        <v>2127734</v>
      </c>
      <c r="C59" s="12">
        <v>16675997</v>
      </c>
      <c r="D59" s="12">
        <v>1714195</v>
      </c>
      <c r="E59" s="12">
        <v>2959935</v>
      </c>
      <c r="F59" s="12">
        <v>303938</v>
      </c>
      <c r="G59" s="12">
        <v>119600506</v>
      </c>
      <c r="H59" s="12">
        <v>0</v>
      </c>
      <c r="I59" s="12">
        <v>1542161</v>
      </c>
      <c r="J59" s="12">
        <v>0</v>
      </c>
      <c r="K59" s="12">
        <f t="shared" si="0"/>
        <v>144924466</v>
      </c>
      <c r="L59" s="12"/>
      <c r="M59" s="12">
        <v>0</v>
      </c>
      <c r="N59" s="12">
        <v>0</v>
      </c>
      <c r="O59" s="90"/>
      <c r="P59" s="52"/>
      <c r="Q59" s="52"/>
    </row>
    <row r="60" spans="1:17" ht="12.75">
      <c r="A60" s="76" t="s">
        <v>83</v>
      </c>
      <c r="B60" s="12">
        <v>493197</v>
      </c>
      <c r="C60" s="12">
        <v>3696025</v>
      </c>
      <c r="D60" s="12">
        <v>740170</v>
      </c>
      <c r="E60" s="12">
        <v>1278067</v>
      </c>
      <c r="F60" s="12">
        <v>509255</v>
      </c>
      <c r="G60" s="12">
        <v>8393503</v>
      </c>
      <c r="H60" s="12">
        <v>0</v>
      </c>
      <c r="I60" s="12">
        <v>0</v>
      </c>
      <c r="J60" s="12">
        <v>0</v>
      </c>
      <c r="K60" s="12">
        <f t="shared" si="0"/>
        <v>15110217</v>
      </c>
      <c r="L60" s="12"/>
      <c r="M60" s="12">
        <v>0</v>
      </c>
      <c r="N60" s="12">
        <v>0</v>
      </c>
      <c r="O60" s="90"/>
      <c r="P60" s="52"/>
      <c r="Q60" s="52"/>
    </row>
    <row r="61" spans="1:17" ht="12.75">
      <c r="A61" s="76" t="s">
        <v>84</v>
      </c>
      <c r="B61" s="12">
        <v>2578772</v>
      </c>
      <c r="C61" s="12">
        <v>15480908</v>
      </c>
      <c r="D61" s="12">
        <v>1518753</v>
      </c>
      <c r="E61" s="12">
        <v>2622462</v>
      </c>
      <c r="F61" s="12">
        <v>269285</v>
      </c>
      <c r="G61" s="12">
        <v>71869669</v>
      </c>
      <c r="H61" s="12">
        <v>0</v>
      </c>
      <c r="I61" s="12">
        <v>0</v>
      </c>
      <c r="J61" s="12">
        <v>0</v>
      </c>
      <c r="K61" s="12">
        <f t="shared" si="0"/>
        <v>94339849</v>
      </c>
      <c r="L61" s="12"/>
      <c r="M61" s="12">
        <v>0</v>
      </c>
      <c r="N61" s="12">
        <v>0</v>
      </c>
      <c r="O61" s="90"/>
      <c r="P61" s="52"/>
      <c r="Q61" s="52"/>
    </row>
    <row r="62" spans="1:17" ht="12.75">
      <c r="A62" s="76" t="s">
        <v>85</v>
      </c>
      <c r="B62" s="12">
        <v>96422</v>
      </c>
      <c r="C62" s="12">
        <v>1232720</v>
      </c>
      <c r="D62" s="12">
        <v>163586</v>
      </c>
      <c r="E62" s="12">
        <v>282467</v>
      </c>
      <c r="F62" s="12">
        <v>29005</v>
      </c>
      <c r="G62" s="12">
        <v>5308129</v>
      </c>
      <c r="H62" s="12">
        <v>0</v>
      </c>
      <c r="I62" s="12">
        <v>0</v>
      </c>
      <c r="J62" s="12">
        <v>0</v>
      </c>
      <c r="K62" s="12">
        <f t="shared" si="0"/>
        <v>7112329</v>
      </c>
      <c r="L62" s="12"/>
      <c r="M62" s="12">
        <v>0</v>
      </c>
      <c r="N62" s="12">
        <v>0</v>
      </c>
      <c r="O62" s="90"/>
      <c r="P62" s="52"/>
      <c r="Q62" s="52"/>
    </row>
    <row r="64" spans="1:17" ht="12.75">
      <c r="A64" s="77" t="s">
        <v>86</v>
      </c>
      <c r="B64" s="25">
        <f>SUM(B7:B63)</f>
        <v>82308052</v>
      </c>
      <c r="C64" s="25">
        <f aca="true" t="shared" si="1" ref="C64:N64">SUM(C7:C63)</f>
        <v>370680345</v>
      </c>
      <c r="D64" s="25">
        <f t="shared" si="1"/>
        <v>104102947</v>
      </c>
      <c r="E64" s="25">
        <f t="shared" si="1"/>
        <v>182306452</v>
      </c>
      <c r="F64" s="25">
        <f t="shared" si="1"/>
        <v>27809414</v>
      </c>
      <c r="G64" s="25">
        <f t="shared" si="1"/>
        <v>3056550829</v>
      </c>
      <c r="H64" s="25">
        <f t="shared" si="1"/>
        <v>23730221</v>
      </c>
      <c r="I64" s="25">
        <f t="shared" si="1"/>
        <v>122516369</v>
      </c>
      <c r="J64" s="25">
        <f t="shared" si="1"/>
        <v>64451309</v>
      </c>
      <c r="K64" s="25">
        <f t="shared" si="1"/>
        <v>4034455938</v>
      </c>
      <c r="L64" s="25"/>
      <c r="M64" s="25">
        <f t="shared" si="1"/>
        <v>0</v>
      </c>
      <c r="N64" s="25">
        <f t="shared" si="1"/>
        <v>0</v>
      </c>
      <c r="O64" s="95"/>
      <c r="P64" s="97"/>
      <c r="Q64" s="96"/>
    </row>
    <row r="66" ht="12.75">
      <c r="M66" s="17"/>
    </row>
    <row r="69" ht="12.75">
      <c r="F69" s="14"/>
    </row>
    <row r="72" ht="12.75">
      <c r="F72" s="14"/>
    </row>
    <row r="75" ht="12.75">
      <c r="A75" s="15"/>
    </row>
    <row r="76" ht="12.75">
      <c r="A76" s="15"/>
    </row>
  </sheetData>
  <printOptions horizontalCentered="1" verticalCentered="1"/>
  <pageMargins left="0.25" right="0.25" top="0.5" bottom="0.5" header="0.5" footer="0.5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4" customWidth="1"/>
    <col min="2" max="16384" width="11.421875" style="4" customWidth="1"/>
  </cols>
  <sheetData>
    <row r="1" spans="1:8" ht="12.75">
      <c r="A1" s="63" t="s">
        <v>21</v>
      </c>
      <c r="B1" s="18"/>
      <c r="C1" s="18"/>
      <c r="D1" s="18"/>
      <c r="E1" s="18"/>
      <c r="F1" s="18"/>
      <c r="G1" s="18"/>
      <c r="H1" s="18"/>
    </row>
    <row r="2" spans="1:8" ht="12.75">
      <c r="A2" s="63" t="s">
        <v>129</v>
      </c>
      <c r="B2" s="18"/>
      <c r="C2" s="18"/>
      <c r="D2" s="18"/>
      <c r="E2" s="18"/>
      <c r="F2" s="18"/>
      <c r="G2" s="18"/>
      <c r="H2" s="18"/>
    </row>
    <row r="3" spans="1:8" ht="12.75">
      <c r="A3" s="63" t="s">
        <v>124</v>
      </c>
      <c r="B3" s="18"/>
      <c r="C3" s="18"/>
      <c r="D3" s="18"/>
      <c r="E3" s="18"/>
      <c r="F3" s="18"/>
      <c r="G3" s="18"/>
      <c r="H3" s="18"/>
    </row>
    <row r="5" spans="1:11" ht="36">
      <c r="A5" s="70" t="s">
        <v>26</v>
      </c>
      <c r="B5" s="45" t="s">
        <v>13</v>
      </c>
      <c r="C5" s="45" t="s">
        <v>14</v>
      </c>
      <c r="D5" s="45" t="s">
        <v>17</v>
      </c>
      <c r="E5" s="45" t="s">
        <v>18</v>
      </c>
      <c r="F5" s="45" t="s">
        <v>130</v>
      </c>
      <c r="G5" s="45" t="s">
        <v>114</v>
      </c>
      <c r="H5" s="45" t="s">
        <v>1</v>
      </c>
      <c r="I5" s="41"/>
      <c r="J5" s="41"/>
      <c r="K5" s="41"/>
    </row>
    <row r="7" spans="1:11" ht="12.75">
      <c r="A7" s="24" t="s">
        <v>31</v>
      </c>
      <c r="B7" s="82">
        <v>1712362</v>
      </c>
      <c r="C7" s="82">
        <v>0</v>
      </c>
      <c r="D7" s="82">
        <v>5184055</v>
      </c>
      <c r="E7" s="82">
        <v>0</v>
      </c>
      <c r="F7" s="82">
        <v>0</v>
      </c>
      <c r="G7" s="82">
        <v>0</v>
      </c>
      <c r="H7" s="12">
        <f>SUM(B7:G7)</f>
        <v>6896417</v>
      </c>
      <c r="I7" s="12"/>
      <c r="J7" s="12"/>
      <c r="K7" s="12"/>
    </row>
    <row r="8" spans="1:11" ht="12.75">
      <c r="A8" s="24" t="s">
        <v>32</v>
      </c>
      <c r="B8" s="82">
        <v>544811</v>
      </c>
      <c r="C8" s="82">
        <v>0</v>
      </c>
      <c r="D8" s="82">
        <v>3000000</v>
      </c>
      <c r="E8" s="82">
        <v>0</v>
      </c>
      <c r="F8" s="82">
        <v>0</v>
      </c>
      <c r="G8" s="82">
        <v>0</v>
      </c>
      <c r="H8" s="12">
        <f aca="true" t="shared" si="0" ref="H8:H62">SUM(B8:G8)</f>
        <v>3544811</v>
      </c>
      <c r="I8" s="12"/>
      <c r="J8" s="12"/>
      <c r="K8" s="12"/>
    </row>
    <row r="9" spans="1:9" ht="12.75">
      <c r="A9" s="24" t="s">
        <v>33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12">
        <f t="shared" si="0"/>
        <v>0</v>
      </c>
      <c r="I9" s="12"/>
    </row>
    <row r="10" spans="1:11" ht="12.75">
      <c r="A10" s="24" t="s">
        <v>34</v>
      </c>
      <c r="B10" s="82">
        <v>0</v>
      </c>
      <c r="C10" s="82">
        <v>0</v>
      </c>
      <c r="D10" s="82">
        <v>10032936</v>
      </c>
      <c r="E10" s="82">
        <v>0</v>
      </c>
      <c r="F10" s="82">
        <v>0</v>
      </c>
      <c r="G10" s="82">
        <v>0</v>
      </c>
      <c r="H10" s="12">
        <f t="shared" si="0"/>
        <v>10032936</v>
      </c>
      <c r="I10" s="12"/>
      <c r="J10" s="12"/>
      <c r="K10" s="12"/>
    </row>
    <row r="11" spans="1:11" ht="12.75">
      <c r="A11" s="24" t="s">
        <v>35</v>
      </c>
      <c r="B11" s="82">
        <v>0</v>
      </c>
      <c r="C11" s="82">
        <v>0</v>
      </c>
      <c r="D11" s="82">
        <v>1886543</v>
      </c>
      <c r="E11" s="82">
        <v>0</v>
      </c>
      <c r="F11" s="82">
        <v>0</v>
      </c>
      <c r="G11" s="82">
        <v>0</v>
      </c>
      <c r="H11" s="12">
        <f t="shared" si="0"/>
        <v>1886543</v>
      </c>
      <c r="I11" s="12"/>
      <c r="J11" s="12"/>
      <c r="K11" s="12"/>
    </row>
    <row r="12" spans="1:11" ht="12.75">
      <c r="A12" s="24" t="s">
        <v>36</v>
      </c>
      <c r="B12" s="82">
        <v>0</v>
      </c>
      <c r="C12" s="82">
        <v>0</v>
      </c>
      <c r="D12" s="82">
        <v>85593217</v>
      </c>
      <c r="E12" s="82">
        <v>0</v>
      </c>
      <c r="F12" s="82">
        <v>0</v>
      </c>
      <c r="G12" s="82">
        <v>0</v>
      </c>
      <c r="H12" s="12">
        <f t="shared" si="0"/>
        <v>85593217</v>
      </c>
      <c r="I12" s="12"/>
      <c r="J12" s="12"/>
      <c r="K12" s="12"/>
    </row>
    <row r="13" spans="1:11" ht="12.75">
      <c r="A13" s="24" t="s">
        <v>37</v>
      </c>
      <c r="B13" s="82">
        <v>566464</v>
      </c>
      <c r="C13" s="82">
        <v>0</v>
      </c>
      <c r="D13" s="82">
        <v>8140966</v>
      </c>
      <c r="E13" s="82">
        <v>277995</v>
      </c>
      <c r="F13" s="82">
        <v>476</v>
      </c>
      <c r="G13" s="82">
        <v>0</v>
      </c>
      <c r="H13" s="12">
        <f t="shared" si="0"/>
        <v>8985901</v>
      </c>
      <c r="I13" s="12"/>
      <c r="J13" s="12"/>
      <c r="K13" s="12"/>
    </row>
    <row r="14" spans="1:11" ht="12.75">
      <c r="A14" s="24" t="s">
        <v>38</v>
      </c>
      <c r="B14" s="82">
        <v>1333604</v>
      </c>
      <c r="C14" s="82">
        <v>0</v>
      </c>
      <c r="D14" s="82">
        <v>90838165</v>
      </c>
      <c r="E14" s="82">
        <v>0</v>
      </c>
      <c r="F14" s="82">
        <v>6753638</v>
      </c>
      <c r="G14" s="82">
        <v>2339423</v>
      </c>
      <c r="H14" s="12">
        <f t="shared" si="0"/>
        <v>101264830</v>
      </c>
      <c r="I14" s="12"/>
      <c r="J14" s="12"/>
      <c r="K14" s="12"/>
    </row>
    <row r="15" spans="1:11" ht="12.75">
      <c r="A15" s="24" t="s">
        <v>39</v>
      </c>
      <c r="B15" s="82">
        <v>0</v>
      </c>
      <c r="C15" s="82">
        <v>0</v>
      </c>
      <c r="D15" s="82">
        <v>19506475</v>
      </c>
      <c r="E15" s="82">
        <v>0</v>
      </c>
      <c r="F15" s="82">
        <v>0</v>
      </c>
      <c r="G15" s="82">
        <v>0</v>
      </c>
      <c r="H15" s="12">
        <f t="shared" si="0"/>
        <v>19506475</v>
      </c>
      <c r="I15" s="12"/>
      <c r="J15" s="12"/>
      <c r="K15" s="12"/>
    </row>
    <row r="16" spans="1:11" ht="12.75">
      <c r="A16" s="98" t="s">
        <v>127</v>
      </c>
      <c r="B16" s="82">
        <v>0</v>
      </c>
      <c r="C16" s="82">
        <v>0</v>
      </c>
      <c r="D16" s="82">
        <v>4566972</v>
      </c>
      <c r="E16" s="82">
        <v>0</v>
      </c>
      <c r="F16" s="82">
        <v>0</v>
      </c>
      <c r="G16" s="82">
        <v>0</v>
      </c>
      <c r="H16" s="12">
        <f t="shared" si="0"/>
        <v>4566972</v>
      </c>
      <c r="I16" s="12"/>
      <c r="J16" s="12"/>
      <c r="K16" s="12"/>
    </row>
    <row r="17" spans="1:11" ht="12.75">
      <c r="A17" s="24" t="s">
        <v>40</v>
      </c>
      <c r="B17" s="82">
        <v>1160671</v>
      </c>
      <c r="C17" s="82">
        <v>123657</v>
      </c>
      <c r="D17" s="82">
        <v>28852330</v>
      </c>
      <c r="E17" s="82">
        <v>0</v>
      </c>
      <c r="F17" s="82">
        <v>0</v>
      </c>
      <c r="G17" s="82">
        <v>3279214</v>
      </c>
      <c r="H17" s="12">
        <f t="shared" si="0"/>
        <v>33415872</v>
      </c>
      <c r="I17" s="12"/>
      <c r="J17" s="12"/>
      <c r="K17" s="12"/>
    </row>
    <row r="18" spans="1:11" ht="12.75">
      <c r="A18" s="24" t="s">
        <v>41</v>
      </c>
      <c r="B18" s="82">
        <v>2015485</v>
      </c>
      <c r="C18" s="82">
        <v>0</v>
      </c>
      <c r="D18" s="82">
        <v>20127650</v>
      </c>
      <c r="E18" s="82">
        <v>0</v>
      </c>
      <c r="F18" s="82">
        <v>172805</v>
      </c>
      <c r="G18" s="82">
        <v>0</v>
      </c>
      <c r="H18" s="12">
        <f t="shared" si="0"/>
        <v>22315940</v>
      </c>
      <c r="I18" s="12"/>
      <c r="J18" s="12"/>
      <c r="K18" s="12"/>
    </row>
    <row r="19" spans="1:9" ht="12.75">
      <c r="A19" s="24" t="s">
        <v>42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12">
        <f t="shared" si="0"/>
        <v>0</v>
      </c>
      <c r="I19" s="12"/>
    </row>
    <row r="20" spans="1:11" ht="12.75">
      <c r="A20" s="24" t="s">
        <v>43</v>
      </c>
      <c r="B20" s="82">
        <v>0</v>
      </c>
      <c r="C20" s="82">
        <v>0</v>
      </c>
      <c r="D20" s="82">
        <v>4971630</v>
      </c>
      <c r="E20" s="82">
        <v>0</v>
      </c>
      <c r="F20" s="82">
        <v>0</v>
      </c>
      <c r="G20" s="82">
        <v>0</v>
      </c>
      <c r="H20" s="12">
        <f t="shared" si="0"/>
        <v>4971630</v>
      </c>
      <c r="I20" s="12"/>
      <c r="J20" s="12"/>
      <c r="K20" s="12"/>
    </row>
    <row r="21" spans="1:11" ht="12.75">
      <c r="A21" s="24" t="s">
        <v>44</v>
      </c>
      <c r="B21" s="82">
        <v>0</v>
      </c>
      <c r="C21" s="82">
        <v>0</v>
      </c>
      <c r="D21" s="82">
        <v>1175819</v>
      </c>
      <c r="E21" s="82">
        <v>0</v>
      </c>
      <c r="F21" s="82">
        <v>0</v>
      </c>
      <c r="G21" s="82">
        <v>0</v>
      </c>
      <c r="H21" s="12">
        <f t="shared" si="0"/>
        <v>1175819</v>
      </c>
      <c r="I21" s="12"/>
      <c r="J21" s="12"/>
      <c r="K21" s="12"/>
    </row>
    <row r="22" spans="1:11" ht="12.75">
      <c r="A22" s="24" t="s">
        <v>45</v>
      </c>
      <c r="B22" s="82">
        <v>0</v>
      </c>
      <c r="C22" s="82">
        <v>0</v>
      </c>
      <c r="D22" s="82">
        <v>27474186</v>
      </c>
      <c r="E22" s="82">
        <v>0</v>
      </c>
      <c r="F22" s="82">
        <v>24374098</v>
      </c>
      <c r="G22" s="82">
        <v>5025541</v>
      </c>
      <c r="H22" s="12">
        <f t="shared" si="0"/>
        <v>56873825</v>
      </c>
      <c r="I22" s="12"/>
      <c r="J22" s="12"/>
      <c r="K22" s="12"/>
    </row>
    <row r="23" spans="1:11" ht="12.75">
      <c r="A23" s="24" t="s">
        <v>46</v>
      </c>
      <c r="B23" s="82">
        <v>1399611</v>
      </c>
      <c r="C23" s="82">
        <v>0</v>
      </c>
      <c r="D23" s="82">
        <v>13957336</v>
      </c>
      <c r="E23" s="82">
        <v>0</v>
      </c>
      <c r="F23" s="82">
        <v>0</v>
      </c>
      <c r="G23" s="82">
        <v>0</v>
      </c>
      <c r="H23" s="12">
        <f t="shared" si="0"/>
        <v>15356947</v>
      </c>
      <c r="I23" s="12"/>
      <c r="J23" s="12"/>
      <c r="K23" s="12"/>
    </row>
    <row r="24" spans="1:11" ht="12.75">
      <c r="A24" s="24" t="s">
        <v>47</v>
      </c>
      <c r="B24" s="82">
        <v>0</v>
      </c>
      <c r="C24" s="82">
        <v>0</v>
      </c>
      <c r="D24" s="82">
        <v>5078586</v>
      </c>
      <c r="E24" s="82">
        <v>0</v>
      </c>
      <c r="F24" s="82">
        <v>0</v>
      </c>
      <c r="G24" s="82">
        <v>0</v>
      </c>
      <c r="H24" s="12">
        <f t="shared" si="0"/>
        <v>5078586</v>
      </c>
      <c r="I24" s="12"/>
      <c r="J24" s="12"/>
      <c r="K24" s="12"/>
    </row>
    <row r="25" spans="1:11" ht="12.75">
      <c r="A25" s="24" t="s">
        <v>48</v>
      </c>
      <c r="B25" s="82">
        <v>0</v>
      </c>
      <c r="C25" s="82">
        <v>0</v>
      </c>
      <c r="D25" s="82">
        <v>6673024</v>
      </c>
      <c r="E25" s="82">
        <v>0</v>
      </c>
      <c r="F25" s="82">
        <v>0</v>
      </c>
      <c r="G25" s="82">
        <v>0</v>
      </c>
      <c r="H25" s="12">
        <f t="shared" si="0"/>
        <v>6673024</v>
      </c>
      <c r="I25" s="12"/>
      <c r="J25" s="12"/>
      <c r="K25" s="12"/>
    </row>
    <row r="26" spans="1:11" ht="12.75">
      <c r="A26" s="24" t="s">
        <v>49</v>
      </c>
      <c r="B26" s="82">
        <v>472</v>
      </c>
      <c r="C26" s="82">
        <v>0</v>
      </c>
      <c r="D26" s="82">
        <v>7274065</v>
      </c>
      <c r="E26" s="82">
        <v>0</v>
      </c>
      <c r="F26" s="82">
        <v>0</v>
      </c>
      <c r="G26" s="82">
        <v>0</v>
      </c>
      <c r="H26" s="12">
        <f t="shared" si="0"/>
        <v>7274537</v>
      </c>
      <c r="I26" s="12"/>
      <c r="J26" s="12"/>
      <c r="K26" s="12"/>
    </row>
    <row r="27" spans="1:11" ht="12.75">
      <c r="A27" s="24" t="s">
        <v>50</v>
      </c>
      <c r="B27" s="82">
        <v>0</v>
      </c>
      <c r="C27" s="82">
        <v>0</v>
      </c>
      <c r="D27" s="82">
        <v>5219488</v>
      </c>
      <c r="E27" s="82">
        <v>0</v>
      </c>
      <c r="F27" s="82">
        <v>0</v>
      </c>
      <c r="G27" s="82">
        <v>0</v>
      </c>
      <c r="H27" s="12">
        <f t="shared" si="0"/>
        <v>5219488</v>
      </c>
      <c r="I27" s="12"/>
      <c r="J27" s="12"/>
      <c r="K27" s="12"/>
    </row>
    <row r="28" spans="1:11" ht="12.75">
      <c r="A28" s="24" t="s">
        <v>51</v>
      </c>
      <c r="B28" s="82">
        <v>0</v>
      </c>
      <c r="C28" s="82">
        <v>0</v>
      </c>
      <c r="D28" s="82">
        <v>2707248</v>
      </c>
      <c r="E28" s="82">
        <v>0</v>
      </c>
      <c r="F28" s="82">
        <v>0</v>
      </c>
      <c r="G28" s="82">
        <v>0</v>
      </c>
      <c r="H28" s="12">
        <f t="shared" si="0"/>
        <v>2707248</v>
      </c>
      <c r="I28" s="12"/>
      <c r="J28" s="12"/>
      <c r="K28" s="12"/>
    </row>
    <row r="29" spans="1:11" ht="12.75">
      <c r="A29" s="24" t="s">
        <v>52</v>
      </c>
      <c r="B29" s="82">
        <v>1108484</v>
      </c>
      <c r="C29" s="82">
        <v>0</v>
      </c>
      <c r="D29" s="82">
        <v>19738609</v>
      </c>
      <c r="E29" s="82">
        <v>0</v>
      </c>
      <c r="F29" s="82">
        <v>1064314</v>
      </c>
      <c r="G29" s="82">
        <v>1390000</v>
      </c>
      <c r="H29" s="12">
        <f t="shared" si="0"/>
        <v>23301407</v>
      </c>
      <c r="I29" s="12"/>
      <c r="J29" s="12"/>
      <c r="K29" s="12"/>
    </row>
    <row r="30" spans="1:11" ht="12.75">
      <c r="A30" s="24" t="s">
        <v>53</v>
      </c>
      <c r="B30" s="82">
        <v>0</v>
      </c>
      <c r="C30" s="82">
        <v>0</v>
      </c>
      <c r="D30" s="82">
        <v>44973368</v>
      </c>
      <c r="E30" s="82">
        <v>0</v>
      </c>
      <c r="F30" s="82">
        <v>0</v>
      </c>
      <c r="G30" s="82">
        <v>0</v>
      </c>
      <c r="H30" s="12">
        <f t="shared" si="0"/>
        <v>44973368</v>
      </c>
      <c r="I30" s="12"/>
      <c r="J30" s="12"/>
      <c r="K30" s="12"/>
    </row>
    <row r="31" spans="1:11" ht="12.75">
      <c r="A31" s="24" t="s">
        <v>54</v>
      </c>
      <c r="B31" s="82">
        <v>0</v>
      </c>
      <c r="C31" s="82">
        <v>4882273</v>
      </c>
      <c r="D31" s="82">
        <v>19416046</v>
      </c>
      <c r="E31" s="82">
        <v>0</v>
      </c>
      <c r="F31" s="82">
        <v>113045</v>
      </c>
      <c r="G31" s="82">
        <v>0</v>
      </c>
      <c r="H31" s="12">
        <f t="shared" si="0"/>
        <v>24411364</v>
      </c>
      <c r="I31" s="12"/>
      <c r="J31" s="12"/>
      <c r="K31" s="12"/>
    </row>
    <row r="32" spans="1:11" ht="12.75">
      <c r="A32" s="24" t="s">
        <v>55</v>
      </c>
      <c r="B32" s="82">
        <v>0</v>
      </c>
      <c r="C32" s="82">
        <v>0</v>
      </c>
      <c r="D32" s="82">
        <v>18752666</v>
      </c>
      <c r="E32" s="82">
        <v>0</v>
      </c>
      <c r="F32" s="82">
        <v>0</v>
      </c>
      <c r="G32" s="82">
        <v>937633</v>
      </c>
      <c r="H32" s="12">
        <f t="shared" si="0"/>
        <v>19690299</v>
      </c>
      <c r="I32" s="12"/>
      <c r="J32" s="12"/>
      <c r="K32" s="12"/>
    </row>
    <row r="33" spans="1:11" ht="12.75">
      <c r="A33" s="24" t="s">
        <v>56</v>
      </c>
      <c r="B33" s="82">
        <v>0</v>
      </c>
      <c r="C33" s="82">
        <v>0</v>
      </c>
      <c r="D33" s="82">
        <v>1715430</v>
      </c>
      <c r="E33" s="82">
        <v>0</v>
      </c>
      <c r="F33" s="82">
        <v>0</v>
      </c>
      <c r="G33" s="82">
        <v>0</v>
      </c>
      <c r="H33" s="12">
        <f t="shared" si="0"/>
        <v>1715430</v>
      </c>
      <c r="I33" s="12"/>
      <c r="J33" s="12"/>
      <c r="K33" s="12"/>
    </row>
    <row r="34" spans="1:11" ht="12.75">
      <c r="A34" s="24" t="s">
        <v>57</v>
      </c>
      <c r="B34" s="82">
        <v>0</v>
      </c>
      <c r="C34" s="82">
        <v>0</v>
      </c>
      <c r="D34" s="82">
        <v>4826882</v>
      </c>
      <c r="E34" s="82">
        <v>4568289</v>
      </c>
      <c r="F34" s="82">
        <v>7153584</v>
      </c>
      <c r="G34" s="82">
        <v>0</v>
      </c>
      <c r="H34" s="12">
        <f t="shared" si="0"/>
        <v>16548755</v>
      </c>
      <c r="I34" s="12"/>
      <c r="J34" s="12"/>
      <c r="K34" s="12"/>
    </row>
    <row r="35" spans="1:11" ht="12.75">
      <c r="A35" s="24" t="s">
        <v>58</v>
      </c>
      <c r="B35" s="82">
        <v>0</v>
      </c>
      <c r="C35" s="82">
        <v>0</v>
      </c>
      <c r="D35" s="82">
        <v>1313990</v>
      </c>
      <c r="E35" s="82">
        <v>0</v>
      </c>
      <c r="F35" s="82">
        <v>0</v>
      </c>
      <c r="G35" s="82">
        <v>0</v>
      </c>
      <c r="H35" s="12">
        <f t="shared" si="0"/>
        <v>1313990</v>
      </c>
      <c r="I35" s="12"/>
      <c r="J35" s="12"/>
      <c r="K35" s="12"/>
    </row>
    <row r="36" spans="1:11" ht="12.75">
      <c r="A36" s="24" t="s">
        <v>59</v>
      </c>
      <c r="B36" s="82">
        <v>0</v>
      </c>
      <c r="C36" s="82">
        <v>0</v>
      </c>
      <c r="D36" s="82">
        <v>10408003</v>
      </c>
      <c r="E36" s="82">
        <v>0</v>
      </c>
      <c r="F36" s="82">
        <v>0</v>
      </c>
      <c r="G36" s="82">
        <v>0</v>
      </c>
      <c r="H36" s="12">
        <f t="shared" si="0"/>
        <v>10408003</v>
      </c>
      <c r="I36" s="12"/>
      <c r="J36" s="12"/>
      <c r="K36" s="12"/>
    </row>
    <row r="37" spans="1:11" ht="12.75">
      <c r="A37" s="24" t="s">
        <v>60</v>
      </c>
      <c r="B37" s="82">
        <v>0</v>
      </c>
      <c r="C37" s="82">
        <v>0</v>
      </c>
      <c r="D37" s="82">
        <v>2530920</v>
      </c>
      <c r="E37" s="82">
        <v>25969</v>
      </c>
      <c r="F37" s="82">
        <v>23532</v>
      </c>
      <c r="G37" s="82">
        <v>0</v>
      </c>
      <c r="H37" s="12">
        <f t="shared" si="0"/>
        <v>2580421</v>
      </c>
      <c r="I37" s="12"/>
      <c r="J37" s="12"/>
      <c r="K37" s="12"/>
    </row>
    <row r="38" spans="1:11" ht="12.75">
      <c r="A38" s="24" t="s">
        <v>61</v>
      </c>
      <c r="B38" s="82">
        <v>0</v>
      </c>
      <c r="C38" s="82">
        <v>0</v>
      </c>
      <c r="D38" s="82">
        <v>4688418</v>
      </c>
      <c r="E38" s="82">
        <v>0</v>
      </c>
      <c r="F38" s="82">
        <v>0</v>
      </c>
      <c r="G38" s="82">
        <v>0</v>
      </c>
      <c r="H38" s="12">
        <f t="shared" si="0"/>
        <v>4688418</v>
      </c>
      <c r="I38" s="12"/>
      <c r="J38" s="12"/>
      <c r="K38" s="12"/>
    </row>
    <row r="39" spans="1:11" ht="12.75">
      <c r="A39" s="24" t="s">
        <v>62</v>
      </c>
      <c r="B39" s="82">
        <v>0</v>
      </c>
      <c r="C39" s="82">
        <v>0</v>
      </c>
      <c r="D39" s="82">
        <v>26374178</v>
      </c>
      <c r="E39" s="82">
        <v>0</v>
      </c>
      <c r="F39" s="82">
        <v>0</v>
      </c>
      <c r="G39" s="82">
        <v>0</v>
      </c>
      <c r="H39" s="12">
        <f t="shared" si="0"/>
        <v>26374178</v>
      </c>
      <c r="I39" s="12"/>
      <c r="J39" s="12"/>
      <c r="K39" s="12"/>
    </row>
    <row r="40" spans="1:11" ht="12.75">
      <c r="A40" s="24" t="s">
        <v>63</v>
      </c>
      <c r="B40" s="82">
        <v>0</v>
      </c>
      <c r="C40" s="82">
        <v>0</v>
      </c>
      <c r="D40" s="82">
        <v>2895259</v>
      </c>
      <c r="E40" s="82">
        <v>0</v>
      </c>
      <c r="F40" s="82">
        <v>0</v>
      </c>
      <c r="G40" s="82">
        <v>0</v>
      </c>
      <c r="H40" s="12">
        <f t="shared" si="0"/>
        <v>2895259</v>
      </c>
      <c r="I40" s="12"/>
      <c r="J40" s="12"/>
      <c r="K40" s="12"/>
    </row>
    <row r="41" spans="1:11" ht="12.75">
      <c r="A41" s="24" t="s">
        <v>64</v>
      </c>
      <c r="B41" s="82">
        <v>0</v>
      </c>
      <c r="C41" s="82">
        <v>0</v>
      </c>
      <c r="D41" s="82">
        <v>101983998</v>
      </c>
      <c r="E41" s="82">
        <v>0</v>
      </c>
      <c r="F41" s="82">
        <v>0</v>
      </c>
      <c r="G41" s="82">
        <v>0</v>
      </c>
      <c r="H41" s="12">
        <f t="shared" si="0"/>
        <v>101983998</v>
      </c>
      <c r="I41" s="12"/>
      <c r="J41" s="12"/>
      <c r="K41" s="12"/>
    </row>
    <row r="42" spans="1:11" ht="12.75">
      <c r="A42" s="24" t="s">
        <v>65</v>
      </c>
      <c r="B42" s="82">
        <v>0</v>
      </c>
      <c r="C42" s="82">
        <v>37927282</v>
      </c>
      <c r="D42" s="82">
        <v>0</v>
      </c>
      <c r="E42" s="82">
        <v>0</v>
      </c>
      <c r="F42" s="82">
        <v>0</v>
      </c>
      <c r="G42" s="82">
        <v>0</v>
      </c>
      <c r="H42" s="12">
        <f t="shared" si="0"/>
        <v>37927282</v>
      </c>
      <c r="I42" s="12"/>
      <c r="J42" s="12"/>
      <c r="K42" s="12"/>
    </row>
    <row r="43" spans="1:11" ht="12.75">
      <c r="A43" s="24" t="s">
        <v>66</v>
      </c>
      <c r="B43" s="82">
        <v>0</v>
      </c>
      <c r="C43" s="82">
        <v>0</v>
      </c>
      <c r="D43" s="82">
        <v>1017036</v>
      </c>
      <c r="E43" s="82">
        <v>0</v>
      </c>
      <c r="F43" s="82">
        <v>0</v>
      </c>
      <c r="G43" s="82">
        <v>0</v>
      </c>
      <c r="H43" s="12">
        <f t="shared" si="0"/>
        <v>1017036</v>
      </c>
      <c r="I43" s="12"/>
      <c r="J43" s="12"/>
      <c r="K43" s="12"/>
    </row>
    <row r="44" spans="1:9" ht="12.75">
      <c r="A44" s="24" t="s">
        <v>67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12">
        <f t="shared" si="0"/>
        <v>0</v>
      </c>
      <c r="I44" s="12"/>
    </row>
    <row r="45" spans="1:11" ht="12.75">
      <c r="A45" s="24" t="s">
        <v>68</v>
      </c>
      <c r="B45" s="82">
        <v>0</v>
      </c>
      <c r="C45" s="82">
        <v>0</v>
      </c>
      <c r="D45" s="82">
        <v>61916340</v>
      </c>
      <c r="E45" s="82">
        <v>0</v>
      </c>
      <c r="F45" s="82">
        <v>0</v>
      </c>
      <c r="G45" s="82">
        <v>7160750</v>
      </c>
      <c r="H45" s="12">
        <f t="shared" si="0"/>
        <v>69077090</v>
      </c>
      <c r="I45" s="12"/>
      <c r="J45" s="12"/>
      <c r="K45" s="12"/>
    </row>
    <row r="46" spans="1:11" ht="12.75">
      <c r="A46" s="24" t="s">
        <v>69</v>
      </c>
      <c r="B46" s="82">
        <v>0</v>
      </c>
      <c r="C46" s="82">
        <v>0</v>
      </c>
      <c r="D46" s="82">
        <v>10630233</v>
      </c>
      <c r="E46" s="82">
        <v>0</v>
      </c>
      <c r="F46" s="82">
        <v>0</v>
      </c>
      <c r="G46" s="82">
        <v>0</v>
      </c>
      <c r="H46" s="12">
        <f t="shared" si="0"/>
        <v>10630233</v>
      </c>
      <c r="I46" s="12"/>
      <c r="J46" s="12"/>
      <c r="K46" s="12"/>
    </row>
    <row r="47" spans="1:11" ht="12.75">
      <c r="A47" s="24" t="s">
        <v>70</v>
      </c>
      <c r="B47" s="82">
        <v>1137379</v>
      </c>
      <c r="C47" s="82">
        <v>3774993</v>
      </c>
      <c r="D47" s="82">
        <v>6802594</v>
      </c>
      <c r="E47" s="82">
        <v>0</v>
      </c>
      <c r="F47" s="82">
        <v>0</v>
      </c>
      <c r="G47" s="82">
        <v>0</v>
      </c>
      <c r="H47" s="12">
        <f t="shared" si="0"/>
        <v>11714966</v>
      </c>
      <c r="I47" s="12"/>
      <c r="J47" s="12"/>
      <c r="K47" s="12"/>
    </row>
    <row r="48" spans="1:11" ht="12.75">
      <c r="A48" s="24" t="s">
        <v>71</v>
      </c>
      <c r="B48" s="82">
        <v>0</v>
      </c>
      <c r="C48" s="82">
        <v>0</v>
      </c>
      <c r="D48" s="82">
        <v>46629051</v>
      </c>
      <c r="E48" s="82">
        <v>0</v>
      </c>
      <c r="F48" s="82">
        <v>0</v>
      </c>
      <c r="G48" s="82">
        <v>0</v>
      </c>
      <c r="H48" s="12">
        <f t="shared" si="0"/>
        <v>46629051</v>
      </c>
      <c r="I48" s="12"/>
      <c r="J48" s="12"/>
      <c r="K48" s="12"/>
    </row>
    <row r="49" spans="1:9" ht="12.75">
      <c r="A49" s="24" t="s">
        <v>72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12">
        <f t="shared" si="0"/>
        <v>0</v>
      </c>
      <c r="I49" s="12"/>
    </row>
    <row r="50" spans="1:11" ht="12.75">
      <c r="A50" s="24" t="s">
        <v>73</v>
      </c>
      <c r="B50" s="82">
        <v>0</v>
      </c>
      <c r="C50" s="82">
        <v>0</v>
      </c>
      <c r="D50" s="82">
        <v>5321126</v>
      </c>
      <c r="E50" s="82">
        <v>0</v>
      </c>
      <c r="F50" s="82">
        <v>0</v>
      </c>
      <c r="G50" s="82">
        <v>0</v>
      </c>
      <c r="H50" s="12">
        <f t="shared" si="0"/>
        <v>5321126</v>
      </c>
      <c r="I50" s="12"/>
      <c r="J50" s="12"/>
      <c r="K50" s="12"/>
    </row>
    <row r="51" spans="1:11" ht="12.75">
      <c r="A51" s="24" t="s">
        <v>74</v>
      </c>
      <c r="B51" s="82">
        <v>0</v>
      </c>
      <c r="C51" s="82">
        <v>0</v>
      </c>
      <c r="D51" s="82">
        <v>4085269</v>
      </c>
      <c r="E51" s="82">
        <v>0</v>
      </c>
      <c r="F51" s="82">
        <v>0</v>
      </c>
      <c r="G51" s="82">
        <v>0</v>
      </c>
      <c r="H51" s="12">
        <f t="shared" si="0"/>
        <v>4085269</v>
      </c>
      <c r="I51" s="12"/>
      <c r="J51" s="12"/>
      <c r="K51" s="12"/>
    </row>
    <row r="52" spans="1:11" ht="12.75">
      <c r="A52" s="24" t="s">
        <v>75</v>
      </c>
      <c r="B52" s="82">
        <v>0</v>
      </c>
      <c r="C52" s="82">
        <v>0</v>
      </c>
      <c r="D52" s="82">
        <v>802914</v>
      </c>
      <c r="E52" s="82">
        <v>0</v>
      </c>
      <c r="F52" s="82">
        <v>0</v>
      </c>
      <c r="G52" s="82">
        <v>0</v>
      </c>
      <c r="H52" s="12">
        <f t="shared" si="0"/>
        <v>802914</v>
      </c>
      <c r="I52" s="12"/>
      <c r="J52" s="12"/>
      <c r="K52" s="12"/>
    </row>
    <row r="53" spans="1:11" ht="12.75">
      <c r="A53" s="24" t="s">
        <v>76</v>
      </c>
      <c r="B53" s="82">
        <v>6165132</v>
      </c>
      <c r="C53" s="82">
        <v>57269</v>
      </c>
      <c r="D53" s="82">
        <v>10900932</v>
      </c>
      <c r="E53" s="82">
        <v>1409973</v>
      </c>
      <c r="F53" s="82">
        <v>432383</v>
      </c>
      <c r="G53" s="82">
        <v>10093</v>
      </c>
      <c r="H53" s="12">
        <f t="shared" si="0"/>
        <v>18975782</v>
      </c>
      <c r="I53" s="12"/>
      <c r="J53" s="12"/>
      <c r="K53" s="12"/>
    </row>
    <row r="54" spans="1:11" ht="12.75">
      <c r="A54" s="24" t="s">
        <v>77</v>
      </c>
      <c r="B54" s="82">
        <v>0</v>
      </c>
      <c r="C54" s="82">
        <v>0</v>
      </c>
      <c r="D54" s="82">
        <v>34681421</v>
      </c>
      <c r="E54" s="82">
        <v>0</v>
      </c>
      <c r="F54" s="82">
        <v>0</v>
      </c>
      <c r="G54" s="82">
        <v>0</v>
      </c>
      <c r="H54" s="12">
        <f t="shared" si="0"/>
        <v>34681421</v>
      </c>
      <c r="I54" s="12"/>
      <c r="J54" s="12"/>
      <c r="K54" s="12"/>
    </row>
    <row r="55" spans="1:11" ht="12.75">
      <c r="A55" s="24" t="s">
        <v>78</v>
      </c>
      <c r="B55" s="82">
        <v>127157</v>
      </c>
      <c r="C55" s="82">
        <v>432265</v>
      </c>
      <c r="D55" s="82">
        <v>3470238</v>
      </c>
      <c r="E55" s="82">
        <v>20489</v>
      </c>
      <c r="F55" s="82">
        <v>424774</v>
      </c>
      <c r="G55" s="82">
        <v>0</v>
      </c>
      <c r="H55" s="12">
        <f t="shared" si="0"/>
        <v>4474923</v>
      </c>
      <c r="I55" s="12"/>
      <c r="J55" s="12"/>
      <c r="K55" s="12"/>
    </row>
    <row r="56" spans="1:11" ht="12.75">
      <c r="A56" s="24" t="s">
        <v>79</v>
      </c>
      <c r="B56" s="82">
        <v>189835</v>
      </c>
      <c r="C56" s="82">
        <v>631967</v>
      </c>
      <c r="D56" s="82">
        <v>3430007</v>
      </c>
      <c r="E56" s="82">
        <v>4104</v>
      </c>
      <c r="F56" s="82">
        <v>417675</v>
      </c>
      <c r="G56" s="82">
        <v>12730</v>
      </c>
      <c r="H56" s="12">
        <f t="shared" si="0"/>
        <v>4686318</v>
      </c>
      <c r="I56" s="12"/>
      <c r="J56" s="12"/>
      <c r="K56" s="12"/>
    </row>
    <row r="57" spans="1:9" ht="12.75">
      <c r="A57" s="24" t="s">
        <v>80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12">
        <f t="shared" si="0"/>
        <v>0</v>
      </c>
      <c r="I57" s="12"/>
    </row>
    <row r="58" spans="1:11" ht="12.75">
      <c r="A58" s="24" t="s">
        <v>81</v>
      </c>
      <c r="B58" s="82">
        <v>0</v>
      </c>
      <c r="C58" s="82">
        <v>0</v>
      </c>
      <c r="D58" s="82">
        <v>15877149</v>
      </c>
      <c r="E58" s="82">
        <v>0</v>
      </c>
      <c r="F58" s="82">
        <v>5451613</v>
      </c>
      <c r="G58" s="82">
        <v>0</v>
      </c>
      <c r="H58" s="12">
        <f t="shared" si="0"/>
        <v>21328762</v>
      </c>
      <c r="I58" s="12"/>
      <c r="J58" s="12"/>
      <c r="K58" s="12"/>
    </row>
    <row r="59" spans="1:11" ht="12.75">
      <c r="A59" s="24" t="s">
        <v>82</v>
      </c>
      <c r="B59" s="82">
        <v>0</v>
      </c>
      <c r="C59" s="82">
        <v>0</v>
      </c>
      <c r="D59" s="82">
        <v>38707605</v>
      </c>
      <c r="E59" s="82">
        <v>0</v>
      </c>
      <c r="F59" s="82">
        <v>0</v>
      </c>
      <c r="G59" s="82">
        <v>0</v>
      </c>
      <c r="H59" s="12">
        <f t="shared" si="0"/>
        <v>38707605</v>
      </c>
      <c r="I59" s="12"/>
      <c r="J59" s="12"/>
      <c r="K59" s="12"/>
    </row>
    <row r="60" spans="1:11" ht="12.75">
      <c r="A60" s="24" t="s">
        <v>83</v>
      </c>
      <c r="B60" s="82">
        <v>148570</v>
      </c>
      <c r="C60" s="82">
        <v>0</v>
      </c>
      <c r="D60" s="82">
        <v>2822822</v>
      </c>
      <c r="E60" s="82">
        <v>0</v>
      </c>
      <c r="F60" s="82">
        <v>0</v>
      </c>
      <c r="G60" s="82">
        <v>0</v>
      </c>
      <c r="H60" s="12">
        <f t="shared" si="0"/>
        <v>2971392</v>
      </c>
      <c r="I60" s="12"/>
      <c r="J60" s="12"/>
      <c r="K60" s="12"/>
    </row>
    <row r="61" spans="1:11" ht="12.75">
      <c r="A61" s="24" t="s">
        <v>84</v>
      </c>
      <c r="B61" s="82">
        <v>4063499</v>
      </c>
      <c r="C61" s="82">
        <v>0</v>
      </c>
      <c r="D61" s="82">
        <v>12385907</v>
      </c>
      <c r="E61" s="82">
        <v>0</v>
      </c>
      <c r="F61" s="82">
        <v>0</v>
      </c>
      <c r="G61" s="82">
        <v>0</v>
      </c>
      <c r="H61" s="12">
        <f t="shared" si="0"/>
        <v>16449406</v>
      </c>
      <c r="I61" s="12"/>
      <c r="J61" s="12"/>
      <c r="K61" s="12"/>
    </row>
    <row r="62" spans="1:11" ht="12.75">
      <c r="A62" s="24" t="s">
        <v>85</v>
      </c>
      <c r="B62" s="82">
        <v>404000</v>
      </c>
      <c r="C62" s="82">
        <v>0</v>
      </c>
      <c r="D62" s="82">
        <v>1149707</v>
      </c>
      <c r="E62" s="82">
        <v>0</v>
      </c>
      <c r="F62" s="82">
        <v>0</v>
      </c>
      <c r="G62" s="82">
        <v>0</v>
      </c>
      <c r="H62" s="12">
        <f t="shared" si="0"/>
        <v>1553707</v>
      </c>
      <c r="I62" s="12"/>
      <c r="J62" s="12"/>
      <c r="K62" s="12"/>
    </row>
    <row r="64" spans="1:11" ht="12.75">
      <c r="A64" s="47" t="s">
        <v>100</v>
      </c>
      <c r="B64" s="73">
        <f>SUM(B7:B63)</f>
        <v>22077536</v>
      </c>
      <c r="C64" s="73">
        <f aca="true" t="shared" si="1" ref="C64:H64">SUM(C7:C63)</f>
        <v>47829706</v>
      </c>
      <c r="D64" s="73">
        <f t="shared" si="1"/>
        <v>872508809</v>
      </c>
      <c r="E64" s="73">
        <f t="shared" si="1"/>
        <v>6306819</v>
      </c>
      <c r="F64" s="73">
        <f t="shared" si="1"/>
        <v>46381937</v>
      </c>
      <c r="G64" s="73">
        <f t="shared" si="1"/>
        <v>20155384</v>
      </c>
      <c r="H64" s="73">
        <f t="shared" si="1"/>
        <v>1015260191</v>
      </c>
      <c r="I64" s="73"/>
      <c r="J64" s="73"/>
      <c r="K64" s="73"/>
    </row>
    <row r="68" ht="12.75">
      <c r="F68" s="14"/>
    </row>
    <row r="70" ht="12.75">
      <c r="F70" s="14"/>
    </row>
    <row r="72" ht="12.75">
      <c r="A72" s="15"/>
    </row>
  </sheetData>
  <printOptions horizontalCentered="1" verticalCentered="1"/>
  <pageMargins left="0.25" right="0.25" top="0.5" bottom="0.5" header="0.5" footer="0.5"/>
  <pageSetup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4" customWidth="1"/>
    <col min="2" max="16384" width="11.421875" style="4" customWidth="1"/>
  </cols>
  <sheetData>
    <row r="1" spans="1:8" ht="12.75">
      <c r="A1" s="21" t="s">
        <v>21</v>
      </c>
      <c r="B1" s="18"/>
      <c r="C1" s="18"/>
      <c r="D1" s="18"/>
      <c r="E1" s="18"/>
      <c r="F1" s="18"/>
      <c r="G1" s="18"/>
      <c r="H1" s="18"/>
    </row>
    <row r="2" spans="1:8" ht="12.75">
      <c r="A2" s="21" t="s">
        <v>97</v>
      </c>
      <c r="B2" s="18"/>
      <c r="C2" s="18"/>
      <c r="D2" s="18"/>
      <c r="E2" s="18"/>
      <c r="F2" s="18"/>
      <c r="G2" s="18"/>
      <c r="H2" s="18"/>
    </row>
    <row r="3" spans="1:8" ht="12.75">
      <c r="A3" s="22" t="s">
        <v>124</v>
      </c>
      <c r="B3" s="18"/>
      <c r="C3" s="18"/>
      <c r="D3" s="18"/>
      <c r="E3" s="18"/>
      <c r="F3" s="18"/>
      <c r="G3" s="18"/>
      <c r="H3" s="18"/>
    </row>
    <row r="4" spans="3:8" ht="12.75">
      <c r="C4" s="41"/>
      <c r="D4" s="41"/>
      <c r="E4" s="41"/>
      <c r="F4" s="41"/>
      <c r="G4" s="41"/>
      <c r="H4" s="41"/>
    </row>
    <row r="5" spans="2:8" ht="12.75">
      <c r="B5" s="42" t="s">
        <v>98</v>
      </c>
      <c r="C5" s="43"/>
      <c r="D5" s="42"/>
      <c r="E5" s="41"/>
      <c r="F5" s="41"/>
      <c r="G5" s="41"/>
      <c r="H5" s="41"/>
    </row>
    <row r="6" spans="1:8" ht="24">
      <c r="A6" s="6" t="s">
        <v>26</v>
      </c>
      <c r="B6" s="44" t="s">
        <v>93</v>
      </c>
      <c r="C6" s="44" t="s">
        <v>94</v>
      </c>
      <c r="D6" s="44" t="s">
        <v>95</v>
      </c>
      <c r="E6" s="44" t="s">
        <v>10</v>
      </c>
      <c r="F6" s="44"/>
      <c r="G6" s="44" t="s">
        <v>96</v>
      </c>
      <c r="H6" s="45" t="s">
        <v>99</v>
      </c>
    </row>
    <row r="8" spans="1:8" ht="12.75">
      <c r="A8" s="24" t="s">
        <v>31</v>
      </c>
      <c r="B8" s="82">
        <v>5268706</v>
      </c>
      <c r="C8" s="82">
        <v>938069</v>
      </c>
      <c r="D8" s="82">
        <v>689642</v>
      </c>
      <c r="E8" s="40">
        <f>SUM(B8:D8)</f>
        <v>6896417</v>
      </c>
      <c r="F8" s="48"/>
      <c r="G8" s="48">
        <v>6896417</v>
      </c>
      <c r="H8" s="40">
        <f aca="true" t="shared" si="0" ref="H8:H39">E8-G8</f>
        <v>0</v>
      </c>
    </row>
    <row r="9" spans="1:8" ht="12.75">
      <c r="A9" s="24" t="s">
        <v>32</v>
      </c>
      <c r="B9" s="82">
        <v>3544811</v>
      </c>
      <c r="C9" s="82">
        <v>0</v>
      </c>
      <c r="D9" s="82">
        <v>0</v>
      </c>
      <c r="E9" s="40">
        <f aca="true" t="shared" si="1" ref="E9:E63">SUM(B9:D9)</f>
        <v>3544811</v>
      </c>
      <c r="F9" s="48"/>
      <c r="G9" s="48">
        <v>3544811</v>
      </c>
      <c r="H9" s="40">
        <f t="shared" si="0"/>
        <v>0</v>
      </c>
    </row>
    <row r="10" spans="1:8" ht="12.75">
      <c r="A10" s="24" t="s">
        <v>33</v>
      </c>
      <c r="B10" s="82">
        <v>0</v>
      </c>
      <c r="C10" s="82">
        <v>0</v>
      </c>
      <c r="D10" s="82">
        <v>0</v>
      </c>
      <c r="E10" s="40">
        <f t="shared" si="1"/>
        <v>0</v>
      </c>
      <c r="F10" s="48"/>
      <c r="G10" s="17">
        <v>0</v>
      </c>
      <c r="H10" s="40">
        <f t="shared" si="0"/>
        <v>0</v>
      </c>
    </row>
    <row r="11" spans="1:8" ht="12.75">
      <c r="A11" s="24" t="s">
        <v>34</v>
      </c>
      <c r="B11" s="82">
        <v>10032936</v>
      </c>
      <c r="C11" s="82">
        <v>0</v>
      </c>
      <c r="D11" s="82">
        <v>0</v>
      </c>
      <c r="E11" s="40">
        <f t="shared" si="1"/>
        <v>10032936</v>
      </c>
      <c r="F11" s="48"/>
      <c r="G11" s="48">
        <v>10032936</v>
      </c>
      <c r="H11" s="40">
        <f t="shared" si="0"/>
        <v>0</v>
      </c>
    </row>
    <row r="12" spans="1:8" ht="12.75">
      <c r="A12" s="24" t="s">
        <v>35</v>
      </c>
      <c r="B12" s="82">
        <v>1886543</v>
      </c>
      <c r="C12" s="82">
        <v>0</v>
      </c>
      <c r="D12" s="82">
        <v>0</v>
      </c>
      <c r="E12" s="40">
        <f t="shared" si="1"/>
        <v>1886543</v>
      </c>
      <c r="F12" s="48"/>
      <c r="G12" s="48">
        <v>1886543</v>
      </c>
      <c r="H12" s="40">
        <f t="shared" si="0"/>
        <v>0</v>
      </c>
    </row>
    <row r="13" spans="1:8" ht="12.75">
      <c r="A13" s="24" t="s">
        <v>36</v>
      </c>
      <c r="B13" s="82">
        <v>85593217</v>
      </c>
      <c r="C13" s="82">
        <v>0</v>
      </c>
      <c r="D13" s="82">
        <v>0</v>
      </c>
      <c r="E13" s="40">
        <f t="shared" si="1"/>
        <v>85593217</v>
      </c>
      <c r="F13" s="48"/>
      <c r="G13" s="48">
        <v>85593217</v>
      </c>
      <c r="H13" s="40">
        <f t="shared" si="0"/>
        <v>0</v>
      </c>
    </row>
    <row r="14" spans="1:8" ht="12.75">
      <c r="A14" s="24" t="s">
        <v>37</v>
      </c>
      <c r="B14" s="82">
        <v>8985901</v>
      </c>
      <c r="C14" s="82">
        <v>0</v>
      </c>
      <c r="D14" s="82">
        <v>0</v>
      </c>
      <c r="E14" s="40">
        <f t="shared" si="1"/>
        <v>8985901</v>
      </c>
      <c r="F14" s="48"/>
      <c r="G14" s="48">
        <v>8985901</v>
      </c>
      <c r="H14" s="40">
        <f t="shared" si="0"/>
        <v>0</v>
      </c>
    </row>
    <row r="15" spans="1:8" ht="12.75">
      <c r="A15" s="24" t="s">
        <v>38</v>
      </c>
      <c r="B15" s="82">
        <v>101264830</v>
      </c>
      <c r="C15" s="82">
        <v>0</v>
      </c>
      <c r="D15" s="82">
        <v>0</v>
      </c>
      <c r="E15" s="40">
        <f t="shared" si="1"/>
        <v>101264830</v>
      </c>
      <c r="F15" s="48"/>
      <c r="G15" s="48">
        <v>18738358</v>
      </c>
      <c r="H15" s="40">
        <f t="shared" si="0"/>
        <v>82526472</v>
      </c>
    </row>
    <row r="16" spans="1:8" ht="12.75">
      <c r="A16" s="24" t="s">
        <v>39</v>
      </c>
      <c r="B16" s="82">
        <v>19506475</v>
      </c>
      <c r="C16" s="82">
        <v>0</v>
      </c>
      <c r="D16" s="82">
        <v>0</v>
      </c>
      <c r="E16" s="40">
        <f t="shared" si="1"/>
        <v>19506475</v>
      </c>
      <c r="F16" s="48"/>
      <c r="G16" s="48">
        <v>5179325</v>
      </c>
      <c r="H16" s="40">
        <f t="shared" si="0"/>
        <v>14327150</v>
      </c>
    </row>
    <row r="17" spans="1:8" ht="12.75">
      <c r="A17" s="98" t="s">
        <v>127</v>
      </c>
      <c r="B17" s="82">
        <f>4566974-2</f>
        <v>4566972</v>
      </c>
      <c r="C17" s="82">
        <v>0</v>
      </c>
      <c r="D17" s="82">
        <v>0</v>
      </c>
      <c r="E17" s="40">
        <f t="shared" si="1"/>
        <v>4566972</v>
      </c>
      <c r="F17" s="48"/>
      <c r="G17" s="48">
        <v>4566972</v>
      </c>
      <c r="H17" s="40">
        <f t="shared" si="0"/>
        <v>0</v>
      </c>
    </row>
    <row r="18" spans="1:8" ht="12.75">
      <c r="A18" s="24" t="s">
        <v>40</v>
      </c>
      <c r="B18" s="82">
        <v>33415872</v>
      </c>
      <c r="C18" s="82">
        <v>0</v>
      </c>
      <c r="D18" s="82">
        <v>0</v>
      </c>
      <c r="E18" s="40">
        <f t="shared" si="1"/>
        <v>33415872</v>
      </c>
      <c r="F18" s="48"/>
      <c r="G18" s="48">
        <v>33415872</v>
      </c>
      <c r="H18" s="40">
        <f t="shared" si="0"/>
        <v>0</v>
      </c>
    </row>
    <row r="19" spans="1:8" ht="12.75">
      <c r="A19" s="24" t="s">
        <v>41</v>
      </c>
      <c r="B19" s="82">
        <v>22315940</v>
      </c>
      <c r="C19" s="82">
        <v>0</v>
      </c>
      <c r="D19" s="82">
        <v>0</v>
      </c>
      <c r="E19" s="40">
        <f t="shared" si="1"/>
        <v>22315940</v>
      </c>
      <c r="F19" s="48"/>
      <c r="G19" s="48">
        <v>22182651</v>
      </c>
      <c r="H19" s="40">
        <f t="shared" si="0"/>
        <v>133289</v>
      </c>
    </row>
    <row r="20" spans="1:8" ht="12.75">
      <c r="A20" s="24" t="s">
        <v>42</v>
      </c>
      <c r="B20" s="82">
        <v>0</v>
      </c>
      <c r="C20" s="82">
        <v>0</v>
      </c>
      <c r="D20" s="82">
        <v>0</v>
      </c>
      <c r="E20" s="40">
        <f t="shared" si="1"/>
        <v>0</v>
      </c>
      <c r="F20" s="48"/>
      <c r="G20" s="17">
        <v>0</v>
      </c>
      <c r="H20" s="40">
        <f t="shared" si="0"/>
        <v>0</v>
      </c>
    </row>
    <row r="21" spans="1:8" ht="12.75">
      <c r="A21" s="24" t="s">
        <v>43</v>
      </c>
      <c r="B21" s="82">
        <v>4971630</v>
      </c>
      <c r="C21" s="82">
        <v>0</v>
      </c>
      <c r="D21" s="82">
        <v>0</v>
      </c>
      <c r="E21" s="40">
        <f t="shared" si="1"/>
        <v>4971630</v>
      </c>
      <c r="F21" s="48"/>
      <c r="G21" s="48">
        <v>4971630</v>
      </c>
      <c r="H21" s="40">
        <f t="shared" si="0"/>
        <v>0</v>
      </c>
    </row>
    <row r="22" spans="1:8" ht="12.75">
      <c r="A22" s="24" t="s">
        <v>44</v>
      </c>
      <c r="B22" s="82">
        <f>1175820-1</f>
        <v>1175819</v>
      </c>
      <c r="C22" s="82">
        <v>0</v>
      </c>
      <c r="D22" s="82">
        <v>0</v>
      </c>
      <c r="E22" s="40">
        <f t="shared" si="1"/>
        <v>1175819</v>
      </c>
      <c r="F22" s="48"/>
      <c r="G22" s="48">
        <v>1175819</v>
      </c>
      <c r="H22" s="40">
        <f t="shared" si="0"/>
        <v>0</v>
      </c>
    </row>
    <row r="23" spans="1:8" ht="12.75">
      <c r="A23" s="24" t="s">
        <v>45</v>
      </c>
      <c r="B23" s="82">
        <f>56873824+1</f>
        <v>56873825</v>
      </c>
      <c r="C23" s="82">
        <v>0</v>
      </c>
      <c r="D23" s="82">
        <v>0</v>
      </c>
      <c r="E23" s="40">
        <f t="shared" si="1"/>
        <v>56873825</v>
      </c>
      <c r="F23" s="48"/>
      <c r="G23" s="48">
        <v>56873825</v>
      </c>
      <c r="H23" s="40">
        <f t="shared" si="0"/>
        <v>0</v>
      </c>
    </row>
    <row r="24" spans="1:8" ht="12.75">
      <c r="A24" s="24" t="s">
        <v>46</v>
      </c>
      <c r="B24" s="82">
        <v>15356947</v>
      </c>
      <c r="C24" s="82">
        <v>0</v>
      </c>
      <c r="D24" s="82">
        <v>0</v>
      </c>
      <c r="E24" s="40">
        <f t="shared" si="1"/>
        <v>15356947</v>
      </c>
      <c r="F24" s="48"/>
      <c r="G24" s="48">
        <v>15356947</v>
      </c>
      <c r="H24" s="40">
        <f t="shared" si="0"/>
        <v>0</v>
      </c>
    </row>
    <row r="25" spans="1:8" ht="12.75">
      <c r="A25" s="24" t="s">
        <v>47</v>
      </c>
      <c r="B25" s="82">
        <v>5078586</v>
      </c>
      <c r="C25" s="82">
        <v>0</v>
      </c>
      <c r="D25" s="82">
        <v>0</v>
      </c>
      <c r="E25" s="40">
        <f t="shared" si="1"/>
        <v>5078586</v>
      </c>
      <c r="F25" s="48"/>
      <c r="G25" s="48">
        <v>5078586</v>
      </c>
      <c r="H25" s="40">
        <f t="shared" si="0"/>
        <v>0</v>
      </c>
    </row>
    <row r="26" spans="1:8" ht="12.75">
      <c r="A26" s="24" t="s">
        <v>48</v>
      </c>
      <c r="B26" s="82">
        <v>6673024</v>
      </c>
      <c r="C26" s="82">
        <v>0</v>
      </c>
      <c r="D26" s="82">
        <v>0</v>
      </c>
      <c r="E26" s="40">
        <f t="shared" si="1"/>
        <v>6673024</v>
      </c>
      <c r="F26" s="48"/>
      <c r="G26" s="48">
        <v>6673024</v>
      </c>
      <c r="H26" s="40">
        <f t="shared" si="0"/>
        <v>0</v>
      </c>
    </row>
    <row r="27" spans="1:8" ht="12.75">
      <c r="A27" s="24" t="s">
        <v>49</v>
      </c>
      <c r="B27" s="82">
        <v>7274537</v>
      </c>
      <c r="C27" s="82">
        <v>0</v>
      </c>
      <c r="D27" s="82">
        <v>0</v>
      </c>
      <c r="E27" s="40">
        <f t="shared" si="1"/>
        <v>7274537</v>
      </c>
      <c r="F27" s="48"/>
      <c r="G27" s="48">
        <v>7274537</v>
      </c>
      <c r="H27" s="40">
        <f t="shared" si="0"/>
        <v>0</v>
      </c>
    </row>
    <row r="28" spans="1:8" ht="12.75">
      <c r="A28" s="24" t="s">
        <v>50</v>
      </c>
      <c r="B28" s="82">
        <v>5219488</v>
      </c>
      <c r="C28" s="82">
        <v>0</v>
      </c>
      <c r="D28" s="82">
        <v>0</v>
      </c>
      <c r="E28" s="40">
        <f t="shared" si="1"/>
        <v>5219488</v>
      </c>
      <c r="F28" s="48"/>
      <c r="G28" s="48">
        <v>5219488</v>
      </c>
      <c r="H28" s="40">
        <f t="shared" si="0"/>
        <v>0</v>
      </c>
    </row>
    <row r="29" spans="1:8" ht="12.75">
      <c r="A29" s="24" t="s">
        <v>51</v>
      </c>
      <c r="B29" s="82">
        <v>2707248</v>
      </c>
      <c r="C29" s="82">
        <v>0</v>
      </c>
      <c r="D29" s="82">
        <v>0</v>
      </c>
      <c r="E29" s="40">
        <f t="shared" si="1"/>
        <v>2707248</v>
      </c>
      <c r="F29" s="48"/>
      <c r="G29" s="48">
        <v>1749818</v>
      </c>
      <c r="H29" s="40">
        <f t="shared" si="0"/>
        <v>957430</v>
      </c>
    </row>
    <row r="30" spans="1:8" ht="12.75">
      <c r="A30" s="24" t="s">
        <v>52</v>
      </c>
      <c r="B30" s="82">
        <v>23301407</v>
      </c>
      <c r="C30" s="82">
        <v>0</v>
      </c>
      <c r="D30" s="82">
        <v>0</v>
      </c>
      <c r="E30" s="40">
        <f t="shared" si="1"/>
        <v>23301407</v>
      </c>
      <c r="F30" s="48"/>
      <c r="G30" s="48">
        <v>23301407</v>
      </c>
      <c r="H30" s="40">
        <f t="shared" si="0"/>
        <v>0</v>
      </c>
    </row>
    <row r="31" spans="1:8" ht="12.75">
      <c r="A31" s="24" t="s">
        <v>53</v>
      </c>
      <c r="B31" s="82">
        <f>44973373-5</f>
        <v>44973368</v>
      </c>
      <c r="C31" s="82">
        <v>0</v>
      </c>
      <c r="D31" s="82">
        <v>0</v>
      </c>
      <c r="E31" s="40">
        <f t="shared" si="1"/>
        <v>44973368</v>
      </c>
      <c r="F31" s="48"/>
      <c r="G31" s="48">
        <v>44973368</v>
      </c>
      <c r="H31" s="40">
        <f t="shared" si="0"/>
        <v>0</v>
      </c>
    </row>
    <row r="32" spans="1:8" ht="12.75">
      <c r="A32" s="24" t="s">
        <v>54</v>
      </c>
      <c r="B32" s="82">
        <v>20811364</v>
      </c>
      <c r="C32" s="82">
        <v>0</v>
      </c>
      <c r="D32" s="82">
        <v>3600000</v>
      </c>
      <c r="E32" s="40">
        <f t="shared" si="1"/>
        <v>24411364</v>
      </c>
      <c r="F32" s="48"/>
      <c r="G32" s="48">
        <v>24411364</v>
      </c>
      <c r="H32" s="40">
        <f t="shared" si="0"/>
        <v>0</v>
      </c>
    </row>
    <row r="33" spans="1:8" ht="12.75">
      <c r="A33" s="24" t="s">
        <v>55</v>
      </c>
      <c r="B33" s="82">
        <v>19690299</v>
      </c>
      <c r="C33" s="82">
        <v>0</v>
      </c>
      <c r="D33" s="82">
        <v>0</v>
      </c>
      <c r="E33" s="40">
        <f t="shared" si="1"/>
        <v>19690299</v>
      </c>
      <c r="F33" s="48"/>
      <c r="G33" s="48">
        <v>19690299</v>
      </c>
      <c r="H33" s="40">
        <f t="shared" si="0"/>
        <v>0</v>
      </c>
    </row>
    <row r="34" spans="1:8" ht="12.75">
      <c r="A34" s="24" t="s">
        <v>56</v>
      </c>
      <c r="B34" s="82">
        <v>1715430</v>
      </c>
      <c r="C34" s="82">
        <v>0</v>
      </c>
      <c r="D34" s="82">
        <v>0</v>
      </c>
      <c r="E34" s="40">
        <f t="shared" si="1"/>
        <v>1715430</v>
      </c>
      <c r="F34" s="48"/>
      <c r="G34" s="48">
        <v>1715430</v>
      </c>
      <c r="H34" s="40">
        <f t="shared" si="0"/>
        <v>0</v>
      </c>
    </row>
    <row r="35" spans="1:8" ht="12.75">
      <c r="A35" s="24" t="s">
        <v>57</v>
      </c>
      <c r="B35" s="82">
        <v>16548755</v>
      </c>
      <c r="C35" s="82">
        <v>0</v>
      </c>
      <c r="D35" s="82">
        <v>0</v>
      </c>
      <c r="E35" s="40">
        <f t="shared" si="1"/>
        <v>16548755</v>
      </c>
      <c r="F35" s="48"/>
      <c r="G35" s="48">
        <v>16548755</v>
      </c>
      <c r="H35" s="40">
        <f t="shared" si="0"/>
        <v>0</v>
      </c>
    </row>
    <row r="36" spans="1:8" ht="12.75">
      <c r="A36" s="24" t="s">
        <v>58</v>
      </c>
      <c r="B36" s="82">
        <v>1313990</v>
      </c>
      <c r="C36" s="82">
        <v>0</v>
      </c>
      <c r="D36" s="82">
        <v>0</v>
      </c>
      <c r="E36" s="40">
        <f t="shared" si="1"/>
        <v>1313990</v>
      </c>
      <c r="F36" s="48"/>
      <c r="G36" s="48">
        <v>1313990</v>
      </c>
      <c r="H36" s="40">
        <f t="shared" si="0"/>
        <v>0</v>
      </c>
    </row>
    <row r="37" spans="1:8" ht="12.75">
      <c r="A37" s="24" t="s">
        <v>59</v>
      </c>
      <c r="B37" s="82">
        <v>10408003</v>
      </c>
      <c r="C37" s="82">
        <v>0</v>
      </c>
      <c r="D37" s="82">
        <v>0</v>
      </c>
      <c r="E37" s="40">
        <f t="shared" si="1"/>
        <v>10408003</v>
      </c>
      <c r="F37" s="48"/>
      <c r="G37" s="48">
        <v>6498998</v>
      </c>
      <c r="H37" s="40">
        <f t="shared" si="0"/>
        <v>3909005</v>
      </c>
    </row>
    <row r="38" spans="1:8" ht="12.75">
      <c r="A38" s="24" t="s">
        <v>60</v>
      </c>
      <c r="B38" s="82">
        <v>2580421</v>
      </c>
      <c r="C38" s="82">
        <v>0</v>
      </c>
      <c r="D38" s="82">
        <v>0</v>
      </c>
      <c r="E38" s="40">
        <f t="shared" si="1"/>
        <v>2580421</v>
      </c>
      <c r="F38" s="48"/>
      <c r="G38" s="48">
        <v>2580421</v>
      </c>
      <c r="H38" s="40">
        <f t="shared" si="0"/>
        <v>0</v>
      </c>
    </row>
    <row r="39" spans="1:8" ht="12.75">
      <c r="A39" s="24" t="s">
        <v>61</v>
      </c>
      <c r="B39" s="82">
        <v>4688418</v>
      </c>
      <c r="C39" s="82">
        <v>0</v>
      </c>
      <c r="D39" s="82">
        <v>0</v>
      </c>
      <c r="E39" s="40">
        <f t="shared" si="1"/>
        <v>4688418</v>
      </c>
      <c r="F39" s="48"/>
      <c r="G39" s="48">
        <v>4581866</v>
      </c>
      <c r="H39" s="40">
        <f t="shared" si="0"/>
        <v>106552</v>
      </c>
    </row>
    <row r="40" spans="1:8" ht="12.75">
      <c r="A40" s="24" t="s">
        <v>62</v>
      </c>
      <c r="B40" s="82">
        <v>26374178</v>
      </c>
      <c r="C40" s="82">
        <v>0</v>
      </c>
      <c r="D40" s="82">
        <v>0</v>
      </c>
      <c r="E40" s="40">
        <f t="shared" si="1"/>
        <v>26374178</v>
      </c>
      <c r="F40" s="48"/>
      <c r="G40" s="48">
        <v>26374178</v>
      </c>
      <c r="H40" s="40">
        <f aca="true" t="shared" si="2" ref="H40:H63">E40-G40</f>
        <v>0</v>
      </c>
    </row>
    <row r="41" spans="1:8" ht="12.75">
      <c r="A41" s="24" t="s">
        <v>63</v>
      </c>
      <c r="B41" s="82">
        <v>2895259</v>
      </c>
      <c r="C41" s="82">
        <v>0</v>
      </c>
      <c r="D41" s="82">
        <v>0</v>
      </c>
      <c r="E41" s="40">
        <f t="shared" si="1"/>
        <v>2895259</v>
      </c>
      <c r="F41" s="48"/>
      <c r="G41" s="48">
        <v>2895259</v>
      </c>
      <c r="H41" s="40">
        <f t="shared" si="2"/>
        <v>0</v>
      </c>
    </row>
    <row r="42" spans="1:8" ht="12.75">
      <c r="A42" s="24" t="s">
        <v>64</v>
      </c>
      <c r="B42" s="82">
        <v>101983998</v>
      </c>
      <c r="C42" s="82">
        <v>0</v>
      </c>
      <c r="D42" s="82">
        <v>0</v>
      </c>
      <c r="E42" s="40">
        <f t="shared" si="1"/>
        <v>101983998</v>
      </c>
      <c r="F42" s="48"/>
      <c r="G42" s="48">
        <v>101983998</v>
      </c>
      <c r="H42" s="40">
        <f t="shared" si="2"/>
        <v>0</v>
      </c>
    </row>
    <row r="43" spans="1:8" ht="12.75">
      <c r="A43" s="24" t="s">
        <v>65</v>
      </c>
      <c r="B43" s="82">
        <v>37927282</v>
      </c>
      <c r="C43" s="82">
        <v>0</v>
      </c>
      <c r="D43" s="82">
        <v>0</v>
      </c>
      <c r="E43" s="40">
        <f t="shared" si="1"/>
        <v>37927282</v>
      </c>
      <c r="F43" s="48"/>
      <c r="G43" s="48">
        <v>37927282</v>
      </c>
      <c r="H43" s="40">
        <f t="shared" si="2"/>
        <v>0</v>
      </c>
    </row>
    <row r="44" spans="1:8" ht="12.75">
      <c r="A44" s="24" t="s">
        <v>66</v>
      </c>
      <c r="B44" s="82">
        <v>1017036</v>
      </c>
      <c r="C44" s="82">
        <v>0</v>
      </c>
      <c r="D44" s="82">
        <v>0</v>
      </c>
      <c r="E44" s="40">
        <f t="shared" si="1"/>
        <v>1017036</v>
      </c>
      <c r="F44" s="48"/>
      <c r="G44" s="48">
        <v>1017036</v>
      </c>
      <c r="H44" s="40">
        <f t="shared" si="2"/>
        <v>0</v>
      </c>
    </row>
    <row r="45" spans="1:8" ht="12.75">
      <c r="A45" s="24" t="s">
        <v>67</v>
      </c>
      <c r="B45" s="82">
        <v>0</v>
      </c>
      <c r="C45" s="82">
        <v>0</v>
      </c>
      <c r="D45" s="82">
        <v>0</v>
      </c>
      <c r="E45" s="40">
        <f t="shared" si="1"/>
        <v>0</v>
      </c>
      <c r="F45" s="48"/>
      <c r="G45" s="17">
        <v>0</v>
      </c>
      <c r="H45" s="40">
        <f t="shared" si="2"/>
        <v>0</v>
      </c>
    </row>
    <row r="46" spans="1:8" ht="12.75">
      <c r="A46" s="24" t="s">
        <v>68</v>
      </c>
      <c r="B46" s="82">
        <v>69077090</v>
      </c>
      <c r="C46" s="82">
        <v>0</v>
      </c>
      <c r="D46" s="82">
        <v>0</v>
      </c>
      <c r="E46" s="40">
        <f t="shared" si="1"/>
        <v>69077090</v>
      </c>
      <c r="F46" s="48"/>
      <c r="G46" s="48">
        <v>45403943</v>
      </c>
      <c r="H46" s="40">
        <f t="shared" si="2"/>
        <v>23673147</v>
      </c>
    </row>
    <row r="47" spans="1:8" ht="12.75">
      <c r="A47" s="24" t="s">
        <v>69</v>
      </c>
      <c r="B47" s="82">
        <v>8504186</v>
      </c>
      <c r="C47" s="82">
        <v>0</v>
      </c>
      <c r="D47" s="82">
        <v>2126047</v>
      </c>
      <c r="E47" s="40">
        <f t="shared" si="1"/>
        <v>10630233</v>
      </c>
      <c r="F47" s="48"/>
      <c r="G47" s="48">
        <v>10630233</v>
      </c>
      <c r="H47" s="40">
        <f t="shared" si="2"/>
        <v>0</v>
      </c>
    </row>
    <row r="48" spans="1:8" ht="12.75">
      <c r="A48" s="24" t="s">
        <v>70</v>
      </c>
      <c r="B48" s="82">
        <v>9371973</v>
      </c>
      <c r="C48" s="82">
        <v>0</v>
      </c>
      <c r="D48" s="82">
        <v>2342993</v>
      </c>
      <c r="E48" s="40">
        <f t="shared" si="1"/>
        <v>11714966</v>
      </c>
      <c r="F48" s="48"/>
      <c r="G48" s="48">
        <v>11714966</v>
      </c>
      <c r="H48" s="40">
        <f t="shared" si="2"/>
        <v>0</v>
      </c>
    </row>
    <row r="49" spans="1:8" ht="12.75">
      <c r="A49" s="24" t="s">
        <v>71</v>
      </c>
      <c r="B49" s="82">
        <v>46629051</v>
      </c>
      <c r="C49" s="82">
        <v>0</v>
      </c>
      <c r="D49" s="82">
        <v>0</v>
      </c>
      <c r="E49" s="40">
        <f t="shared" si="1"/>
        <v>46629051</v>
      </c>
      <c r="F49" s="48"/>
      <c r="G49" s="48">
        <v>46629051</v>
      </c>
      <c r="H49" s="40">
        <f t="shared" si="2"/>
        <v>0</v>
      </c>
    </row>
    <row r="50" spans="1:8" ht="12.75">
      <c r="A50" s="24" t="s">
        <v>72</v>
      </c>
      <c r="B50" s="82">
        <v>0</v>
      </c>
      <c r="C50" s="82">
        <v>0</v>
      </c>
      <c r="D50" s="82">
        <v>0</v>
      </c>
      <c r="E50" s="40">
        <f t="shared" si="1"/>
        <v>0</v>
      </c>
      <c r="F50" s="48"/>
      <c r="G50" s="17">
        <v>0</v>
      </c>
      <c r="H50" s="40">
        <f t="shared" si="2"/>
        <v>0</v>
      </c>
    </row>
    <row r="51" spans="1:8" ht="12.75">
      <c r="A51" s="24" t="s">
        <v>73</v>
      </c>
      <c r="B51" s="82">
        <v>5321126</v>
      </c>
      <c r="C51" s="82">
        <v>0</v>
      </c>
      <c r="D51" s="82">
        <v>0</v>
      </c>
      <c r="E51" s="40">
        <f t="shared" si="1"/>
        <v>5321126</v>
      </c>
      <c r="F51" s="48"/>
      <c r="G51" s="48">
        <v>5321126</v>
      </c>
      <c r="H51" s="40">
        <f t="shared" si="2"/>
        <v>0</v>
      </c>
    </row>
    <row r="52" spans="1:8" ht="12.75">
      <c r="A52" s="24" t="s">
        <v>74</v>
      </c>
      <c r="B52" s="82">
        <v>3268215</v>
      </c>
      <c r="C52" s="82">
        <v>0</v>
      </c>
      <c r="D52" s="82">
        <v>817054</v>
      </c>
      <c r="E52" s="40">
        <f t="shared" si="1"/>
        <v>4085269</v>
      </c>
      <c r="F52" s="48"/>
      <c r="G52" s="48">
        <v>4085269</v>
      </c>
      <c r="H52" s="40">
        <f t="shared" si="2"/>
        <v>0</v>
      </c>
    </row>
    <row r="53" spans="1:8" ht="12.75">
      <c r="A53" s="24" t="s">
        <v>75</v>
      </c>
      <c r="B53" s="82">
        <v>802914</v>
      </c>
      <c r="C53" s="82">
        <v>0</v>
      </c>
      <c r="D53" s="82">
        <v>0</v>
      </c>
      <c r="E53" s="40">
        <f t="shared" si="1"/>
        <v>802914</v>
      </c>
      <c r="F53" s="48"/>
      <c r="G53" s="48">
        <v>802914</v>
      </c>
      <c r="H53" s="40">
        <f t="shared" si="2"/>
        <v>0</v>
      </c>
    </row>
    <row r="54" spans="1:8" ht="12.75">
      <c r="A54" s="24" t="s">
        <v>76</v>
      </c>
      <c r="B54" s="82">
        <v>18975782</v>
      </c>
      <c r="C54" s="82">
        <v>0</v>
      </c>
      <c r="D54" s="82">
        <v>0</v>
      </c>
      <c r="E54" s="40">
        <f t="shared" si="1"/>
        <v>18975782</v>
      </c>
      <c r="F54" s="48"/>
      <c r="G54" s="48">
        <v>18975782</v>
      </c>
      <c r="H54" s="40">
        <f t="shared" si="2"/>
        <v>0</v>
      </c>
    </row>
    <row r="55" spans="1:8" ht="12.75">
      <c r="A55" s="24" t="s">
        <v>77</v>
      </c>
      <c r="B55" s="82">
        <v>27745141</v>
      </c>
      <c r="C55" s="82">
        <v>0</v>
      </c>
      <c r="D55" s="82">
        <f>6936285-5</f>
        <v>6936280</v>
      </c>
      <c r="E55" s="40">
        <f t="shared" si="1"/>
        <v>34681421</v>
      </c>
      <c r="F55" s="48"/>
      <c r="G55" s="48">
        <v>34681421</v>
      </c>
      <c r="H55" s="40">
        <f t="shared" si="2"/>
        <v>0</v>
      </c>
    </row>
    <row r="56" spans="1:8" ht="12.75">
      <c r="A56" s="24" t="s">
        <v>78</v>
      </c>
      <c r="B56" s="82">
        <v>4474923</v>
      </c>
      <c r="C56" s="82">
        <v>0</v>
      </c>
      <c r="D56" s="82">
        <v>0</v>
      </c>
      <c r="E56" s="40">
        <f t="shared" si="1"/>
        <v>4474923</v>
      </c>
      <c r="F56" s="48"/>
      <c r="G56" s="48">
        <v>4474923</v>
      </c>
      <c r="H56" s="40">
        <f t="shared" si="2"/>
        <v>0</v>
      </c>
    </row>
    <row r="57" spans="1:8" ht="12.75">
      <c r="A57" s="24" t="s">
        <v>79</v>
      </c>
      <c r="B57" s="82">
        <v>4686318</v>
      </c>
      <c r="C57" s="82">
        <v>0</v>
      </c>
      <c r="D57" s="82">
        <v>0</v>
      </c>
      <c r="E57" s="40">
        <f t="shared" si="1"/>
        <v>4686318</v>
      </c>
      <c r="F57" s="48"/>
      <c r="G57" s="48">
        <v>2666323</v>
      </c>
      <c r="H57" s="40">
        <f t="shared" si="2"/>
        <v>2019995</v>
      </c>
    </row>
    <row r="58" spans="1:8" ht="12.75">
      <c r="A58" s="24" t="s">
        <v>80</v>
      </c>
      <c r="B58" s="82">
        <v>0</v>
      </c>
      <c r="C58" s="82">
        <v>0</v>
      </c>
      <c r="D58" s="82">
        <v>0</v>
      </c>
      <c r="E58" s="40">
        <f t="shared" si="1"/>
        <v>0</v>
      </c>
      <c r="F58" s="48"/>
      <c r="G58" s="17">
        <v>0</v>
      </c>
      <c r="H58" s="40">
        <f t="shared" si="2"/>
        <v>0</v>
      </c>
    </row>
    <row r="59" spans="1:8" ht="12.75">
      <c r="A59" s="24" t="s">
        <v>81</v>
      </c>
      <c r="B59" s="82">
        <v>17063014</v>
      </c>
      <c r="C59" s="82">
        <v>0</v>
      </c>
      <c r="D59" s="82">
        <v>4265748</v>
      </c>
      <c r="E59" s="40">
        <f t="shared" si="1"/>
        <v>21328762</v>
      </c>
      <c r="F59" s="48"/>
      <c r="G59" s="48">
        <v>21328762</v>
      </c>
      <c r="H59" s="40">
        <f t="shared" si="2"/>
        <v>0</v>
      </c>
    </row>
    <row r="60" spans="1:8" ht="12.75">
      <c r="A60" s="24" t="s">
        <v>82</v>
      </c>
      <c r="B60" s="82">
        <v>33681222</v>
      </c>
      <c r="C60" s="82">
        <v>0</v>
      </c>
      <c r="D60" s="82">
        <v>5026383</v>
      </c>
      <c r="E60" s="40">
        <f t="shared" si="1"/>
        <v>38707605</v>
      </c>
      <c r="F60" s="48"/>
      <c r="G60" s="48">
        <v>38707605</v>
      </c>
      <c r="H60" s="40">
        <f t="shared" si="2"/>
        <v>0</v>
      </c>
    </row>
    <row r="61" spans="1:8" ht="12.75">
      <c r="A61" s="24" t="s">
        <v>83</v>
      </c>
      <c r="B61" s="82">
        <v>2971392</v>
      </c>
      <c r="C61" s="82">
        <v>0</v>
      </c>
      <c r="D61" s="82">
        <v>0</v>
      </c>
      <c r="E61" s="40">
        <f t="shared" si="1"/>
        <v>2971392</v>
      </c>
      <c r="F61" s="48"/>
      <c r="G61" s="48">
        <v>2971392</v>
      </c>
      <c r="H61" s="40">
        <f t="shared" si="2"/>
        <v>0</v>
      </c>
    </row>
    <row r="62" spans="1:8" ht="12.75">
      <c r="A62" s="24" t="s">
        <v>84</v>
      </c>
      <c r="B62" s="82">
        <v>13159525</v>
      </c>
      <c r="C62" s="82">
        <v>0</v>
      </c>
      <c r="D62" s="82">
        <v>3289881</v>
      </c>
      <c r="E62" s="40">
        <f t="shared" si="1"/>
        <v>16449406</v>
      </c>
      <c r="F62" s="48"/>
      <c r="G62" s="48">
        <v>16449406</v>
      </c>
      <c r="H62" s="40">
        <f t="shared" si="2"/>
        <v>0</v>
      </c>
    </row>
    <row r="63" spans="1:8" ht="12.75">
      <c r="A63" s="24" t="s">
        <v>85</v>
      </c>
      <c r="B63" s="82">
        <v>1553707</v>
      </c>
      <c r="C63" s="82">
        <v>0</v>
      </c>
      <c r="D63" s="82">
        <v>0</v>
      </c>
      <c r="E63" s="40">
        <f t="shared" si="1"/>
        <v>1553707</v>
      </c>
      <c r="F63" s="48"/>
      <c r="G63" s="48">
        <v>1553707</v>
      </c>
      <c r="H63" s="40">
        <f t="shared" si="2"/>
        <v>0</v>
      </c>
    </row>
    <row r="65" spans="1:8" ht="12.75">
      <c r="A65" s="47" t="s">
        <v>100</v>
      </c>
      <c r="B65" s="25">
        <f>SUM(B8:B64)</f>
        <v>985228094</v>
      </c>
      <c r="C65" s="25">
        <f>SUM(C8:C64)</f>
        <v>938069</v>
      </c>
      <c r="D65" s="25">
        <f>SUM(D8:D64)</f>
        <v>29094028</v>
      </c>
      <c r="E65" s="25">
        <f>SUM(E8:E64)</f>
        <v>1015260191</v>
      </c>
      <c r="F65" s="25"/>
      <c r="G65" s="25">
        <f>SUM(G8:G64)</f>
        <v>887607151</v>
      </c>
      <c r="H65" s="25">
        <f>SUM(H8:H64)</f>
        <v>127653040</v>
      </c>
    </row>
    <row r="66" ht="13.5" customHeight="1"/>
    <row r="69" spans="5:6" ht="12.75">
      <c r="E69" s="14"/>
      <c r="F69" s="14"/>
    </row>
    <row r="71" spans="5:6" ht="12.75">
      <c r="E71" s="14"/>
      <c r="F71" s="14"/>
    </row>
    <row r="73" ht="12.75">
      <c r="A73" s="15"/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FFY 2002 CCDF State Expenditures (September 30, 2004)</dc:title>
  <dc:subject>CCDF State Expenditures</dc:subject>
  <dc:creator>Administration for Children and Families</dc:creator>
  <cp:keywords/>
  <dc:description/>
  <cp:lastModifiedBy>Child Care Bureau, ACF</cp:lastModifiedBy>
  <cp:lastPrinted>2005-04-08T13:43:29Z</cp:lastPrinted>
  <dcterms:created xsi:type="dcterms:W3CDTF">2004-03-10T20:37:42Z</dcterms:created>
  <dcterms:modified xsi:type="dcterms:W3CDTF">2005-04-08T13:50:13Z</dcterms:modified>
  <cp:category/>
  <cp:version/>
  <cp:contentType/>
  <cp:contentStatus/>
</cp:coreProperties>
</file>