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55" tabRatio="905" firstSheet="1" activeTab="7"/>
  </bookViews>
  <sheets>
    <sheet name="Summary" sheetId="1" r:id="rId1"/>
    <sheet name="Grant Award Summary" sheetId="2" r:id="rId2"/>
    <sheet name="Mandatory Categorical" sheetId="3" r:id="rId3"/>
    <sheet name="Matching Categorical" sheetId="4" r:id="rId4"/>
    <sheet name="State Share Matching" sheetId="5" r:id="rId5"/>
    <sheet name="Discretionary" sheetId="6" r:id="rId6"/>
    <sheet name="MOE Categorical" sheetId="7" r:id="rId7"/>
    <sheet name="State Share MOE" sheetId="8" r:id="rId8"/>
  </sheets>
  <definedNames/>
  <calcPr fullCalcOnLoad="1"/>
</workbook>
</file>

<file path=xl/sharedStrings.xml><?xml version="1.0" encoding="utf-8"?>
<sst xmlns="http://schemas.openxmlformats.org/spreadsheetml/2006/main" count="552" uniqueCount="147">
  <si>
    <t>FISCAL YEAR 2001  CHILD CARE DEVELOPMENT FUND</t>
  </si>
  <si>
    <t xml:space="preserve">Quality Activities not included in Earmarks </t>
  </si>
  <si>
    <t xml:space="preserve">Total </t>
  </si>
  <si>
    <t xml:space="preserve">Total  </t>
  </si>
  <si>
    <t xml:space="preserve">Difference </t>
  </si>
  <si>
    <t>STATE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</si>
  <si>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</si>
  <si>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</si>
  <si>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</si>
  <si>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</si>
  <si>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</si>
  <si>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</si>
  <si>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</si>
  <si>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</si>
  <si>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</si>
  <si>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DIST.OF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</si>
  <si>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</si>
  <si>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</si>
  <si>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</si>
  <si>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</si>
  <si>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</si>
  <si>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</si>
  <si>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</si>
  <si>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</si>
  <si>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</si>
  <si>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</si>
  <si>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</si>
  <si>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</si>
  <si>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</si>
  <si>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</si>
  <si>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</si>
  <si>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</si>
  <si>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</si>
  <si>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</si>
  <si>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</si>
  <si>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</si>
  <si>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</si>
  <si>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</si>
  <si>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</si>
  <si>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</si>
  <si>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</si>
  <si>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</si>
  <si>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</si>
  <si>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</si>
  <si>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</si>
  <si>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</si>
  <si>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</si>
  <si>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</si>
  <si>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</si>
  <si>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</si>
  <si>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</si>
  <si>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</si>
  <si>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</si>
  <si>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</si>
  <si>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</si>
  <si>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</si>
  <si>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</si>
  <si>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</si>
  <si>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</si>
  <si>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</si>
  <si>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</si>
  <si>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</si>
  <si>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:</t>
  </si>
  <si>
    <t xml:space="preserve">FISCAL YEAR  2001 CHILD CARE DEVELOPMENT FUND </t>
  </si>
  <si>
    <t xml:space="preserve">Admin  </t>
  </si>
  <si>
    <t>Total</t>
  </si>
  <si>
    <t>Total:</t>
  </si>
  <si>
    <t xml:space="preserve">FMAP </t>
  </si>
  <si>
    <t>GRANT AWARD SUMMARY</t>
  </si>
  <si>
    <t xml:space="preserve">TANF Tranfer Reporting Difference </t>
  </si>
  <si>
    <t xml:space="preserve">Regular </t>
  </si>
  <si>
    <t xml:space="preserve">SUMMARY OF EXPENDITURES BY CATEGORICAL ITEMS </t>
  </si>
  <si>
    <t>Total Expenditures</t>
  </si>
  <si>
    <t>Federal Share</t>
  </si>
  <si>
    <t>State Share</t>
  </si>
  <si>
    <t>Unobligated Funds as %  of Total appropriation by fund</t>
  </si>
  <si>
    <t>N/A</t>
  </si>
  <si>
    <t>MOE</t>
  </si>
  <si>
    <t>% of Expend</t>
  </si>
  <si>
    <t>DISCRETIONARY CATEGORICAL SUMMARY</t>
  </si>
  <si>
    <t>Direct Services</t>
  </si>
  <si>
    <t xml:space="preserve">Admin </t>
  </si>
  <si>
    <t xml:space="preserve">MANDATORY CATEGORICAL SUMMARY  </t>
  </si>
  <si>
    <t>Quality Activities</t>
  </si>
  <si>
    <t xml:space="preserve"> Direct Services</t>
  </si>
  <si>
    <t xml:space="preserve">N-Dir Svcs Systems </t>
  </si>
  <si>
    <t xml:space="preserve">N-Dir Svcs Cert Prog Elig/Det </t>
  </si>
  <si>
    <t xml:space="preserve">N-Dir Svcs All Others </t>
  </si>
  <si>
    <t>Unliquidated Obligations</t>
  </si>
  <si>
    <t>Unobligated Balance</t>
  </si>
  <si>
    <t xml:space="preserve">MATCHING CATEGORICAL SUMMARY  </t>
  </si>
  <si>
    <t>Mandatory Fund</t>
  </si>
  <si>
    <t>Matching Fund</t>
  </si>
  <si>
    <t>Discretionary Fund</t>
  </si>
  <si>
    <t>Total 1/</t>
  </si>
  <si>
    <t>1/ Total does not include MOE</t>
  </si>
  <si>
    <t xml:space="preserve"> Earmark Quality Activities </t>
  </si>
  <si>
    <t>Earmark Infant and Toddler</t>
  </si>
  <si>
    <t>Federal Funds Awarded</t>
  </si>
  <si>
    <t>Federal Funds Reported</t>
  </si>
  <si>
    <t>Calculated Federal Share</t>
  </si>
  <si>
    <t xml:space="preserve">Reported Federal Share </t>
  </si>
  <si>
    <t xml:space="preserve">Private Donated </t>
  </si>
  <si>
    <t xml:space="preserve">Pre-K </t>
  </si>
  <si>
    <t xml:space="preserve">MOE Requirement </t>
  </si>
  <si>
    <t>TOTAL</t>
  </si>
  <si>
    <t>Unobligated funds</t>
  </si>
  <si>
    <t>Over Match</t>
  </si>
  <si>
    <t>Reported State share</t>
  </si>
  <si>
    <t>TANF Transfer 1/</t>
  </si>
  <si>
    <t>1/ TANF transfers as reported on ACF-696</t>
  </si>
  <si>
    <t>(A)</t>
  </si>
  <si>
    <t>(B)</t>
  </si>
  <si>
    <t>(C)</t>
  </si>
  <si>
    <t>(D)</t>
  </si>
  <si>
    <t>C+D= (E)</t>
  </si>
  <si>
    <t xml:space="preserve">Total Discretionary Funds Available  </t>
  </si>
  <si>
    <t xml:space="preserve">Total Federal and State Expenditures </t>
  </si>
  <si>
    <t xml:space="preserve">Unobligated Balance 1/  </t>
  </si>
  <si>
    <t xml:space="preserve">Unobligated Balance </t>
  </si>
  <si>
    <t xml:space="preserve">Total Expenditures </t>
  </si>
  <si>
    <t>State Share of Expenditures</t>
  </si>
  <si>
    <t xml:space="preserve"> Regular  </t>
  </si>
  <si>
    <t xml:space="preserve"> Private  </t>
  </si>
  <si>
    <t xml:space="preserve"> Pre-K </t>
  </si>
  <si>
    <t xml:space="preserve">MATCHING STATE SHARE CATEGORICAL SUMMARY   </t>
  </si>
  <si>
    <t xml:space="preserve">Earmark Infant and Toddler </t>
  </si>
  <si>
    <t>Earmark Quality Activities</t>
  </si>
  <si>
    <t>Earmark School Age R &amp; R</t>
  </si>
  <si>
    <t>N. MARIANAS</t>
  </si>
  <si>
    <t xml:space="preserve"> Difference </t>
  </si>
  <si>
    <t>MAINTENANCE OF EFFORT (MOE) SUMMARY</t>
  </si>
  <si>
    <t xml:space="preserve">MAINTENANCE OF EFFORT (MOE) CATEGORICAL SUMMARY </t>
  </si>
  <si>
    <t xml:space="preserve">Earmark School Age/ R &amp; R </t>
  </si>
  <si>
    <t>TANF Transfer as reported on ACF-196</t>
  </si>
  <si>
    <t>QUARTER END DATE: 9/30/2001  Table 1</t>
  </si>
  <si>
    <t>Quarter End Date: 9/30/2001 Table 2</t>
  </si>
  <si>
    <r>
      <t>2001  CCDF</t>
    </r>
    <r>
      <rPr>
        <b/>
        <sz val="8.05"/>
        <color indexed="8"/>
        <rFont val="Arial"/>
        <family val="2"/>
      </rPr>
      <t xml:space="preserve"> </t>
    </r>
    <r>
      <rPr>
        <b/>
        <u val="single"/>
        <sz val="8.05"/>
        <color indexed="8"/>
        <rFont val="Arial"/>
        <family val="2"/>
      </rPr>
      <t>MANDATORY</t>
    </r>
  </si>
  <si>
    <r>
      <t>2001  CCDF</t>
    </r>
    <r>
      <rPr>
        <b/>
        <sz val="8.05"/>
        <color indexed="8"/>
        <rFont val="Arial"/>
        <family val="2"/>
      </rPr>
      <t xml:space="preserve"> </t>
    </r>
    <r>
      <rPr>
        <b/>
        <u val="single"/>
        <sz val="8.05"/>
        <color indexed="8"/>
        <rFont val="Arial"/>
        <family val="2"/>
      </rPr>
      <t>MATCHING</t>
    </r>
  </si>
  <si>
    <r>
      <t>2001  CCDF</t>
    </r>
    <r>
      <rPr>
        <b/>
        <sz val="8.05"/>
        <color indexed="8"/>
        <rFont val="Arial"/>
        <family val="2"/>
      </rPr>
      <t xml:space="preserve"> </t>
    </r>
    <r>
      <rPr>
        <b/>
        <u val="single"/>
        <sz val="8.05"/>
        <color indexed="8"/>
        <rFont val="Arial"/>
        <family val="2"/>
      </rPr>
      <t>DISCRETIONARY</t>
    </r>
  </si>
  <si>
    <t>Quarter End Date: 9/30/2001 Table 3</t>
  </si>
  <si>
    <t>Quarter End Date: 9/30/2001  Table 5</t>
  </si>
  <si>
    <t>Quarter End Date: 9/30/2001 Table 6</t>
  </si>
  <si>
    <t xml:space="preserve">1/ Unobligated balance to be reallotted in FFY 2002; FL &amp; MS have unobligated FFY 2001 reallotted funds of $215,995 and $44,724 respectively, which are not subject to reallotment. </t>
  </si>
  <si>
    <t>Quarter End Date: 9/30/2001  Table 4</t>
  </si>
  <si>
    <t>Quarter End Date: 9/30/2001 Table 7</t>
  </si>
  <si>
    <t>Quarter End Date: 9/30/2001 Table 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</si>
</sst>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6">
    <font>
      <sz val="12"/>
      <name val="Arial"/>
      <family val="0"/>
    </font>
    <font>
      <sz val="7.9"/>
      <color indexed="8"/>
      <name val="楲污丠睥删"/>
      <family val="0"/>
    </font>
    <font>
      <b/>
      <sz val="7.9"/>
      <color indexed="8"/>
      <name val="楲污丠睥删"/>
      <family val="0"/>
    </font>
    <font>
      <b/>
      <sz val="9.1"/>
      <color indexed="8"/>
      <name val="楲污丠睥删"/>
      <family val="0"/>
    </font>
    <font>
      <sz val="8.05"/>
      <color indexed="8"/>
      <name val="楲污獮匠牥"/>
      <family val="0"/>
    </font>
    <font>
      <b/>
      <sz val="12"/>
      <color indexed="8"/>
      <name val=" New Roman     "/>
      <family val="0"/>
    </font>
    <font>
      <sz val="8.05"/>
      <color indexed="8"/>
      <name val="楲污丠睥删"/>
      <family val="0"/>
    </font>
    <font>
      <sz val="8.05"/>
      <color indexed="10"/>
      <name val="楲污丠睥删"/>
      <family val="0"/>
    </font>
    <font>
      <b/>
      <sz val="7.9"/>
      <color indexed="8"/>
      <name val="楲污丠牡潲海湡†††††"/>
      <family val="0"/>
    </font>
    <font>
      <sz val="7.9"/>
      <color indexed="8"/>
      <name val="楲污丠牡潲海湡†††††"/>
      <family val="0"/>
    </font>
    <font>
      <sz val="7.9"/>
      <color indexed="8"/>
      <name val="楲污丠牡潲"/>
      <family val="0"/>
    </font>
    <font>
      <sz val="7.9"/>
      <color indexed="10"/>
      <name val="楲污丠牡潲"/>
      <family val="0"/>
    </font>
    <font>
      <sz val="8"/>
      <color indexed="8"/>
      <name val=" New Roman     "/>
      <family val="0"/>
    </font>
    <font>
      <b/>
      <sz val="9"/>
      <color indexed="8"/>
      <name val="楲污丠睥删"/>
      <family val="0"/>
    </font>
    <font>
      <b/>
      <sz val="8"/>
      <color indexed="8"/>
      <name val=" New Roman     "/>
      <family val="0"/>
    </font>
    <font>
      <sz val="8"/>
      <color indexed="10"/>
      <name val=" New Roman     "/>
      <family val="0"/>
    </font>
    <font>
      <b/>
      <sz val="8.05"/>
      <color indexed="8"/>
      <name val="楲污丠睥删"/>
      <family val="0"/>
    </font>
    <font>
      <b/>
      <sz val="12"/>
      <name val="Arial"/>
      <family val="0"/>
    </font>
    <font>
      <b/>
      <sz val="8"/>
      <name val=" New Roman     "/>
      <family val="0"/>
    </font>
    <font>
      <sz val="8"/>
      <name val=" New Roman     "/>
      <family val="0"/>
    </font>
    <font>
      <sz val="9"/>
      <name val="Arial"/>
      <family val="0"/>
    </font>
    <font>
      <sz val="8"/>
      <color indexed="8"/>
      <name val="楲污丠睥删"/>
      <family val="0"/>
    </font>
    <font>
      <sz val="8"/>
      <name val="Arial"/>
      <family val="0"/>
    </font>
    <font>
      <b/>
      <sz val="8"/>
      <color indexed="8"/>
      <name val="楲污丠睥删"/>
      <family val="0"/>
    </font>
    <font>
      <sz val="8"/>
      <color indexed="8"/>
      <name val="楲污丠牡潲"/>
      <family val="0"/>
    </font>
    <font>
      <b/>
      <sz val="8"/>
      <color indexed="8"/>
      <name val="楲污丠牡潲"/>
      <family val="0"/>
    </font>
    <font>
      <b/>
      <sz val="12"/>
      <color indexed="8"/>
      <name val="Arial"/>
      <family val="2"/>
    </font>
    <font>
      <sz val="8.05"/>
      <color indexed="8"/>
      <name val="Arial"/>
      <family val="2"/>
    </font>
    <font>
      <sz val="8.05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9"/>
      <color indexed="8"/>
      <name val="Arial"/>
      <family val="2"/>
    </font>
    <font>
      <sz val="8.05"/>
      <color indexed="10"/>
      <name val="Arial"/>
      <family val="2"/>
    </font>
    <font>
      <b/>
      <sz val="8"/>
      <name val="Verdana"/>
      <family val="2"/>
    </font>
    <font>
      <b/>
      <sz val="11"/>
      <color indexed="9"/>
      <name val=" New Roman     "/>
      <family val="0"/>
    </font>
    <font>
      <b/>
      <sz val="8"/>
      <color indexed="8"/>
      <name val="Verdana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.85"/>
      <color indexed="8"/>
      <name val="Arial"/>
      <family val="2"/>
    </font>
    <font>
      <b/>
      <u val="single"/>
      <sz val="8.05"/>
      <color indexed="8"/>
      <name val="Arial"/>
      <family val="2"/>
    </font>
    <font>
      <b/>
      <sz val="8.05"/>
      <color indexed="8"/>
      <name val="Arial"/>
      <family val="2"/>
    </font>
    <font>
      <b/>
      <sz val="8.05"/>
      <name val="Arial"/>
      <family val="2"/>
    </font>
    <font>
      <b/>
      <sz val="11.05"/>
      <color indexed="9"/>
      <name val=" New Roman     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2" fillId="0" borderId="0" xfId="0" applyAlignment="1">
      <alignment vertical="center"/>
    </xf>
    <xf numFmtId="0" fontId="6" fillId="0" borderId="0" xfId="0" applyAlignment="1">
      <alignment vertical="center"/>
    </xf>
    <xf numFmtId="0" fontId="7" fillId="0" borderId="0" xfId="0" applyAlignment="1">
      <alignment horizontal="left" vertical="center"/>
    </xf>
    <xf numFmtId="0" fontId="6" fillId="0" borderId="0" xfId="0" applyAlignment="1">
      <alignment horizontal="right" vertical="center"/>
    </xf>
    <xf numFmtId="0" fontId="10" fillId="0" borderId="0" xfId="0" applyAlignment="1">
      <alignment vertical="center"/>
    </xf>
    <xf numFmtId="0" fontId="11" fillId="0" borderId="0" xfId="0" applyAlignment="1">
      <alignment horizontal="left" vertical="center"/>
    </xf>
    <xf numFmtId="3" fontId="12" fillId="0" borderId="0" xfId="0" applyAlignment="1">
      <alignment vertical="center"/>
    </xf>
    <xf numFmtId="0" fontId="12" fillId="0" borderId="0" xfId="0" applyAlignment="1">
      <alignment horizontal="center" vertical="center"/>
    </xf>
    <xf numFmtId="0" fontId="14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Alignment="1">
      <alignment horizontal="left" vertical="center"/>
    </xf>
    <xf numFmtId="3" fontId="16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5" fillId="0" borderId="0" xfId="0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2" fillId="0" borderId="0" xfId="0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166" fontId="12" fillId="0" borderId="0" xfId="21" applyNumberFormat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vertical="center"/>
    </xf>
    <xf numFmtId="0" fontId="22" fillId="0" borderId="0" xfId="0" applyFont="1" applyAlignment="1">
      <alignment/>
    </xf>
    <xf numFmtId="3" fontId="23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0" fontId="0" fillId="0" borderId="0" xfId="21" applyNumberFormat="1" applyAlignment="1">
      <alignment/>
    </xf>
    <xf numFmtId="0" fontId="0" fillId="0" borderId="0" xfId="0" applyFill="1" applyAlignment="1">
      <alignment/>
    </xf>
    <xf numFmtId="0" fontId="6" fillId="0" borderId="0" xfId="0" applyFill="1" applyAlignment="1">
      <alignment vertical="center"/>
    </xf>
    <xf numFmtId="0" fontId="7" fillId="0" borderId="0" xfId="0" applyFill="1" applyAlignment="1">
      <alignment horizontal="left" vertical="center"/>
    </xf>
    <xf numFmtId="0" fontId="2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7" fillId="2" borderId="0" xfId="0" applyFont="1" applyFill="1" applyAlignment="1">
      <alignment vertical="center"/>
    </xf>
    <xf numFmtId="3" fontId="29" fillId="0" borderId="0" xfId="0" applyFont="1" applyAlignment="1">
      <alignment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/>
    </xf>
    <xf numFmtId="3" fontId="18" fillId="4" borderId="1" xfId="0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17" fillId="4" borderId="0" xfId="0" applyFont="1" applyFill="1" applyBorder="1" applyAlignment="1">
      <alignment/>
    </xf>
    <xf numFmtId="0" fontId="17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right" vertical="center" wrapText="1"/>
    </xf>
    <xf numFmtId="0" fontId="42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right" vertical="center"/>
    </xf>
    <xf numFmtId="0" fontId="17" fillId="4" borderId="2" xfId="0" applyFont="1" applyFill="1" applyBorder="1" applyAlignment="1">
      <alignment/>
    </xf>
    <xf numFmtId="0" fontId="17" fillId="4" borderId="2" xfId="0" applyFont="1" applyFill="1" applyBorder="1" applyAlignment="1">
      <alignment horizontal="center"/>
    </xf>
    <xf numFmtId="0" fontId="39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/>
    </xf>
    <xf numFmtId="0" fontId="17" fillId="4" borderId="4" xfId="0" applyFont="1" applyFill="1" applyBorder="1" applyAlignment="1">
      <alignment/>
    </xf>
    <xf numFmtId="0" fontId="41" fillId="4" borderId="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right" vertical="center" wrapText="1"/>
    </xf>
    <xf numFmtId="0" fontId="42" fillId="4" borderId="5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left" vertical="center"/>
    </xf>
    <xf numFmtId="0" fontId="41" fillId="4" borderId="5" xfId="0" applyFont="1" applyFill="1" applyBorder="1" applyAlignment="1">
      <alignment horizontal="right" vertical="center"/>
    </xf>
    <xf numFmtId="0" fontId="41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/>
    </xf>
    <xf numFmtId="0" fontId="17" fillId="4" borderId="8" xfId="0" applyFont="1" applyFill="1" applyBorder="1" applyAlignment="1">
      <alignment/>
    </xf>
    <xf numFmtId="0" fontId="41" fillId="4" borderId="8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left" vertical="center"/>
    </xf>
    <xf numFmtId="0" fontId="41" fillId="4" borderId="8" xfId="0" applyFont="1" applyFill="1" applyBorder="1" applyAlignment="1">
      <alignment horizontal="right" vertical="center" wrapText="1"/>
    </xf>
    <xf numFmtId="0" fontId="41" fillId="4" borderId="9" xfId="0" applyFont="1" applyFill="1" applyBorder="1" applyAlignment="1">
      <alignment horizontal="right" vertical="center" wrapText="1"/>
    </xf>
    <xf numFmtId="0" fontId="40" fillId="4" borderId="4" xfId="0" applyFont="1" applyFill="1" applyBorder="1" applyAlignment="1">
      <alignment horizontal="center" vertical="center" wrapText="1"/>
    </xf>
    <xf numFmtId="3" fontId="29" fillId="0" borderId="7" xfId="0" applyFont="1" applyBorder="1" applyAlignment="1">
      <alignment vertical="center"/>
    </xf>
    <xf numFmtId="3" fontId="29" fillId="0" borderId="8" xfId="0" applyFont="1" applyBorder="1" applyAlignment="1">
      <alignment vertical="center"/>
    </xf>
    <xf numFmtId="3" fontId="29" fillId="0" borderId="4" xfId="0" applyFont="1" applyBorder="1" applyAlignment="1">
      <alignment vertical="center"/>
    </xf>
    <xf numFmtId="3" fontId="28" fillId="0" borderId="4" xfId="0" applyNumberFormat="1" applyFont="1" applyBorder="1" applyAlignment="1">
      <alignment horizontal="right" vertical="center"/>
    </xf>
    <xf numFmtId="3" fontId="29" fillId="0" borderId="4" xfId="0" applyFont="1" applyBorder="1" applyAlignment="1">
      <alignment horizontal="right" vertical="center"/>
    </xf>
    <xf numFmtId="0" fontId="27" fillId="0" borderId="8" xfId="0" applyFont="1" applyBorder="1" applyAlignment="1">
      <alignment vertical="center"/>
    </xf>
    <xf numFmtId="0" fontId="30" fillId="4" borderId="9" xfId="0" applyFont="1" applyFill="1" applyBorder="1" applyAlignment="1">
      <alignment horizontal="right" vertical="center"/>
    </xf>
    <xf numFmtId="3" fontId="31" fillId="4" borderId="9" xfId="0" applyFont="1" applyFill="1" applyBorder="1" applyAlignment="1">
      <alignment vertical="center"/>
    </xf>
    <xf numFmtId="3" fontId="31" fillId="4" borderId="5" xfId="0" applyFont="1" applyFill="1" applyBorder="1" applyAlignment="1">
      <alignment vertical="center"/>
    </xf>
    <xf numFmtId="0" fontId="27" fillId="4" borderId="5" xfId="0" applyFont="1" applyFill="1" applyBorder="1" applyAlignment="1">
      <alignment vertical="center"/>
    </xf>
    <xf numFmtId="3" fontId="31" fillId="4" borderId="6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right" vertical="center"/>
    </xf>
    <xf numFmtId="0" fontId="2" fillId="0" borderId="4" xfId="0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14" fillId="0" borderId="4" xfId="0" applyBorder="1" applyAlignment="1">
      <alignment horizontal="left" vertical="center"/>
    </xf>
    <xf numFmtId="0" fontId="0" fillId="0" borderId="8" xfId="0" applyBorder="1" applyAlignment="1">
      <alignment/>
    </xf>
    <xf numFmtId="3" fontId="12" fillId="0" borderId="8" xfId="0" applyBorder="1" applyAlignment="1">
      <alignment vertical="center"/>
    </xf>
    <xf numFmtId="0" fontId="2" fillId="0" borderId="8" xfId="0" applyBorder="1" applyAlignment="1">
      <alignment horizontal="left" vertical="center"/>
    </xf>
    <xf numFmtId="0" fontId="12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3" fontId="12" fillId="0" borderId="4" xfId="0" applyBorder="1" applyAlignment="1">
      <alignment vertical="center"/>
    </xf>
    <xf numFmtId="4" fontId="15" fillId="0" borderId="4" xfId="0" applyBorder="1" applyAlignment="1">
      <alignment vertical="center"/>
    </xf>
    <xf numFmtId="166" fontId="12" fillId="0" borderId="3" xfId="21" applyNumberFormat="1" applyBorder="1" applyAlignment="1">
      <alignment vertical="center"/>
    </xf>
    <xf numFmtId="0" fontId="14" fillId="0" borderId="3" xfId="0" applyBorder="1" applyAlignment="1">
      <alignment horizontal="left" vertical="center"/>
    </xf>
    <xf numFmtId="4" fontId="15" fillId="0" borderId="8" xfId="0" applyBorder="1" applyAlignment="1">
      <alignment vertical="center"/>
    </xf>
    <xf numFmtId="166" fontId="12" fillId="0" borderId="8" xfId="21" applyNumberFormat="1" applyBorder="1" applyAlignment="1">
      <alignment vertical="center"/>
    </xf>
    <xf numFmtId="3" fontId="0" fillId="0" borderId="8" xfId="0" applyNumberFormat="1" applyBorder="1" applyAlignment="1">
      <alignment/>
    </xf>
    <xf numFmtId="0" fontId="0" fillId="5" borderId="0" xfId="0" applyFill="1" applyAlignment="1">
      <alignment horizontal="centerContinuous"/>
    </xf>
    <xf numFmtId="0" fontId="34" fillId="5" borderId="0" xfId="0" applyFont="1" applyFill="1" applyAlignment="1">
      <alignment horizontal="centerContinuous" vertical="center"/>
    </xf>
    <xf numFmtId="0" fontId="38" fillId="5" borderId="0" xfId="0" applyFont="1" applyFill="1" applyAlignment="1">
      <alignment horizontal="centerContinuous"/>
    </xf>
    <xf numFmtId="0" fontId="2" fillId="4" borderId="4" xfId="0" applyFont="1" applyFill="1" applyBorder="1" applyAlignment="1">
      <alignment horizontal="center" vertical="center" wrapText="1"/>
    </xf>
    <xf numFmtId="3" fontId="6" fillId="0" borderId="4" xfId="0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6" fillId="0" borderId="8" xfId="0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3" fontId="16" fillId="4" borderId="6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 wrapText="1"/>
    </xf>
    <xf numFmtId="0" fontId="10" fillId="0" borderId="8" xfId="0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3" fontId="10" fillId="0" borderId="4" xfId="0" applyBorder="1" applyAlignment="1">
      <alignment vertical="center"/>
    </xf>
    <xf numFmtId="3" fontId="9" fillId="0" borderId="4" xfId="0" applyBorder="1" applyAlignment="1">
      <alignment horizontal="right" vertical="center"/>
    </xf>
    <xf numFmtId="0" fontId="36" fillId="5" borderId="0" xfId="0" applyFont="1" applyFill="1" applyAlignment="1">
      <alignment horizontal="centerContinuous" vertical="center"/>
    </xf>
    <xf numFmtId="0" fontId="37" fillId="5" borderId="0" xfId="0" applyFont="1" applyFill="1" applyAlignment="1">
      <alignment horizontal="centerContinuous" vertical="center"/>
    </xf>
    <xf numFmtId="0" fontId="38" fillId="5" borderId="0" xfId="0" applyFont="1" applyFill="1" applyAlignment="1">
      <alignment horizontal="centerContinuous"/>
    </xf>
    <xf numFmtId="0" fontId="34" fillId="5" borderId="0" xfId="0" applyFont="1" applyFill="1" applyAlignment="1">
      <alignment horizontal="centerContinuous" vertical="center"/>
    </xf>
    <xf numFmtId="0" fontId="0" fillId="4" borderId="8" xfId="0" applyFill="1" applyBorder="1" applyAlignment="1">
      <alignment/>
    </xf>
    <xf numFmtId="0" fontId="13" fillId="4" borderId="8" xfId="0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4" borderId="4" xfId="0" applyFill="1" applyBorder="1" applyAlignment="1">
      <alignment/>
    </xf>
    <xf numFmtId="0" fontId="13" fillId="4" borderId="4" xfId="0" applyFont="1" applyFill="1" applyBorder="1" applyAlignment="1">
      <alignment horizontal="center" vertical="center" wrapText="1"/>
    </xf>
    <xf numFmtId="3" fontId="24" fillId="0" borderId="4" xfId="0" applyFont="1" applyBorder="1" applyAlignment="1">
      <alignment vertical="center"/>
    </xf>
    <xf numFmtId="10" fontId="12" fillId="0" borderId="4" xfId="0" applyNumberFormat="1" applyFont="1" applyBorder="1" applyAlignment="1">
      <alignment vertical="center"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center" vertical="center" wrapText="1"/>
    </xf>
    <xf numFmtId="3" fontId="12" fillId="0" borderId="0" xfId="0" applyFont="1" applyBorder="1" applyAlignment="1">
      <alignment vertical="center"/>
    </xf>
    <xf numFmtId="3" fontId="12" fillId="0" borderId="4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4" xfId="0" applyFont="1" applyFill="1" applyBorder="1" applyAlignment="1">
      <alignment vertical="center"/>
    </xf>
    <xf numFmtId="3" fontId="12" fillId="0" borderId="0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Continuous" vertical="center" wrapText="1"/>
    </xf>
    <xf numFmtId="0" fontId="0" fillId="4" borderId="6" xfId="0" applyFill="1" applyBorder="1" applyAlignment="1">
      <alignment horizontal="centerContinuous"/>
    </xf>
    <xf numFmtId="0" fontId="3" fillId="4" borderId="9" xfId="0" applyFont="1" applyFill="1" applyBorder="1" applyAlignment="1">
      <alignment horizontal="left" vertical="center"/>
    </xf>
    <xf numFmtId="3" fontId="25" fillId="4" borderId="6" xfId="0" applyFont="1" applyFill="1" applyBorder="1" applyAlignment="1">
      <alignment vertical="center"/>
    </xf>
    <xf numFmtId="3" fontId="23" fillId="4" borderId="6" xfId="0" applyFont="1" applyFill="1" applyBorder="1" applyAlignment="1">
      <alignment vertical="center"/>
    </xf>
    <xf numFmtId="3" fontId="23" fillId="4" borderId="5" xfId="0" applyFont="1" applyFill="1" applyBorder="1" applyAlignment="1">
      <alignment vertical="center"/>
    </xf>
    <xf numFmtId="0" fontId="2" fillId="4" borderId="8" xfId="0" applyFill="1" applyBorder="1" applyAlignment="1">
      <alignment horizontal="center" vertical="center"/>
    </xf>
    <xf numFmtId="0" fontId="1" fillId="0" borderId="8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21" fillId="0" borderId="4" xfId="0" applyFont="1" applyBorder="1" applyAlignment="1">
      <alignment vertical="center"/>
    </xf>
    <xf numFmtId="0" fontId="22" fillId="0" borderId="4" xfId="0" applyFont="1" applyBorder="1" applyAlignment="1">
      <alignment/>
    </xf>
    <xf numFmtId="0" fontId="3" fillId="4" borderId="9" xfId="0" applyFill="1" applyBorder="1" applyAlignment="1">
      <alignment horizontal="left" vertical="center"/>
    </xf>
    <xf numFmtId="0" fontId="43" fillId="5" borderId="0" xfId="0" applyFont="1" applyFill="1" applyAlignment="1">
      <alignment horizontal="centerContinuous" vertical="center"/>
    </xf>
    <xf numFmtId="0" fontId="8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Continuous" vertical="center" wrapText="1"/>
    </xf>
    <xf numFmtId="0" fontId="22" fillId="4" borderId="6" xfId="0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1">
      <selection activeCell="A1" sqref="A1"/>
    </sheetView>
  </sheetViews>
  <sheetFormatPr defaultColWidth="8.88671875" defaultRowHeight="15"/>
  <cols>
    <col min="1" max="1" width="12.77734375" style="0" customWidth="1"/>
    <col min="2" max="2" width="11.5546875" style="0" bestFit="1" customWidth="1"/>
    <col min="3" max="3" width="11.5546875" style="0" customWidth="1"/>
    <col min="4" max="4" width="10.77734375" style="0" customWidth="1"/>
    <col min="5" max="5" width="10.21484375" style="0" bestFit="1" customWidth="1"/>
    <col min="6" max="6" width="9.77734375" style="0" customWidth="1"/>
    <col min="7" max="7" width="9.88671875" style="0" customWidth="1"/>
    <col min="8" max="8" width="8.77734375" style="0" customWidth="1"/>
    <col min="9" max="9" width="8.3359375" style="0" customWidth="1"/>
    <col min="10" max="10" width="8.4453125" style="0" customWidth="1"/>
    <col min="11" max="11" width="10.77734375" style="0" customWidth="1"/>
    <col min="12" max="16384" width="7.99609375" style="0" customWidth="1"/>
  </cols>
  <sheetData>
    <row r="1" spans="1:11" ht="15">
      <c r="A1" s="47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27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>
      <c r="A3" s="127" t="s">
        <v>71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34.5" customHeight="1">
      <c r="A4" s="49"/>
      <c r="B4" s="50" t="s">
        <v>64</v>
      </c>
      <c r="C4" s="50" t="s">
        <v>83</v>
      </c>
      <c r="D4" s="50" t="s">
        <v>97</v>
      </c>
      <c r="E4" s="50" t="s">
        <v>96</v>
      </c>
      <c r="F4" s="50" t="s">
        <v>133</v>
      </c>
      <c r="G4" s="50" t="s">
        <v>80</v>
      </c>
      <c r="H4" s="50" t="s">
        <v>85</v>
      </c>
      <c r="I4" s="50" t="s">
        <v>86</v>
      </c>
      <c r="J4" s="50" t="s">
        <v>87</v>
      </c>
      <c r="K4" s="92" t="s">
        <v>72</v>
      </c>
    </row>
    <row r="5" spans="1:24" ht="15">
      <c r="A5" s="94"/>
      <c r="B5" s="98"/>
      <c r="C5" s="100"/>
      <c r="D5" s="100"/>
      <c r="E5" s="100"/>
      <c r="F5" s="100"/>
      <c r="G5" s="100"/>
      <c r="H5" s="100"/>
      <c r="I5" s="100"/>
      <c r="J5" s="98"/>
      <c r="K5" s="9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11" ht="15">
      <c r="A6" s="95" t="s">
        <v>91</v>
      </c>
      <c r="B6" s="99">
        <f>'Mandatory Categorical'!B61</f>
        <v>30597645</v>
      </c>
      <c r="C6" s="99">
        <f>'Mandatory Categorical'!C61</f>
        <v>117015823</v>
      </c>
      <c r="D6" s="101" t="s">
        <v>76</v>
      </c>
      <c r="E6" s="101" t="s">
        <v>76</v>
      </c>
      <c r="F6" s="101" t="s">
        <v>76</v>
      </c>
      <c r="G6" s="99">
        <f>'Mandatory Categorical'!D61</f>
        <v>778926186</v>
      </c>
      <c r="H6" s="99">
        <f>'Mandatory Categorical'!E61</f>
        <v>4599587</v>
      </c>
      <c r="I6" s="99">
        <f>'Mandatory Categorical'!F61</f>
        <v>48345805</v>
      </c>
      <c r="J6" s="99">
        <f>'Mandatory Categorical'!G61</f>
        <v>31014948</v>
      </c>
      <c r="K6" s="103">
        <f>SUM(B6:J6)</f>
        <v>1010499994</v>
      </c>
    </row>
    <row r="7" spans="1:11" ht="15">
      <c r="A7" s="96"/>
      <c r="B7" s="98"/>
      <c r="C7" s="98"/>
      <c r="D7" s="98"/>
      <c r="E7" s="98"/>
      <c r="F7" s="98"/>
      <c r="G7" s="98"/>
      <c r="H7" s="98"/>
      <c r="I7" s="98"/>
      <c r="J7" s="98"/>
      <c r="K7" s="96"/>
    </row>
    <row r="8" spans="1:11" ht="15">
      <c r="A8" s="95" t="s">
        <v>92</v>
      </c>
      <c r="B8" s="99">
        <f>'Matching Categorical'!B61</f>
        <v>69355682</v>
      </c>
      <c r="C8" s="99">
        <f>'Matching Categorical'!C61</f>
        <v>72819931</v>
      </c>
      <c r="D8" s="101" t="s">
        <v>76</v>
      </c>
      <c r="E8" s="101" t="s">
        <v>76</v>
      </c>
      <c r="F8" s="101" t="s">
        <v>76</v>
      </c>
      <c r="G8" s="99">
        <f>'Matching Categorical'!D61</f>
        <v>1550032480</v>
      </c>
      <c r="H8" s="99">
        <f>'Matching Categorical'!E61</f>
        <v>12848663</v>
      </c>
      <c r="I8" s="99">
        <f>'Matching Categorical'!F61</f>
        <v>49527394</v>
      </c>
      <c r="J8" s="99">
        <f>'Matching Categorical'!G61</f>
        <v>25210681</v>
      </c>
      <c r="K8" s="103">
        <f>SUM(B8:J8)</f>
        <v>1779794831</v>
      </c>
    </row>
    <row r="9" spans="1:11" ht="15">
      <c r="A9" s="96"/>
      <c r="B9" s="98"/>
      <c r="C9" s="98"/>
      <c r="D9" s="98"/>
      <c r="E9" s="98"/>
      <c r="F9" s="98"/>
      <c r="G9" s="98"/>
      <c r="H9" s="98"/>
      <c r="I9" s="98"/>
      <c r="J9" s="98"/>
      <c r="K9" s="96"/>
    </row>
    <row r="10" spans="1:11" ht="15">
      <c r="A10" s="95" t="s">
        <v>93</v>
      </c>
      <c r="B10" s="99">
        <f>Discretionary!B61</f>
        <v>48609368</v>
      </c>
      <c r="C10" s="99">
        <f>Discretionary!C61</f>
        <v>171836391</v>
      </c>
      <c r="D10" s="99">
        <f>Discretionary!D61</f>
        <v>21980632</v>
      </c>
      <c r="E10" s="99">
        <f>Discretionary!E61</f>
        <v>59149125</v>
      </c>
      <c r="F10" s="99">
        <f>Discretionary!F61</f>
        <v>8162629</v>
      </c>
      <c r="G10" s="99">
        <f>Discretionary!G61</f>
        <v>1390012332</v>
      </c>
      <c r="H10" s="99">
        <f>Discretionary!H61</f>
        <v>31584097</v>
      </c>
      <c r="I10" s="99">
        <f>Discretionary!I61</f>
        <v>56138947</v>
      </c>
      <c r="J10" s="99">
        <f>Discretionary!J61</f>
        <v>103943921</v>
      </c>
      <c r="K10" s="103">
        <f>SUM(B10:J10)</f>
        <v>1891417442</v>
      </c>
    </row>
    <row r="11" spans="1:11" ht="15">
      <c r="A11" s="96"/>
      <c r="B11" s="98"/>
      <c r="C11" s="98"/>
      <c r="D11" s="98"/>
      <c r="E11" s="98"/>
      <c r="F11" s="98"/>
      <c r="G11" s="98"/>
      <c r="H11" s="98"/>
      <c r="I11" s="98"/>
      <c r="J11" s="98"/>
      <c r="K11" s="96"/>
    </row>
    <row r="12" spans="1:11" ht="15">
      <c r="A12" s="97" t="s">
        <v>77</v>
      </c>
      <c r="B12" s="99">
        <f>'MOE Categorical'!B62</f>
        <v>13428695</v>
      </c>
      <c r="C12" s="99">
        <f>'MOE Categorical'!C62</f>
        <v>13927651</v>
      </c>
      <c r="D12" s="101" t="s">
        <v>76</v>
      </c>
      <c r="E12" s="101" t="s">
        <v>76</v>
      </c>
      <c r="F12" s="101" t="s">
        <v>76</v>
      </c>
      <c r="G12" s="99">
        <f>'MOE Categorical'!D62</f>
        <v>1016177712</v>
      </c>
      <c r="H12" s="99">
        <f>'MOE Categorical'!E62</f>
        <v>5132595</v>
      </c>
      <c r="I12" s="99">
        <f>'MOE Categorical'!F62</f>
        <v>25917278</v>
      </c>
      <c r="J12" s="99">
        <f>'MOE Categorical'!G62</f>
        <v>28264273</v>
      </c>
      <c r="K12" s="103">
        <f>SUM(B12:J12)</f>
        <v>1102848204</v>
      </c>
    </row>
    <row r="13" spans="1:11" ht="15">
      <c r="A13" s="96"/>
      <c r="B13" s="98"/>
      <c r="C13" s="98"/>
      <c r="D13" s="98"/>
      <c r="E13" s="98"/>
      <c r="F13" s="102"/>
      <c r="G13" s="98"/>
      <c r="H13" s="98"/>
      <c r="I13" s="98"/>
      <c r="J13" s="98"/>
      <c r="K13" s="96"/>
    </row>
    <row r="14" spans="1:11" ht="15">
      <c r="A14" s="51" t="s">
        <v>94</v>
      </c>
      <c r="B14" s="52">
        <f>SUM(B6:B10)</f>
        <v>148562695</v>
      </c>
      <c r="C14" s="52">
        <f aca="true" t="shared" si="0" ref="C14:J14">SUM(C6:C10)</f>
        <v>361672145</v>
      </c>
      <c r="D14" s="52">
        <f t="shared" si="0"/>
        <v>21980632</v>
      </c>
      <c r="E14" s="52">
        <f t="shared" si="0"/>
        <v>59149125</v>
      </c>
      <c r="F14" s="93">
        <f t="shared" si="0"/>
        <v>8162629</v>
      </c>
      <c r="G14" s="52">
        <f t="shared" si="0"/>
        <v>3718970998</v>
      </c>
      <c r="H14" s="52">
        <f t="shared" si="0"/>
        <v>49032347</v>
      </c>
      <c r="I14" s="52">
        <f t="shared" si="0"/>
        <v>154012146</v>
      </c>
      <c r="J14" s="52">
        <f t="shared" si="0"/>
        <v>160169550</v>
      </c>
      <c r="K14" s="93">
        <f>SUM(K6:K10)</f>
        <v>4681712267</v>
      </c>
    </row>
    <row r="15" spans="1:11" s="18" customFormat="1" ht="15">
      <c r="A15" s="106" t="s">
        <v>78</v>
      </c>
      <c r="B15" s="105">
        <f>B14/$K$14</f>
        <v>0.03173255563934895</v>
      </c>
      <c r="C15" s="105">
        <f aca="true" t="shared" si="1" ref="C15:J15">C14/$K$14</f>
        <v>0.07725210871016563</v>
      </c>
      <c r="D15" s="105">
        <f t="shared" si="1"/>
        <v>0.004694998484835335</v>
      </c>
      <c r="E15" s="105">
        <f t="shared" si="1"/>
        <v>0.012634079504826605</v>
      </c>
      <c r="F15" s="105">
        <f t="shared" si="1"/>
        <v>0.0017435135981200614</v>
      </c>
      <c r="G15" s="105">
        <f t="shared" si="1"/>
        <v>0.7943612904650127</v>
      </c>
      <c r="H15" s="105">
        <f t="shared" si="1"/>
        <v>0.010473165415485795</v>
      </c>
      <c r="I15" s="105">
        <f t="shared" si="1"/>
        <v>0.03289654237950203</v>
      </c>
      <c r="J15" s="105">
        <f t="shared" si="1"/>
        <v>0.03421174580270291</v>
      </c>
      <c r="K15" s="104">
        <v>100</v>
      </c>
    </row>
    <row r="16" ht="15">
      <c r="A16" s="15" t="s">
        <v>95</v>
      </c>
    </row>
    <row r="18" spans="1:7" s="48" customFormat="1" ht="45">
      <c r="A18" s="49"/>
      <c r="B18" s="50" t="s">
        <v>72</v>
      </c>
      <c r="C18" s="50" t="s">
        <v>73</v>
      </c>
      <c r="D18" s="50" t="s">
        <v>74</v>
      </c>
      <c r="E18" s="50" t="s">
        <v>88</v>
      </c>
      <c r="F18" s="50" t="s">
        <v>106</v>
      </c>
      <c r="G18" s="50" t="s">
        <v>75</v>
      </c>
    </row>
    <row r="19" spans="1:7" ht="15">
      <c r="A19" s="95" t="s">
        <v>91</v>
      </c>
      <c r="B19" s="99">
        <f>K6</f>
        <v>1010499994</v>
      </c>
      <c r="C19" s="99">
        <f>B19</f>
        <v>1010499994</v>
      </c>
      <c r="D19" s="101" t="s">
        <v>76</v>
      </c>
      <c r="E19" s="7">
        <f>'Mandatory Categorical'!I61</f>
        <v>167024787</v>
      </c>
      <c r="F19" s="7">
        <f>'Mandatory Categorical'!J61</f>
        <v>0</v>
      </c>
      <c r="G19" s="22">
        <f>F19/1177524781</f>
        <v>0</v>
      </c>
    </row>
    <row r="20" spans="1:6" ht="15">
      <c r="A20" s="96"/>
      <c r="B20" s="98"/>
      <c r="C20" s="98"/>
      <c r="D20" s="98"/>
      <c r="F20" s="7"/>
    </row>
    <row r="21" spans="1:7" ht="15">
      <c r="A21" s="95" t="s">
        <v>92</v>
      </c>
      <c r="B21" s="99">
        <f>K8</f>
        <v>1779794831</v>
      </c>
      <c r="C21" s="99">
        <f>'State Share Matching'!E62</f>
        <v>966528090</v>
      </c>
      <c r="D21" s="99">
        <f>'State Share Matching'!G62</f>
        <v>813266741</v>
      </c>
      <c r="E21" s="7">
        <f>'Matching Categorical'!I61</f>
        <v>327603102</v>
      </c>
      <c r="F21" s="7">
        <f>'Matching Categorical'!J61</f>
        <v>41380118</v>
      </c>
      <c r="G21" s="22">
        <f>F21/1335511310</f>
        <v>0.0309844759008443</v>
      </c>
    </row>
    <row r="22" spans="1:6" ht="15">
      <c r="A22" s="96"/>
      <c r="B22" s="98"/>
      <c r="C22" s="98"/>
      <c r="D22" s="109"/>
      <c r="F22" s="7"/>
    </row>
    <row r="23" spans="1:7" ht="15">
      <c r="A23" s="95" t="s">
        <v>93</v>
      </c>
      <c r="B23" s="99">
        <f>K10</f>
        <v>1891417442</v>
      </c>
      <c r="C23" s="99">
        <f>B23</f>
        <v>1891417442</v>
      </c>
      <c r="D23" s="101" t="s">
        <v>76</v>
      </c>
      <c r="E23" s="7">
        <f>Discretionary!L61</f>
        <v>1205514407</v>
      </c>
      <c r="F23" s="7">
        <f>Discretionary!M61</f>
        <v>857928465</v>
      </c>
      <c r="G23" s="22">
        <f>F23/3954860314</f>
        <v>0.21693015603180163</v>
      </c>
    </row>
    <row r="24" spans="1:6" ht="15">
      <c r="A24" s="96"/>
      <c r="B24" s="98"/>
      <c r="C24" s="98"/>
      <c r="D24" s="98"/>
      <c r="F24" s="7"/>
    </row>
    <row r="25" spans="1:7" ht="15">
      <c r="A25" s="97" t="s">
        <v>77</v>
      </c>
      <c r="B25" s="99">
        <f>K12</f>
        <v>1102848204</v>
      </c>
      <c r="C25" s="101" t="s">
        <v>76</v>
      </c>
      <c r="D25" s="99">
        <f>K12</f>
        <v>1102848204</v>
      </c>
      <c r="E25" s="16" t="s">
        <v>76</v>
      </c>
      <c r="F25" s="16" t="s">
        <v>76</v>
      </c>
      <c r="G25" s="16"/>
    </row>
    <row r="26" spans="1:6" ht="15">
      <c r="A26" s="96"/>
      <c r="B26" s="98"/>
      <c r="C26" s="98"/>
      <c r="D26" s="98"/>
      <c r="F26" s="7"/>
    </row>
    <row r="27" spans="1:7" ht="15">
      <c r="A27" s="51" t="s">
        <v>2</v>
      </c>
      <c r="B27" s="52">
        <f>SUM(B19:B26)</f>
        <v>5784560471</v>
      </c>
      <c r="C27" s="52">
        <f>SUM(C19:C26)</f>
        <v>3868445526</v>
      </c>
      <c r="D27" s="52">
        <f>SUM(D19:D25)</f>
        <v>1916114945</v>
      </c>
      <c r="E27" s="52">
        <f>SUM(E19:E23)</f>
        <v>1700142296</v>
      </c>
      <c r="F27" s="52">
        <f>SUM(F19:F23)</f>
        <v>899308583</v>
      </c>
      <c r="G27" s="53"/>
    </row>
    <row r="28" spans="1:7" ht="15">
      <c r="A28" s="97" t="s">
        <v>78</v>
      </c>
      <c r="B28" s="107">
        <v>100</v>
      </c>
      <c r="C28" s="108">
        <f>C27/B27</f>
        <v>0.6687535803962728</v>
      </c>
      <c r="D28" s="108">
        <f>D27/B27</f>
        <v>0.33124641960372725</v>
      </c>
      <c r="E28" s="16" t="s">
        <v>76</v>
      </c>
      <c r="F28" s="16" t="s">
        <v>76</v>
      </c>
      <c r="G28" s="16"/>
    </row>
    <row r="29" ht="15">
      <c r="D29" s="17"/>
    </row>
  </sheetData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workbookViewId="0" topLeftCell="A1">
      <selection activeCell="A2" sqref="A2:O3"/>
    </sheetView>
  </sheetViews>
  <sheetFormatPr defaultColWidth="8.88671875" defaultRowHeight="15"/>
  <cols>
    <col min="1" max="1" width="15.10546875" style="0" customWidth="1"/>
    <col min="2" max="2" width="11.10546875" style="0" customWidth="1"/>
    <col min="3" max="3" width="10.6640625" style="0" hidden="1" customWidth="1"/>
    <col min="4" max="4" width="8.5546875" style="0" hidden="1" customWidth="1"/>
    <col min="5" max="5" width="7.99609375" style="21" hidden="1" customWidth="1"/>
    <col min="6" max="6" width="11.21484375" style="0" customWidth="1"/>
    <col min="7" max="7" width="10.6640625" style="0" hidden="1" customWidth="1"/>
    <col min="8" max="8" width="9.4453125" style="0" hidden="1" customWidth="1"/>
    <col min="9" max="9" width="7.99609375" style="0" hidden="1" customWidth="1"/>
    <col min="10" max="10" width="10.5546875" style="0" customWidth="1"/>
    <col min="11" max="11" width="10.6640625" style="0" hidden="1" customWidth="1"/>
    <col min="12" max="12" width="9.4453125" style="0" hidden="1" customWidth="1"/>
    <col min="13" max="13" width="11.3359375" style="0" customWidth="1"/>
    <col min="14" max="14" width="10.6640625" style="0" hidden="1" customWidth="1"/>
    <col min="15" max="15" width="9.6640625" style="0" customWidth="1"/>
    <col min="16" max="16" width="10.6640625" style="32" hidden="1" customWidth="1"/>
    <col min="17" max="17" width="10.6640625" style="0" customWidth="1"/>
    <col min="18" max="18" width="7.99609375" style="0" hidden="1" customWidth="1"/>
    <col min="19" max="16384" width="7.99609375" style="0" customWidth="1"/>
  </cols>
  <sheetData>
    <row r="1" spans="1:256" s="19" customFormat="1" ht="15.75">
      <c r="A1" s="55" t="s">
        <v>136</v>
      </c>
      <c r="B1" s="35"/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5"/>
      <c r="P1" s="37"/>
      <c r="Q1" s="35"/>
      <c r="R1" s="14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18" ht="15.75">
      <c r="A2" s="124" t="s">
        <v>63</v>
      </c>
      <c r="B2" s="125"/>
      <c r="C2" s="125"/>
      <c r="D2" s="126"/>
      <c r="E2" s="126"/>
      <c r="F2" s="125"/>
      <c r="G2" s="126"/>
      <c r="H2" s="126"/>
      <c r="I2" s="126"/>
      <c r="J2" s="125"/>
      <c r="K2" s="126"/>
      <c r="L2" s="126"/>
      <c r="M2" s="125"/>
      <c r="N2" s="126"/>
      <c r="O2" s="125"/>
      <c r="P2" s="37"/>
      <c r="Q2" s="38"/>
      <c r="R2" s="10"/>
    </row>
    <row r="3" spans="1:18" ht="15.75">
      <c r="A3" s="124" t="s">
        <v>68</v>
      </c>
      <c r="B3" s="125"/>
      <c r="C3" s="126"/>
      <c r="D3" s="126"/>
      <c r="E3" s="126"/>
      <c r="F3" s="125"/>
      <c r="G3" s="126"/>
      <c r="H3" s="126"/>
      <c r="I3" s="126"/>
      <c r="J3" s="125"/>
      <c r="K3" s="126"/>
      <c r="L3" s="126"/>
      <c r="M3" s="125"/>
      <c r="N3" s="126"/>
      <c r="O3" s="125"/>
      <c r="P3" s="37"/>
      <c r="Q3" s="38"/>
      <c r="R3" s="10"/>
    </row>
    <row r="4" spans="1:16" ht="15.75">
      <c r="A4" s="74"/>
      <c r="B4" s="66"/>
      <c r="C4" s="74"/>
      <c r="D4" s="64"/>
      <c r="E4" s="63"/>
      <c r="F4" s="66"/>
      <c r="G4" s="74"/>
      <c r="H4" s="65"/>
      <c r="I4" s="63"/>
      <c r="J4" s="66"/>
      <c r="K4" s="63"/>
      <c r="L4" s="63"/>
      <c r="M4" s="66"/>
      <c r="N4" s="63"/>
      <c r="O4" s="66"/>
      <c r="P4"/>
    </row>
    <row r="5" spans="1:16" ht="22.5">
      <c r="A5" s="75"/>
      <c r="B5" s="80" t="s">
        <v>137</v>
      </c>
      <c r="C5" s="75"/>
      <c r="D5" s="57"/>
      <c r="E5" s="56"/>
      <c r="F5" s="80" t="s">
        <v>138</v>
      </c>
      <c r="G5" s="75"/>
      <c r="H5" s="56"/>
      <c r="I5" s="56"/>
      <c r="J5" s="80" t="s">
        <v>139</v>
      </c>
      <c r="K5" s="56"/>
      <c r="L5" s="56"/>
      <c r="M5" s="67"/>
      <c r="N5" s="56"/>
      <c r="O5" s="67"/>
      <c r="P5"/>
    </row>
    <row r="6" spans="1:16" ht="15.75">
      <c r="A6" s="75"/>
      <c r="B6" s="67"/>
      <c r="C6" s="75"/>
      <c r="D6" s="57"/>
      <c r="E6" s="56"/>
      <c r="F6" s="67"/>
      <c r="G6" s="75"/>
      <c r="H6" s="56"/>
      <c r="I6" s="56"/>
      <c r="J6" s="67"/>
      <c r="K6" s="56"/>
      <c r="L6" s="56"/>
      <c r="M6" s="67"/>
      <c r="N6" s="56"/>
      <c r="O6" s="67"/>
      <c r="P6"/>
    </row>
    <row r="7" spans="1:16" ht="39" customHeight="1">
      <c r="A7" s="76" t="s">
        <v>5</v>
      </c>
      <c r="B7" s="68" t="s">
        <v>98</v>
      </c>
      <c r="C7" s="78" t="s">
        <v>99</v>
      </c>
      <c r="D7" s="60" t="s">
        <v>4</v>
      </c>
      <c r="E7" s="61"/>
      <c r="F7" s="68" t="s">
        <v>98</v>
      </c>
      <c r="G7" s="78" t="s">
        <v>99</v>
      </c>
      <c r="H7" s="62" t="s">
        <v>4</v>
      </c>
      <c r="I7" s="61"/>
      <c r="J7" s="68" t="s">
        <v>98</v>
      </c>
      <c r="K7" s="59" t="s">
        <v>99</v>
      </c>
      <c r="L7" s="61"/>
      <c r="M7" s="68" t="s">
        <v>109</v>
      </c>
      <c r="N7" s="58" t="s">
        <v>134</v>
      </c>
      <c r="O7" s="68" t="s">
        <v>116</v>
      </c>
      <c r="P7" s="20" t="s">
        <v>69</v>
      </c>
    </row>
    <row r="8" spans="1:16" ht="15">
      <c r="A8" s="77"/>
      <c r="B8" s="73" t="s">
        <v>111</v>
      </c>
      <c r="C8" s="79"/>
      <c r="D8" s="70"/>
      <c r="E8" s="71"/>
      <c r="F8" s="73" t="s">
        <v>112</v>
      </c>
      <c r="G8" s="79"/>
      <c r="H8" s="72"/>
      <c r="I8" s="71"/>
      <c r="J8" s="73" t="s">
        <v>113</v>
      </c>
      <c r="K8" s="69"/>
      <c r="L8" s="71"/>
      <c r="M8" s="73" t="s">
        <v>114</v>
      </c>
      <c r="N8" s="71"/>
      <c r="O8" s="73" t="s">
        <v>115</v>
      </c>
      <c r="P8" s="20"/>
    </row>
    <row r="9" spans="1:16" ht="15">
      <c r="A9" s="86" t="s">
        <v>6</v>
      </c>
      <c r="B9" s="81">
        <v>16441707</v>
      </c>
      <c r="C9" s="81">
        <v>16441707</v>
      </c>
      <c r="D9" s="43">
        <f>SUM(B9-C9)</f>
        <v>0</v>
      </c>
      <c r="E9" s="41"/>
      <c r="F9" s="83">
        <v>20056875</v>
      </c>
      <c r="G9" s="82">
        <v>20056875</v>
      </c>
      <c r="H9" s="43">
        <f>SUM(F9-G9)</f>
        <v>0</v>
      </c>
      <c r="I9" s="41"/>
      <c r="J9" s="83">
        <v>41164585</v>
      </c>
      <c r="K9" s="42">
        <v>41164585</v>
      </c>
      <c r="L9" s="41"/>
      <c r="M9" s="84">
        <v>26638578</v>
      </c>
      <c r="N9" s="54">
        <v>26638578</v>
      </c>
      <c r="O9" s="85">
        <f>SUM(J9+M9)</f>
        <v>67803163</v>
      </c>
      <c r="P9" s="7">
        <f aca="true" t="shared" si="0" ref="P9:P40">SUM(M9-N9)</f>
        <v>0</v>
      </c>
    </row>
    <row r="10" spans="1:16" ht="15">
      <c r="A10" s="86" t="s">
        <v>7</v>
      </c>
      <c r="B10" s="82">
        <v>3544811</v>
      </c>
      <c r="C10" s="82">
        <v>3544811</v>
      </c>
      <c r="D10" s="43">
        <f aca="true" t="shared" si="1" ref="D10:D64">SUM(B10-C10)</f>
        <v>0</v>
      </c>
      <c r="E10" s="41"/>
      <c r="F10" s="83">
        <v>3698229</v>
      </c>
      <c r="G10" s="82">
        <v>3698229</v>
      </c>
      <c r="H10" s="43">
        <f aca="true" t="shared" si="2" ref="H10:H64">SUM(F10-G10)</f>
        <v>0</v>
      </c>
      <c r="I10" s="41"/>
      <c r="J10" s="83">
        <v>4066876</v>
      </c>
      <c r="K10" s="42">
        <v>4066876</v>
      </c>
      <c r="L10" s="41"/>
      <c r="M10" s="84">
        <v>3268015</v>
      </c>
      <c r="N10" s="54">
        <v>13212400</v>
      </c>
      <c r="O10" s="85">
        <f aca="true" t="shared" si="3" ref="O10:O64">SUM(J10+M10)</f>
        <v>7334891</v>
      </c>
      <c r="P10" s="7">
        <f t="shared" si="0"/>
        <v>-9944385</v>
      </c>
    </row>
    <row r="11" spans="1:16" ht="15">
      <c r="A11" s="86" t="s">
        <v>8</v>
      </c>
      <c r="B11" s="82">
        <v>0</v>
      </c>
      <c r="C11" s="82">
        <v>0</v>
      </c>
      <c r="D11" s="43">
        <f t="shared" si="1"/>
        <v>0</v>
      </c>
      <c r="E11" s="41"/>
      <c r="F11" s="83">
        <v>0</v>
      </c>
      <c r="G11" s="82">
        <v>0</v>
      </c>
      <c r="H11" s="43">
        <f t="shared" si="2"/>
        <v>0</v>
      </c>
      <c r="I11" s="41"/>
      <c r="J11" s="83">
        <v>2536652</v>
      </c>
      <c r="K11" s="42">
        <v>2536652</v>
      </c>
      <c r="L11" s="41"/>
      <c r="M11" s="84">
        <v>0</v>
      </c>
      <c r="N11" s="54">
        <v>0</v>
      </c>
      <c r="O11" s="85">
        <f t="shared" si="3"/>
        <v>2536652</v>
      </c>
      <c r="P11" s="7">
        <f t="shared" si="0"/>
        <v>0</v>
      </c>
    </row>
    <row r="12" spans="1:16" ht="15">
      <c r="A12" s="86" t="s">
        <v>9</v>
      </c>
      <c r="B12" s="82">
        <v>19827025</v>
      </c>
      <c r="C12" s="82">
        <v>19827025</v>
      </c>
      <c r="D12" s="43">
        <f t="shared" si="1"/>
        <v>0</v>
      </c>
      <c r="E12" s="41"/>
      <c r="F12" s="83">
        <v>25916213</v>
      </c>
      <c r="G12" s="82">
        <v>25916213</v>
      </c>
      <c r="H12" s="43">
        <f t="shared" si="2"/>
        <v>0</v>
      </c>
      <c r="I12" s="41"/>
      <c r="J12" s="83">
        <v>41683392</v>
      </c>
      <c r="K12" s="42">
        <v>41683392</v>
      </c>
      <c r="L12" s="41"/>
      <c r="M12" s="84">
        <v>650000</v>
      </c>
      <c r="N12" s="54">
        <v>650000</v>
      </c>
      <c r="O12" s="85">
        <f t="shared" si="3"/>
        <v>42333392</v>
      </c>
      <c r="P12" s="7">
        <f t="shared" si="0"/>
        <v>0</v>
      </c>
    </row>
    <row r="13" spans="1:16" ht="15">
      <c r="A13" s="86" t="s">
        <v>10</v>
      </c>
      <c r="B13" s="82">
        <v>5300283</v>
      </c>
      <c r="C13" s="82">
        <v>5300283</v>
      </c>
      <c r="D13" s="43">
        <f t="shared" si="1"/>
        <v>0</v>
      </c>
      <c r="E13" s="41"/>
      <c r="F13" s="83">
        <v>12312211</v>
      </c>
      <c r="G13" s="82">
        <v>12312211</v>
      </c>
      <c r="H13" s="43">
        <f t="shared" si="2"/>
        <v>0</v>
      </c>
      <c r="I13" s="41"/>
      <c r="J13" s="83">
        <v>24754995</v>
      </c>
      <c r="K13" s="42">
        <v>24754995</v>
      </c>
      <c r="L13" s="41"/>
      <c r="M13" s="84">
        <v>12000000</v>
      </c>
      <c r="N13" s="54">
        <v>12000000</v>
      </c>
      <c r="O13" s="85">
        <f t="shared" si="3"/>
        <v>36754995</v>
      </c>
      <c r="P13" s="7">
        <f t="shared" si="0"/>
        <v>0</v>
      </c>
    </row>
    <row r="14" spans="1:16" ht="15">
      <c r="A14" s="86" t="s">
        <v>11</v>
      </c>
      <c r="B14" s="82">
        <v>85593217</v>
      </c>
      <c r="C14" s="82">
        <v>85593217</v>
      </c>
      <c r="D14" s="43">
        <f t="shared" si="1"/>
        <v>0</v>
      </c>
      <c r="E14" s="41"/>
      <c r="F14" s="83">
        <v>175451634</v>
      </c>
      <c r="G14" s="82">
        <v>175451634</v>
      </c>
      <c r="H14" s="43">
        <f t="shared" si="2"/>
        <v>0</v>
      </c>
      <c r="I14" s="41"/>
      <c r="J14" s="83">
        <v>233210913</v>
      </c>
      <c r="K14" s="42">
        <v>233210913</v>
      </c>
      <c r="L14" s="41"/>
      <c r="M14" s="84">
        <v>276794000</v>
      </c>
      <c r="N14" s="54">
        <v>0</v>
      </c>
      <c r="O14" s="85">
        <f t="shared" si="3"/>
        <v>510004913</v>
      </c>
      <c r="P14" s="7">
        <f t="shared" si="0"/>
        <v>276794000</v>
      </c>
    </row>
    <row r="15" spans="1:16" ht="15">
      <c r="A15" s="86" t="s">
        <v>12</v>
      </c>
      <c r="B15" s="82">
        <v>10173800</v>
      </c>
      <c r="C15" s="82">
        <v>10173800</v>
      </c>
      <c r="D15" s="43">
        <f t="shared" si="1"/>
        <v>0</v>
      </c>
      <c r="E15" s="41"/>
      <c r="F15" s="83">
        <v>20011225</v>
      </c>
      <c r="G15" s="82">
        <v>20011225</v>
      </c>
      <c r="H15" s="43">
        <f t="shared" si="2"/>
        <v>0</v>
      </c>
      <c r="I15" s="41"/>
      <c r="J15" s="83">
        <v>21667247</v>
      </c>
      <c r="K15" s="42">
        <v>21667247</v>
      </c>
      <c r="L15" s="41"/>
      <c r="M15" s="84">
        <v>16234443</v>
      </c>
      <c r="N15" s="54">
        <v>30138938</v>
      </c>
      <c r="O15" s="85">
        <f t="shared" si="3"/>
        <v>37901690</v>
      </c>
      <c r="P15" s="7">
        <f t="shared" si="0"/>
        <v>-13904495</v>
      </c>
    </row>
    <row r="16" spans="1:16" ht="15">
      <c r="A16" s="86" t="s">
        <v>13</v>
      </c>
      <c r="B16" s="82">
        <v>18738357</v>
      </c>
      <c r="C16" s="82">
        <v>18738357</v>
      </c>
      <c r="D16" s="43">
        <f t="shared" si="1"/>
        <v>0</v>
      </c>
      <c r="E16" s="41"/>
      <c r="F16" s="83">
        <v>15907791</v>
      </c>
      <c r="G16" s="82">
        <v>15907791</v>
      </c>
      <c r="H16" s="43">
        <f t="shared" si="2"/>
        <v>0</v>
      </c>
      <c r="I16" s="41"/>
      <c r="J16" s="83">
        <v>14969652</v>
      </c>
      <c r="K16" s="42">
        <v>14969652</v>
      </c>
      <c r="L16" s="41"/>
      <c r="M16" s="84">
        <v>0</v>
      </c>
      <c r="N16" s="54">
        <v>0</v>
      </c>
      <c r="O16" s="85">
        <f t="shared" si="3"/>
        <v>14969652</v>
      </c>
      <c r="P16" s="7">
        <f t="shared" si="0"/>
        <v>0</v>
      </c>
    </row>
    <row r="17" spans="1:16" ht="15">
      <c r="A17" s="86" t="s">
        <v>14</v>
      </c>
      <c r="B17" s="82">
        <v>5179330</v>
      </c>
      <c r="C17" s="82">
        <v>5179330</v>
      </c>
      <c r="D17" s="43">
        <f t="shared" si="1"/>
        <v>0</v>
      </c>
      <c r="E17" s="41"/>
      <c r="F17" s="83">
        <v>3493104</v>
      </c>
      <c r="G17" s="82">
        <v>3493104</v>
      </c>
      <c r="H17" s="43">
        <f t="shared" si="2"/>
        <v>0</v>
      </c>
      <c r="I17" s="41"/>
      <c r="J17" s="83">
        <v>4145779</v>
      </c>
      <c r="K17" s="42">
        <v>4145779</v>
      </c>
      <c r="L17" s="41"/>
      <c r="M17" s="84">
        <v>0</v>
      </c>
      <c r="N17" s="54">
        <v>0</v>
      </c>
      <c r="O17" s="85">
        <f t="shared" si="3"/>
        <v>4145779</v>
      </c>
      <c r="P17" s="7">
        <f t="shared" si="0"/>
        <v>0</v>
      </c>
    </row>
    <row r="18" spans="1:16" ht="15">
      <c r="A18" s="86" t="s">
        <v>15</v>
      </c>
      <c r="B18" s="82">
        <v>4566974</v>
      </c>
      <c r="C18" s="82">
        <v>4566974</v>
      </c>
      <c r="D18" s="43">
        <f t="shared" si="1"/>
        <v>0</v>
      </c>
      <c r="E18" s="41"/>
      <c r="F18" s="83">
        <v>1940843</v>
      </c>
      <c r="G18" s="82">
        <v>1940843</v>
      </c>
      <c r="H18" s="43">
        <f t="shared" si="2"/>
        <v>0</v>
      </c>
      <c r="I18" s="41"/>
      <c r="J18" s="83">
        <v>3332314</v>
      </c>
      <c r="K18" s="42">
        <v>3332314</v>
      </c>
      <c r="L18" s="41"/>
      <c r="M18" s="84">
        <v>18521963</v>
      </c>
      <c r="N18" s="54">
        <v>18521963</v>
      </c>
      <c r="O18" s="85">
        <f t="shared" si="3"/>
        <v>21854277</v>
      </c>
      <c r="P18" s="7">
        <f t="shared" si="0"/>
        <v>0</v>
      </c>
    </row>
    <row r="19" spans="1:16" ht="15">
      <c r="A19" s="86" t="s">
        <v>16</v>
      </c>
      <c r="B19" s="82">
        <v>43026524</v>
      </c>
      <c r="C19" s="82">
        <v>43026524</v>
      </c>
      <c r="D19" s="43">
        <f t="shared" si="1"/>
        <v>0</v>
      </c>
      <c r="E19" s="41"/>
      <c r="F19" s="83">
        <v>68208058</v>
      </c>
      <c r="G19" s="82">
        <v>68208058</v>
      </c>
      <c r="H19" s="43">
        <f t="shared" si="2"/>
        <v>0</v>
      </c>
      <c r="I19" s="41"/>
      <c r="J19" s="83">
        <v>101401071</v>
      </c>
      <c r="K19" s="42">
        <v>101401071</v>
      </c>
      <c r="L19" s="41"/>
      <c r="M19" s="84">
        <v>150447769</v>
      </c>
      <c r="N19" s="54">
        <v>150447769</v>
      </c>
      <c r="O19" s="85">
        <f t="shared" si="3"/>
        <v>251848840</v>
      </c>
      <c r="P19" s="7">
        <f t="shared" si="0"/>
        <v>0</v>
      </c>
    </row>
    <row r="20" spans="1:16" ht="15">
      <c r="A20" s="86" t="s">
        <v>17</v>
      </c>
      <c r="B20" s="82">
        <v>36548223</v>
      </c>
      <c r="C20" s="82">
        <v>36548223</v>
      </c>
      <c r="D20" s="43">
        <f t="shared" si="1"/>
        <v>0</v>
      </c>
      <c r="E20" s="41"/>
      <c r="F20" s="83">
        <v>39503785</v>
      </c>
      <c r="G20" s="82">
        <v>39503785</v>
      </c>
      <c r="H20" s="43">
        <f t="shared" si="2"/>
        <v>0</v>
      </c>
      <c r="I20" s="41"/>
      <c r="J20" s="83">
        <v>66060236</v>
      </c>
      <c r="K20" s="42">
        <v>66060236</v>
      </c>
      <c r="L20" s="41"/>
      <c r="M20" s="84">
        <v>40000000</v>
      </c>
      <c r="N20" s="54">
        <v>40000000</v>
      </c>
      <c r="O20" s="85">
        <f t="shared" si="3"/>
        <v>106060236</v>
      </c>
      <c r="P20" s="7">
        <f t="shared" si="0"/>
        <v>0</v>
      </c>
    </row>
    <row r="21" spans="1:16" ht="15">
      <c r="A21" s="86" t="s">
        <v>18</v>
      </c>
      <c r="B21" s="82">
        <v>0</v>
      </c>
      <c r="C21" s="82">
        <v>0</v>
      </c>
      <c r="D21" s="43">
        <f t="shared" si="1"/>
        <v>0</v>
      </c>
      <c r="E21" s="41"/>
      <c r="F21" s="83">
        <v>0</v>
      </c>
      <c r="G21" s="82">
        <v>0</v>
      </c>
      <c r="H21" s="43">
        <f t="shared" si="2"/>
        <v>0</v>
      </c>
      <c r="I21" s="41"/>
      <c r="J21" s="83">
        <v>3810250</v>
      </c>
      <c r="K21" s="42">
        <v>3810250</v>
      </c>
      <c r="L21" s="41"/>
      <c r="M21" s="84">
        <v>0</v>
      </c>
      <c r="N21" s="54">
        <v>0</v>
      </c>
      <c r="O21" s="85">
        <f t="shared" si="3"/>
        <v>3810250</v>
      </c>
      <c r="P21" s="7">
        <f t="shared" si="0"/>
        <v>0</v>
      </c>
    </row>
    <row r="22" spans="1:16" ht="15">
      <c r="A22" s="86" t="s">
        <v>19</v>
      </c>
      <c r="B22" s="82">
        <v>4971633</v>
      </c>
      <c r="C22" s="82">
        <v>4971633</v>
      </c>
      <c r="D22" s="43">
        <f t="shared" si="1"/>
        <v>0</v>
      </c>
      <c r="E22" s="41"/>
      <c r="F22" s="83">
        <v>5614652</v>
      </c>
      <c r="G22" s="82">
        <v>5614652</v>
      </c>
      <c r="H22" s="43">
        <f t="shared" si="2"/>
        <v>0</v>
      </c>
      <c r="I22" s="41"/>
      <c r="J22" s="83">
        <v>7981199</v>
      </c>
      <c r="K22" s="42">
        <v>7981199</v>
      </c>
      <c r="L22" s="41"/>
      <c r="M22" s="84">
        <v>4800000</v>
      </c>
      <c r="N22" s="54">
        <v>4800000</v>
      </c>
      <c r="O22" s="85">
        <f t="shared" si="3"/>
        <v>12781199</v>
      </c>
      <c r="P22" s="7">
        <f t="shared" si="0"/>
        <v>0</v>
      </c>
    </row>
    <row r="23" spans="1:16" ht="15">
      <c r="A23" s="86" t="s">
        <v>20</v>
      </c>
      <c r="B23" s="82">
        <v>2867578</v>
      </c>
      <c r="C23" s="82">
        <v>2867578</v>
      </c>
      <c r="D23" s="43">
        <f t="shared" si="1"/>
        <v>0</v>
      </c>
      <c r="E23" s="41"/>
      <c r="F23" s="83">
        <v>6444192</v>
      </c>
      <c r="G23" s="82">
        <v>6444192</v>
      </c>
      <c r="H23" s="43">
        <f t="shared" si="2"/>
        <v>0</v>
      </c>
      <c r="I23" s="41"/>
      <c r="J23" s="83">
        <v>10911269</v>
      </c>
      <c r="K23" s="42">
        <v>10911269</v>
      </c>
      <c r="L23" s="41"/>
      <c r="M23" s="84">
        <v>8511050</v>
      </c>
      <c r="N23" s="54">
        <v>8511050</v>
      </c>
      <c r="O23" s="85">
        <f t="shared" si="3"/>
        <v>19422319</v>
      </c>
      <c r="P23" s="7">
        <f t="shared" si="0"/>
        <v>0</v>
      </c>
    </row>
    <row r="24" spans="1:16" ht="15">
      <c r="A24" s="86" t="s">
        <v>21</v>
      </c>
      <c r="B24" s="82">
        <v>56873824</v>
      </c>
      <c r="C24" s="82">
        <v>56873824</v>
      </c>
      <c r="D24" s="43">
        <f t="shared" si="1"/>
        <v>0</v>
      </c>
      <c r="E24" s="41"/>
      <c r="F24" s="83">
        <v>61129771</v>
      </c>
      <c r="G24" s="82">
        <v>61129771</v>
      </c>
      <c r="H24" s="43">
        <f t="shared" si="2"/>
        <v>0</v>
      </c>
      <c r="I24" s="41"/>
      <c r="J24" s="83">
        <v>74315122</v>
      </c>
      <c r="K24" s="42">
        <v>74315122</v>
      </c>
      <c r="L24" s="41"/>
      <c r="M24" s="84">
        <v>30087522</v>
      </c>
      <c r="N24" s="54">
        <v>30087522</v>
      </c>
      <c r="O24" s="85">
        <f t="shared" si="3"/>
        <v>104402644</v>
      </c>
      <c r="P24" s="7">
        <f t="shared" si="0"/>
        <v>0</v>
      </c>
    </row>
    <row r="25" spans="1:16" ht="15">
      <c r="A25" s="86" t="s">
        <v>22</v>
      </c>
      <c r="B25" s="82">
        <v>26181999</v>
      </c>
      <c r="C25" s="82">
        <v>26181999</v>
      </c>
      <c r="D25" s="43">
        <f t="shared" si="1"/>
        <v>0</v>
      </c>
      <c r="E25" s="41"/>
      <c r="F25" s="83">
        <v>28796599</v>
      </c>
      <c r="G25" s="82">
        <v>28796599</v>
      </c>
      <c r="H25" s="43">
        <f t="shared" si="2"/>
        <v>0</v>
      </c>
      <c r="I25" s="41"/>
      <c r="J25" s="83">
        <v>36918950</v>
      </c>
      <c r="K25" s="42">
        <v>36918950</v>
      </c>
      <c r="L25" s="41"/>
      <c r="M25" s="84">
        <v>53250771</v>
      </c>
      <c r="N25" s="54">
        <v>53250771</v>
      </c>
      <c r="O25" s="85">
        <f t="shared" si="3"/>
        <v>90169721</v>
      </c>
      <c r="P25" s="7">
        <f t="shared" si="0"/>
        <v>0</v>
      </c>
    </row>
    <row r="26" spans="1:16" ht="15">
      <c r="A26" s="86" t="s">
        <v>23</v>
      </c>
      <c r="B26" s="82">
        <v>8507792</v>
      </c>
      <c r="C26" s="82">
        <v>8507792</v>
      </c>
      <c r="D26" s="43">
        <f t="shared" si="1"/>
        <v>0</v>
      </c>
      <c r="E26" s="41"/>
      <c r="F26" s="83">
        <v>13116071</v>
      </c>
      <c r="G26" s="82">
        <v>13116071</v>
      </c>
      <c r="H26" s="43">
        <f t="shared" si="2"/>
        <v>0</v>
      </c>
      <c r="I26" s="41"/>
      <c r="J26" s="83">
        <v>17854779</v>
      </c>
      <c r="K26" s="42">
        <v>17854779</v>
      </c>
      <c r="L26" s="41"/>
      <c r="M26" s="84">
        <v>27471328</v>
      </c>
      <c r="N26" s="54">
        <v>27471328</v>
      </c>
      <c r="O26" s="85">
        <f t="shared" si="3"/>
        <v>45326107</v>
      </c>
      <c r="P26" s="7">
        <f t="shared" si="0"/>
        <v>0</v>
      </c>
    </row>
    <row r="27" spans="1:16" ht="15">
      <c r="A27" s="86" t="s">
        <v>24</v>
      </c>
      <c r="B27" s="82">
        <v>9811721</v>
      </c>
      <c r="C27" s="82">
        <v>9811721</v>
      </c>
      <c r="D27" s="43">
        <f t="shared" si="1"/>
        <v>0</v>
      </c>
      <c r="E27" s="41"/>
      <c r="F27" s="83">
        <v>12888165</v>
      </c>
      <c r="G27" s="82">
        <v>12888165</v>
      </c>
      <c r="H27" s="43">
        <f t="shared" si="2"/>
        <v>0</v>
      </c>
      <c r="I27" s="41"/>
      <c r="J27" s="83">
        <v>17753131</v>
      </c>
      <c r="K27" s="42">
        <v>17753131</v>
      </c>
      <c r="L27" s="41"/>
      <c r="M27" s="84">
        <v>10989284</v>
      </c>
      <c r="N27" s="54">
        <v>10989284</v>
      </c>
      <c r="O27" s="85">
        <f t="shared" si="3"/>
        <v>28742415</v>
      </c>
      <c r="P27" s="7">
        <f t="shared" si="0"/>
        <v>0</v>
      </c>
    </row>
    <row r="28" spans="1:16" ht="15">
      <c r="A28" s="86" t="s">
        <v>25</v>
      </c>
      <c r="B28" s="82">
        <v>16701653</v>
      </c>
      <c r="C28" s="82">
        <v>16701653</v>
      </c>
      <c r="D28" s="43">
        <f t="shared" si="1"/>
        <v>0</v>
      </c>
      <c r="E28" s="41"/>
      <c r="F28" s="83">
        <v>18048223</v>
      </c>
      <c r="G28" s="82">
        <v>18048223</v>
      </c>
      <c r="H28" s="43">
        <f t="shared" si="2"/>
        <v>0</v>
      </c>
      <c r="I28" s="41"/>
      <c r="J28" s="83">
        <v>35575149</v>
      </c>
      <c r="K28" s="42">
        <v>35575149</v>
      </c>
      <c r="L28" s="41"/>
      <c r="M28" s="84">
        <v>36240000</v>
      </c>
      <c r="N28" s="54">
        <v>36240000</v>
      </c>
      <c r="O28" s="85">
        <f t="shared" si="3"/>
        <v>71815149</v>
      </c>
      <c r="P28" s="7">
        <f t="shared" si="0"/>
        <v>0</v>
      </c>
    </row>
    <row r="29" spans="1:16" ht="15">
      <c r="A29" s="86" t="s">
        <v>26</v>
      </c>
      <c r="B29" s="82">
        <v>13864552</v>
      </c>
      <c r="C29" s="82">
        <v>13864552</v>
      </c>
      <c r="D29" s="43">
        <f t="shared" si="1"/>
        <v>0</v>
      </c>
      <c r="E29" s="41"/>
      <c r="F29" s="83">
        <v>22043891</v>
      </c>
      <c r="G29" s="82">
        <v>22043891</v>
      </c>
      <c r="H29" s="43">
        <f t="shared" si="2"/>
        <v>0</v>
      </c>
      <c r="I29" s="41"/>
      <c r="J29" s="83">
        <v>49903882</v>
      </c>
      <c r="K29" s="42">
        <v>49903882</v>
      </c>
      <c r="L29" s="41"/>
      <c r="M29" s="84">
        <v>54299700</v>
      </c>
      <c r="N29" s="54">
        <v>54299699</v>
      </c>
      <c r="O29" s="85">
        <f t="shared" si="3"/>
        <v>104203582</v>
      </c>
      <c r="P29" s="7">
        <f t="shared" si="0"/>
        <v>1</v>
      </c>
    </row>
    <row r="30" spans="1:16" ht="15">
      <c r="A30" s="86" t="s">
        <v>27</v>
      </c>
      <c r="B30" s="82">
        <v>3018598</v>
      </c>
      <c r="C30" s="82">
        <v>3018598</v>
      </c>
      <c r="D30" s="43">
        <f t="shared" si="1"/>
        <v>0</v>
      </c>
      <c r="E30" s="41"/>
      <c r="F30" s="83">
        <v>5227779</v>
      </c>
      <c r="G30" s="82">
        <v>5227779</v>
      </c>
      <c r="H30" s="43">
        <f t="shared" si="2"/>
        <v>0</v>
      </c>
      <c r="I30" s="41"/>
      <c r="J30" s="83">
        <v>7514042</v>
      </c>
      <c r="K30" s="42">
        <v>7514042</v>
      </c>
      <c r="L30" s="41"/>
      <c r="M30" s="84">
        <v>2547712</v>
      </c>
      <c r="N30" s="54">
        <v>3000000</v>
      </c>
      <c r="O30" s="85">
        <f t="shared" si="3"/>
        <v>10061754</v>
      </c>
      <c r="P30" s="7">
        <f t="shared" si="0"/>
        <v>-452288</v>
      </c>
    </row>
    <row r="31" spans="1:16" ht="15">
      <c r="A31" s="86" t="s">
        <v>28</v>
      </c>
      <c r="B31" s="82">
        <v>23301407</v>
      </c>
      <c r="C31" s="82">
        <v>23301407</v>
      </c>
      <c r="D31" s="43">
        <f t="shared" si="1"/>
        <v>0</v>
      </c>
      <c r="E31" s="41"/>
      <c r="F31" s="83">
        <v>25072098</v>
      </c>
      <c r="G31" s="82">
        <v>25072098</v>
      </c>
      <c r="H31" s="43">
        <f t="shared" si="2"/>
        <v>0</v>
      </c>
      <c r="I31" s="41"/>
      <c r="J31" s="83">
        <v>26483277</v>
      </c>
      <c r="K31" s="42">
        <v>26483277</v>
      </c>
      <c r="L31" s="41"/>
      <c r="M31" s="84">
        <v>40837806</v>
      </c>
      <c r="N31" s="54">
        <v>0</v>
      </c>
      <c r="O31" s="85">
        <f t="shared" si="3"/>
        <v>67321083</v>
      </c>
      <c r="P31" s="7">
        <f t="shared" si="0"/>
        <v>40837806</v>
      </c>
    </row>
    <row r="32" spans="1:16" ht="15">
      <c r="A32" s="86" t="s">
        <v>29</v>
      </c>
      <c r="B32" s="82">
        <v>44973373</v>
      </c>
      <c r="C32" s="82">
        <v>44973373</v>
      </c>
      <c r="D32" s="43">
        <f t="shared" si="1"/>
        <v>0</v>
      </c>
      <c r="E32" s="41"/>
      <c r="F32" s="83">
        <v>28217970</v>
      </c>
      <c r="G32" s="82">
        <v>28217970</v>
      </c>
      <c r="H32" s="43">
        <f t="shared" si="2"/>
        <v>0</v>
      </c>
      <c r="I32" s="41"/>
      <c r="J32" s="83">
        <v>27391015</v>
      </c>
      <c r="K32" s="42">
        <v>27391015</v>
      </c>
      <c r="L32" s="41"/>
      <c r="M32" s="84">
        <v>91874224</v>
      </c>
      <c r="N32" s="54">
        <v>69800747</v>
      </c>
      <c r="O32" s="85">
        <f t="shared" si="3"/>
        <v>119265239</v>
      </c>
      <c r="P32" s="7">
        <f t="shared" si="0"/>
        <v>22073477</v>
      </c>
    </row>
    <row r="33" spans="1:16" ht="15">
      <c r="A33" s="86" t="s">
        <v>30</v>
      </c>
      <c r="B33" s="82">
        <v>32081922</v>
      </c>
      <c r="C33" s="82">
        <v>32081922</v>
      </c>
      <c r="D33" s="43">
        <f t="shared" si="1"/>
        <v>0</v>
      </c>
      <c r="E33" s="41"/>
      <c r="F33" s="83">
        <v>47862750</v>
      </c>
      <c r="G33" s="82">
        <v>47862750</v>
      </c>
      <c r="H33" s="43">
        <f t="shared" si="2"/>
        <v>0</v>
      </c>
      <c r="I33" s="41"/>
      <c r="J33" s="83">
        <v>56873765</v>
      </c>
      <c r="K33" s="42">
        <v>56873765</v>
      </c>
      <c r="L33" s="41"/>
      <c r="M33" s="84">
        <v>14678240</v>
      </c>
      <c r="N33" s="54">
        <v>14678240</v>
      </c>
      <c r="O33" s="85">
        <f t="shared" si="3"/>
        <v>71552005</v>
      </c>
      <c r="P33" s="7">
        <f t="shared" si="0"/>
        <v>0</v>
      </c>
    </row>
    <row r="34" spans="1:16" ht="15">
      <c r="A34" s="86" t="s">
        <v>31</v>
      </c>
      <c r="B34" s="82">
        <v>23367543</v>
      </c>
      <c r="C34" s="82">
        <v>23367543</v>
      </c>
      <c r="D34" s="43">
        <f t="shared" si="1"/>
        <v>0</v>
      </c>
      <c r="E34" s="41"/>
      <c r="F34" s="83">
        <v>23422904</v>
      </c>
      <c r="G34" s="82">
        <v>23422904</v>
      </c>
      <c r="H34" s="43">
        <f t="shared" si="2"/>
        <v>0</v>
      </c>
      <c r="I34" s="41"/>
      <c r="J34" s="83">
        <v>25623505</v>
      </c>
      <c r="K34" s="42">
        <v>25623505</v>
      </c>
      <c r="L34" s="41"/>
      <c r="M34" s="84">
        <v>21099900</v>
      </c>
      <c r="N34" s="54">
        <v>21099900</v>
      </c>
      <c r="O34" s="85">
        <f t="shared" si="3"/>
        <v>46723405</v>
      </c>
      <c r="P34" s="7">
        <f t="shared" si="0"/>
        <v>0</v>
      </c>
    </row>
    <row r="35" spans="1:16" ht="15">
      <c r="A35" s="86" t="s">
        <v>32</v>
      </c>
      <c r="B35" s="82">
        <v>6293116</v>
      </c>
      <c r="C35" s="82">
        <v>6293116</v>
      </c>
      <c r="D35" s="43">
        <f t="shared" si="1"/>
        <v>0</v>
      </c>
      <c r="E35" s="41"/>
      <c r="F35" s="83">
        <v>14060405</v>
      </c>
      <c r="G35" s="82">
        <v>14060405</v>
      </c>
      <c r="H35" s="43">
        <f t="shared" si="2"/>
        <v>0</v>
      </c>
      <c r="I35" s="41"/>
      <c r="J35" s="83">
        <v>34142726</v>
      </c>
      <c r="K35" s="42">
        <v>34142726</v>
      </c>
      <c r="L35" s="41"/>
      <c r="M35" s="84">
        <v>19636326</v>
      </c>
      <c r="N35" s="54">
        <v>19636326</v>
      </c>
      <c r="O35" s="85">
        <f t="shared" si="3"/>
        <v>53779052</v>
      </c>
      <c r="P35" s="7">
        <f t="shared" si="0"/>
        <v>0</v>
      </c>
    </row>
    <row r="36" spans="1:16" ht="15">
      <c r="A36" s="86" t="s">
        <v>33</v>
      </c>
      <c r="B36" s="82">
        <v>24668568</v>
      </c>
      <c r="C36" s="82">
        <v>24668568</v>
      </c>
      <c r="D36" s="43">
        <f t="shared" si="1"/>
        <v>0</v>
      </c>
      <c r="E36" s="41"/>
      <c r="F36" s="83">
        <v>26058662</v>
      </c>
      <c r="G36" s="82">
        <v>26058662</v>
      </c>
      <c r="H36" s="43">
        <f t="shared" si="2"/>
        <v>0</v>
      </c>
      <c r="I36" s="41"/>
      <c r="J36" s="83">
        <v>36838779</v>
      </c>
      <c r="K36" s="42">
        <v>36838779</v>
      </c>
      <c r="L36" s="41"/>
      <c r="M36" s="84">
        <v>20712684</v>
      </c>
      <c r="N36" s="54">
        <v>20712684</v>
      </c>
      <c r="O36" s="85">
        <f t="shared" si="3"/>
        <v>57551463</v>
      </c>
      <c r="P36" s="7">
        <f t="shared" si="0"/>
        <v>0</v>
      </c>
    </row>
    <row r="37" spans="1:16" ht="15">
      <c r="A37" s="86" t="s">
        <v>34</v>
      </c>
      <c r="B37" s="82">
        <v>3190691</v>
      </c>
      <c r="C37" s="82">
        <v>3190691</v>
      </c>
      <c r="D37" s="43">
        <f t="shared" si="1"/>
        <v>0</v>
      </c>
      <c r="E37" s="41"/>
      <c r="F37" s="83">
        <v>3988172</v>
      </c>
      <c r="G37" s="82">
        <v>3988172</v>
      </c>
      <c r="H37" s="43">
        <f t="shared" si="2"/>
        <v>0</v>
      </c>
      <c r="I37" s="41"/>
      <c r="J37" s="83">
        <v>6252843</v>
      </c>
      <c r="K37" s="42">
        <v>6252843</v>
      </c>
      <c r="L37" s="41"/>
      <c r="M37" s="84">
        <v>7612239</v>
      </c>
      <c r="N37" s="54">
        <v>7612239</v>
      </c>
      <c r="O37" s="85">
        <f t="shared" si="3"/>
        <v>13865082</v>
      </c>
      <c r="P37" s="7">
        <f t="shared" si="0"/>
        <v>0</v>
      </c>
    </row>
    <row r="38" spans="1:16" ht="15">
      <c r="A38" s="86" t="s">
        <v>35</v>
      </c>
      <c r="B38" s="82">
        <v>10594637</v>
      </c>
      <c r="C38" s="82">
        <v>10594637</v>
      </c>
      <c r="D38" s="43">
        <f t="shared" si="1"/>
        <v>0</v>
      </c>
      <c r="E38" s="41"/>
      <c r="F38" s="83">
        <v>8158288</v>
      </c>
      <c r="G38" s="82">
        <v>8158288</v>
      </c>
      <c r="H38" s="43">
        <f t="shared" si="2"/>
        <v>0</v>
      </c>
      <c r="I38" s="41"/>
      <c r="J38" s="83">
        <v>11109174</v>
      </c>
      <c r="K38" s="42">
        <v>11109174</v>
      </c>
      <c r="L38" s="41"/>
      <c r="M38" s="84">
        <v>9000000</v>
      </c>
      <c r="N38" s="54">
        <v>9000000</v>
      </c>
      <c r="O38" s="85">
        <f t="shared" si="3"/>
        <v>20109174</v>
      </c>
      <c r="P38" s="7">
        <f t="shared" si="0"/>
        <v>0</v>
      </c>
    </row>
    <row r="39" spans="1:16" ht="15">
      <c r="A39" s="86" t="s">
        <v>36</v>
      </c>
      <c r="B39" s="82">
        <v>2580422</v>
      </c>
      <c r="C39" s="82">
        <v>2580422</v>
      </c>
      <c r="D39" s="43">
        <f t="shared" si="1"/>
        <v>0</v>
      </c>
      <c r="E39" s="41"/>
      <c r="F39" s="83">
        <v>9585635</v>
      </c>
      <c r="G39" s="82">
        <v>9585635</v>
      </c>
      <c r="H39" s="43">
        <f t="shared" si="2"/>
        <v>0</v>
      </c>
      <c r="I39" s="41"/>
      <c r="J39" s="83">
        <v>10067434</v>
      </c>
      <c r="K39" s="42">
        <v>10067434</v>
      </c>
      <c r="L39" s="41"/>
      <c r="M39" s="84">
        <v>0</v>
      </c>
      <c r="N39" s="54">
        <v>0</v>
      </c>
      <c r="O39" s="85">
        <f t="shared" si="3"/>
        <v>10067434</v>
      </c>
      <c r="P39" s="7">
        <f t="shared" si="0"/>
        <v>0</v>
      </c>
    </row>
    <row r="40" spans="1:16" ht="15">
      <c r="A40" s="86" t="s">
        <v>37</v>
      </c>
      <c r="B40" s="82">
        <v>4581870</v>
      </c>
      <c r="C40" s="82">
        <v>4581870</v>
      </c>
      <c r="D40" s="43">
        <f t="shared" si="1"/>
        <v>0</v>
      </c>
      <c r="E40" s="41"/>
      <c r="F40" s="83">
        <v>5653850</v>
      </c>
      <c r="G40" s="82">
        <v>5653850</v>
      </c>
      <c r="H40" s="43">
        <f t="shared" si="2"/>
        <v>0</v>
      </c>
      <c r="I40" s="41"/>
      <c r="J40" s="83">
        <v>4999237</v>
      </c>
      <c r="K40" s="42">
        <v>4999237</v>
      </c>
      <c r="L40" s="41"/>
      <c r="M40" s="84">
        <v>0</v>
      </c>
      <c r="N40" s="54">
        <v>0</v>
      </c>
      <c r="O40" s="85">
        <f t="shared" si="3"/>
        <v>4999237</v>
      </c>
      <c r="P40" s="7">
        <f t="shared" si="0"/>
        <v>0</v>
      </c>
    </row>
    <row r="41" spans="1:16" ht="15">
      <c r="A41" s="86" t="s">
        <v>38</v>
      </c>
      <c r="B41" s="82">
        <v>26374178</v>
      </c>
      <c r="C41" s="82">
        <v>26374178</v>
      </c>
      <c r="D41" s="43">
        <f t="shared" si="1"/>
        <v>0</v>
      </c>
      <c r="E41" s="41"/>
      <c r="F41" s="83">
        <v>38810601</v>
      </c>
      <c r="G41" s="82">
        <v>38810601</v>
      </c>
      <c r="H41" s="43">
        <f t="shared" si="2"/>
        <v>0</v>
      </c>
      <c r="I41" s="41"/>
      <c r="J41" s="83">
        <v>38150186</v>
      </c>
      <c r="K41" s="42">
        <v>38150186</v>
      </c>
      <c r="L41" s="41"/>
      <c r="M41" s="84">
        <v>79806965</v>
      </c>
      <c r="N41" s="54">
        <v>79806965</v>
      </c>
      <c r="O41" s="85">
        <f t="shared" si="3"/>
        <v>117957151</v>
      </c>
      <c r="P41" s="7">
        <f aca="true" t="shared" si="4" ref="P41:P64">SUM(M41-N41)</f>
        <v>0</v>
      </c>
    </row>
    <row r="42" spans="1:16" ht="15">
      <c r="A42" s="86" t="s">
        <v>39</v>
      </c>
      <c r="B42" s="82">
        <v>8307587</v>
      </c>
      <c r="C42" s="82">
        <v>8307587</v>
      </c>
      <c r="D42" s="43">
        <f t="shared" si="1"/>
        <v>0</v>
      </c>
      <c r="E42" s="41"/>
      <c r="F42" s="83">
        <v>9281927</v>
      </c>
      <c r="G42" s="82">
        <v>9281927</v>
      </c>
      <c r="H42" s="43">
        <f t="shared" si="2"/>
        <v>0</v>
      </c>
      <c r="I42" s="41"/>
      <c r="J42" s="83">
        <v>19145650</v>
      </c>
      <c r="K42" s="42">
        <v>19145650</v>
      </c>
      <c r="L42" s="41"/>
      <c r="M42" s="84">
        <v>31215087</v>
      </c>
      <c r="N42" s="54">
        <v>31215087</v>
      </c>
      <c r="O42" s="85">
        <f t="shared" si="3"/>
        <v>50360737</v>
      </c>
      <c r="P42" s="7">
        <f t="shared" si="4"/>
        <v>0</v>
      </c>
    </row>
    <row r="43" spans="1:16" ht="15">
      <c r="A43" s="86" t="s">
        <v>40</v>
      </c>
      <c r="B43" s="82">
        <v>101983998</v>
      </c>
      <c r="C43" s="82">
        <v>101983998</v>
      </c>
      <c r="D43" s="43">
        <f t="shared" si="1"/>
        <v>0</v>
      </c>
      <c r="E43" s="41"/>
      <c r="F43" s="83">
        <v>86141710</v>
      </c>
      <c r="G43" s="82">
        <v>86141710</v>
      </c>
      <c r="H43" s="43">
        <f t="shared" si="2"/>
        <v>0</v>
      </c>
      <c r="I43" s="41"/>
      <c r="J43" s="83">
        <v>111296579</v>
      </c>
      <c r="K43" s="42">
        <v>111296579</v>
      </c>
      <c r="L43" s="41"/>
      <c r="M43" s="84">
        <v>375000000</v>
      </c>
      <c r="N43" s="54">
        <v>375000000</v>
      </c>
      <c r="O43" s="85">
        <f t="shared" si="3"/>
        <v>486296579</v>
      </c>
      <c r="P43" s="7">
        <f t="shared" si="4"/>
        <v>0</v>
      </c>
    </row>
    <row r="44" spans="1:16" ht="15">
      <c r="A44" s="86" t="s">
        <v>41</v>
      </c>
      <c r="B44" s="82">
        <v>69639228</v>
      </c>
      <c r="C44" s="82">
        <v>69639228</v>
      </c>
      <c r="D44" s="43">
        <f t="shared" si="1"/>
        <v>0</v>
      </c>
      <c r="E44" s="41"/>
      <c r="F44" s="83">
        <v>37335136</v>
      </c>
      <c r="G44" s="82">
        <v>37335136</v>
      </c>
      <c r="H44" s="43">
        <f t="shared" si="2"/>
        <v>0</v>
      </c>
      <c r="I44" s="41"/>
      <c r="J44" s="83">
        <v>56592843</v>
      </c>
      <c r="K44" s="42">
        <v>56592843</v>
      </c>
      <c r="L44" s="41"/>
      <c r="M44" s="84">
        <v>72549902</v>
      </c>
      <c r="N44" s="54">
        <v>72549902</v>
      </c>
      <c r="O44" s="85">
        <f t="shared" si="3"/>
        <v>129142745</v>
      </c>
      <c r="P44" s="7">
        <f t="shared" si="4"/>
        <v>0</v>
      </c>
    </row>
    <row r="45" spans="1:16" ht="15">
      <c r="A45" s="86" t="s">
        <v>42</v>
      </c>
      <c r="B45" s="82">
        <v>2506022</v>
      </c>
      <c r="C45" s="82">
        <v>2506022</v>
      </c>
      <c r="D45" s="43">
        <f t="shared" si="1"/>
        <v>0</v>
      </c>
      <c r="E45" s="41"/>
      <c r="F45" s="83">
        <v>2867560</v>
      </c>
      <c r="G45" s="82">
        <v>2867560</v>
      </c>
      <c r="H45" s="43">
        <f t="shared" si="2"/>
        <v>0</v>
      </c>
      <c r="I45" s="41"/>
      <c r="J45" s="83">
        <v>4433802</v>
      </c>
      <c r="K45" s="42">
        <v>4433802</v>
      </c>
      <c r="L45" s="41"/>
      <c r="M45" s="84">
        <v>0</v>
      </c>
      <c r="N45" s="54">
        <v>0</v>
      </c>
      <c r="O45" s="85">
        <f t="shared" si="3"/>
        <v>4433802</v>
      </c>
      <c r="P45" s="7">
        <f t="shared" si="4"/>
        <v>0</v>
      </c>
    </row>
    <row r="46" spans="1:16" ht="15">
      <c r="A46" s="86" t="s">
        <v>43</v>
      </c>
      <c r="B46" s="82">
        <v>0</v>
      </c>
      <c r="C46" s="82">
        <v>0</v>
      </c>
      <c r="D46" s="43">
        <f t="shared" si="1"/>
        <v>0</v>
      </c>
      <c r="E46" s="41"/>
      <c r="F46" s="83">
        <v>0</v>
      </c>
      <c r="G46" s="82">
        <v>0</v>
      </c>
      <c r="H46" s="43">
        <f t="shared" si="2"/>
        <v>0</v>
      </c>
      <c r="I46" s="41"/>
      <c r="J46" s="83">
        <v>1558564</v>
      </c>
      <c r="K46" s="42">
        <v>1558564</v>
      </c>
      <c r="L46" s="41"/>
      <c r="M46" s="84">
        <v>0</v>
      </c>
      <c r="N46" s="54">
        <v>0</v>
      </c>
      <c r="O46" s="85">
        <f t="shared" si="3"/>
        <v>1558564</v>
      </c>
      <c r="P46" s="7">
        <f t="shared" si="4"/>
        <v>0</v>
      </c>
    </row>
    <row r="47" spans="1:16" ht="15">
      <c r="A47" s="86" t="s">
        <v>44</v>
      </c>
      <c r="B47" s="82">
        <v>70124656</v>
      </c>
      <c r="C47" s="82">
        <v>70124656</v>
      </c>
      <c r="D47" s="43">
        <f t="shared" si="1"/>
        <v>0</v>
      </c>
      <c r="E47" s="41"/>
      <c r="F47" s="83">
        <v>53175781</v>
      </c>
      <c r="G47" s="82">
        <v>53175781</v>
      </c>
      <c r="H47" s="43">
        <f t="shared" si="2"/>
        <v>0</v>
      </c>
      <c r="I47" s="41"/>
      <c r="J47" s="83">
        <v>65946524</v>
      </c>
      <c r="K47" s="42">
        <v>65946524</v>
      </c>
      <c r="L47" s="41"/>
      <c r="M47" s="84">
        <v>136654269</v>
      </c>
      <c r="N47" s="54">
        <v>136654269</v>
      </c>
      <c r="O47" s="85">
        <f t="shared" si="3"/>
        <v>202600793</v>
      </c>
      <c r="P47" s="7">
        <f t="shared" si="4"/>
        <v>0</v>
      </c>
    </row>
    <row r="48" spans="1:16" ht="15">
      <c r="A48" s="86" t="s">
        <v>45</v>
      </c>
      <c r="B48" s="82">
        <v>24909979</v>
      </c>
      <c r="C48" s="82">
        <v>24909979</v>
      </c>
      <c r="D48" s="43">
        <f t="shared" si="1"/>
        <v>0</v>
      </c>
      <c r="E48" s="41"/>
      <c r="F48" s="83">
        <v>16249398</v>
      </c>
      <c r="G48" s="82">
        <v>16249398</v>
      </c>
      <c r="H48" s="43">
        <f t="shared" si="2"/>
        <v>0</v>
      </c>
      <c r="I48" s="41"/>
      <c r="J48" s="83">
        <v>31085452</v>
      </c>
      <c r="K48" s="42">
        <v>31085452</v>
      </c>
      <c r="L48" s="41"/>
      <c r="M48" s="84">
        <v>30330284</v>
      </c>
      <c r="N48" s="54">
        <v>30330284</v>
      </c>
      <c r="O48" s="85">
        <f t="shared" si="3"/>
        <v>61415736</v>
      </c>
      <c r="P48" s="7">
        <f t="shared" si="4"/>
        <v>0</v>
      </c>
    </row>
    <row r="49" spans="1:16" ht="15">
      <c r="A49" s="86" t="s">
        <v>46</v>
      </c>
      <c r="B49" s="82">
        <v>19408790</v>
      </c>
      <c r="C49" s="82">
        <v>19408790</v>
      </c>
      <c r="D49" s="43">
        <f t="shared" si="1"/>
        <v>0</v>
      </c>
      <c r="E49" s="41"/>
      <c r="F49" s="83">
        <v>15424079</v>
      </c>
      <c r="G49" s="82">
        <v>15424079</v>
      </c>
      <c r="H49" s="43">
        <f t="shared" si="2"/>
        <v>0</v>
      </c>
      <c r="I49" s="41"/>
      <c r="J49" s="83">
        <v>20601959</v>
      </c>
      <c r="K49" s="42">
        <v>20601959</v>
      </c>
      <c r="L49" s="41"/>
      <c r="M49" s="84">
        <v>0</v>
      </c>
      <c r="N49" s="54">
        <v>0</v>
      </c>
      <c r="O49" s="85">
        <f t="shared" si="3"/>
        <v>20601959</v>
      </c>
      <c r="P49" s="7">
        <f t="shared" si="4"/>
        <v>0</v>
      </c>
    </row>
    <row r="50" spans="1:16" ht="15">
      <c r="A50" s="86" t="s">
        <v>47</v>
      </c>
      <c r="B50" s="82">
        <v>55336804</v>
      </c>
      <c r="C50" s="82">
        <v>55336804</v>
      </c>
      <c r="D50" s="43">
        <f t="shared" si="1"/>
        <v>0</v>
      </c>
      <c r="E50" s="41"/>
      <c r="F50" s="83">
        <v>53166841</v>
      </c>
      <c r="G50" s="82">
        <v>53166841</v>
      </c>
      <c r="H50" s="43">
        <f t="shared" si="2"/>
        <v>0</v>
      </c>
      <c r="I50" s="41"/>
      <c r="J50" s="83">
        <v>62676567</v>
      </c>
      <c r="K50" s="42">
        <v>62676567</v>
      </c>
      <c r="L50" s="41"/>
      <c r="M50" s="84">
        <v>25558000</v>
      </c>
      <c r="N50" s="54">
        <v>25558000</v>
      </c>
      <c r="O50" s="85">
        <f t="shared" si="3"/>
        <v>88234567</v>
      </c>
      <c r="P50" s="7">
        <f t="shared" si="4"/>
        <v>0</v>
      </c>
    </row>
    <row r="51" spans="1:16" ht="15">
      <c r="A51" s="86" t="s">
        <v>48</v>
      </c>
      <c r="B51" s="82">
        <v>0</v>
      </c>
      <c r="C51" s="82">
        <v>0</v>
      </c>
      <c r="D51" s="43">
        <f t="shared" si="1"/>
        <v>0</v>
      </c>
      <c r="E51" s="41"/>
      <c r="F51" s="83">
        <v>0</v>
      </c>
      <c r="G51" s="82">
        <v>0</v>
      </c>
      <c r="H51" s="43">
        <f t="shared" si="2"/>
        <v>0</v>
      </c>
      <c r="I51" s="41"/>
      <c r="J51" s="83">
        <v>47744829</v>
      </c>
      <c r="K51" s="42">
        <v>47744829</v>
      </c>
      <c r="L51" s="41"/>
      <c r="M51" s="84">
        <v>1000000</v>
      </c>
      <c r="N51" s="54">
        <v>0</v>
      </c>
      <c r="O51" s="85">
        <f t="shared" si="3"/>
        <v>48744829</v>
      </c>
      <c r="P51" s="7">
        <f t="shared" si="4"/>
        <v>1000000</v>
      </c>
    </row>
    <row r="52" spans="1:16" ht="15">
      <c r="A52" s="86" t="s">
        <v>49</v>
      </c>
      <c r="B52" s="82">
        <v>6633774</v>
      </c>
      <c r="C52" s="82">
        <v>6633774</v>
      </c>
      <c r="D52" s="43">
        <f t="shared" si="1"/>
        <v>0</v>
      </c>
      <c r="E52" s="41"/>
      <c r="F52" s="83">
        <v>4600880</v>
      </c>
      <c r="G52" s="82">
        <v>4600880</v>
      </c>
      <c r="H52" s="43">
        <f t="shared" si="2"/>
        <v>0</v>
      </c>
      <c r="I52" s="41"/>
      <c r="J52" s="83">
        <v>5237812</v>
      </c>
      <c r="K52" s="42">
        <v>5237812</v>
      </c>
      <c r="L52" s="41"/>
      <c r="M52" s="84">
        <v>520910</v>
      </c>
      <c r="N52" s="54">
        <v>520910</v>
      </c>
      <c r="O52" s="85">
        <f t="shared" si="3"/>
        <v>5758722</v>
      </c>
      <c r="P52" s="7">
        <f t="shared" si="4"/>
        <v>0</v>
      </c>
    </row>
    <row r="53" spans="1:16" ht="15">
      <c r="A53" s="86" t="s">
        <v>50</v>
      </c>
      <c r="B53" s="82">
        <v>9867439</v>
      </c>
      <c r="C53" s="82">
        <v>9867439</v>
      </c>
      <c r="D53" s="43">
        <f t="shared" si="1"/>
        <v>0</v>
      </c>
      <c r="E53" s="41"/>
      <c r="F53" s="83">
        <v>18069978</v>
      </c>
      <c r="G53" s="82">
        <v>18069978</v>
      </c>
      <c r="H53" s="43">
        <f t="shared" si="2"/>
        <v>0</v>
      </c>
      <c r="I53" s="41"/>
      <c r="J53" s="83">
        <v>36012981</v>
      </c>
      <c r="K53" s="42">
        <v>36012981</v>
      </c>
      <c r="L53" s="41"/>
      <c r="M53" s="84">
        <v>1354617</v>
      </c>
      <c r="N53" s="54">
        <v>1354617</v>
      </c>
      <c r="O53" s="85">
        <f t="shared" si="3"/>
        <v>37367598</v>
      </c>
      <c r="P53" s="7">
        <f t="shared" si="4"/>
        <v>0</v>
      </c>
    </row>
    <row r="54" spans="1:16" ht="15">
      <c r="A54" s="86" t="s">
        <v>51</v>
      </c>
      <c r="B54" s="82">
        <v>1710801</v>
      </c>
      <c r="C54" s="82">
        <v>1710801</v>
      </c>
      <c r="D54" s="43">
        <f t="shared" si="1"/>
        <v>0</v>
      </c>
      <c r="E54" s="41"/>
      <c r="F54" s="83">
        <v>3606012</v>
      </c>
      <c r="G54" s="82">
        <v>3606012</v>
      </c>
      <c r="H54" s="43">
        <f t="shared" si="2"/>
        <v>0</v>
      </c>
      <c r="I54" s="41"/>
      <c r="J54" s="83">
        <v>5932506</v>
      </c>
      <c r="K54" s="42">
        <v>5932506</v>
      </c>
      <c r="L54" s="41"/>
      <c r="M54" s="84">
        <v>4255930</v>
      </c>
      <c r="N54" s="54">
        <v>4255930</v>
      </c>
      <c r="O54" s="85">
        <f t="shared" si="3"/>
        <v>10188436</v>
      </c>
      <c r="P54" s="7">
        <f t="shared" si="4"/>
        <v>0</v>
      </c>
    </row>
    <row r="55" spans="1:16" ht="15">
      <c r="A55" s="86" t="s">
        <v>52</v>
      </c>
      <c r="B55" s="82">
        <v>37702188</v>
      </c>
      <c r="C55" s="82">
        <v>37702188</v>
      </c>
      <c r="D55" s="43">
        <f t="shared" si="1"/>
        <v>0</v>
      </c>
      <c r="E55" s="41"/>
      <c r="F55" s="83">
        <v>25448009</v>
      </c>
      <c r="G55" s="82">
        <v>25448009</v>
      </c>
      <c r="H55" s="43">
        <f t="shared" si="2"/>
        <v>0</v>
      </c>
      <c r="I55" s="41"/>
      <c r="J55" s="83">
        <v>41244067</v>
      </c>
      <c r="K55" s="42">
        <v>41244067</v>
      </c>
      <c r="L55" s="41"/>
      <c r="M55" s="84">
        <v>66293517</v>
      </c>
      <c r="N55" s="54">
        <v>66293517</v>
      </c>
      <c r="O55" s="85">
        <f t="shared" si="3"/>
        <v>107537584</v>
      </c>
      <c r="P55" s="7">
        <f t="shared" si="4"/>
        <v>0</v>
      </c>
    </row>
    <row r="56" spans="1:16" ht="15">
      <c r="A56" s="86" t="s">
        <v>53</v>
      </c>
      <c r="B56" s="82">
        <v>59844129</v>
      </c>
      <c r="C56" s="82">
        <v>59844129</v>
      </c>
      <c r="D56" s="43">
        <f t="shared" si="1"/>
        <v>0</v>
      </c>
      <c r="E56" s="41"/>
      <c r="F56" s="83">
        <v>109743814</v>
      </c>
      <c r="G56" s="82">
        <v>109743814</v>
      </c>
      <c r="H56" s="43">
        <f t="shared" si="2"/>
        <v>0</v>
      </c>
      <c r="I56" s="41"/>
      <c r="J56" s="83">
        <v>190209793</v>
      </c>
      <c r="K56" s="42">
        <v>190209793</v>
      </c>
      <c r="L56" s="41"/>
      <c r="M56" s="84">
        <v>0</v>
      </c>
      <c r="N56" s="54">
        <v>0</v>
      </c>
      <c r="O56" s="85">
        <f t="shared" si="3"/>
        <v>190209793</v>
      </c>
      <c r="P56" s="7">
        <f t="shared" si="4"/>
        <v>0</v>
      </c>
    </row>
    <row r="57" spans="1:16" ht="15">
      <c r="A57" s="86" t="s">
        <v>54</v>
      </c>
      <c r="B57" s="82">
        <v>12591564</v>
      </c>
      <c r="C57" s="82">
        <v>12591564</v>
      </c>
      <c r="D57" s="43">
        <f t="shared" si="1"/>
        <v>0</v>
      </c>
      <c r="E57" s="41"/>
      <c r="F57" s="83">
        <v>13411341</v>
      </c>
      <c r="G57" s="82">
        <v>13411341</v>
      </c>
      <c r="H57" s="43">
        <f t="shared" si="2"/>
        <v>0</v>
      </c>
      <c r="I57" s="41"/>
      <c r="J57" s="83">
        <v>20643745</v>
      </c>
      <c r="K57" s="42">
        <v>20643745</v>
      </c>
      <c r="L57" s="41"/>
      <c r="M57" s="84">
        <v>0</v>
      </c>
      <c r="N57" s="54">
        <v>0</v>
      </c>
      <c r="O57" s="85">
        <f t="shared" si="3"/>
        <v>20643745</v>
      </c>
      <c r="P57" s="7">
        <f t="shared" si="4"/>
        <v>0</v>
      </c>
    </row>
    <row r="58" spans="1:16" ht="15">
      <c r="A58" s="86" t="s">
        <v>55</v>
      </c>
      <c r="B58" s="82">
        <v>3944887</v>
      </c>
      <c r="C58" s="82">
        <v>3944887</v>
      </c>
      <c r="D58" s="43">
        <f t="shared" si="1"/>
        <v>0</v>
      </c>
      <c r="E58" s="41"/>
      <c r="F58" s="83">
        <v>2516280</v>
      </c>
      <c r="G58" s="82">
        <v>2516280</v>
      </c>
      <c r="H58" s="43">
        <f t="shared" si="2"/>
        <v>0</v>
      </c>
      <c r="I58" s="41"/>
      <c r="J58" s="83">
        <v>3245418</v>
      </c>
      <c r="K58" s="42">
        <v>3245418</v>
      </c>
      <c r="L58" s="41"/>
      <c r="M58" s="84">
        <v>6159809</v>
      </c>
      <c r="N58" s="54">
        <v>6159809</v>
      </c>
      <c r="O58" s="85">
        <f t="shared" si="3"/>
        <v>9405227</v>
      </c>
      <c r="P58" s="7">
        <f t="shared" si="4"/>
        <v>0</v>
      </c>
    </row>
    <row r="59" spans="1:16" ht="15">
      <c r="A59" s="86" t="s">
        <v>56</v>
      </c>
      <c r="B59" s="82">
        <v>0</v>
      </c>
      <c r="C59" s="82">
        <v>0</v>
      </c>
      <c r="D59" s="43">
        <f t="shared" si="1"/>
        <v>0</v>
      </c>
      <c r="E59" s="41"/>
      <c r="F59" s="83">
        <v>0</v>
      </c>
      <c r="G59" s="82">
        <v>0</v>
      </c>
      <c r="H59" s="43">
        <f t="shared" si="2"/>
        <v>0</v>
      </c>
      <c r="I59" s="41"/>
      <c r="J59" s="83">
        <v>2094534</v>
      </c>
      <c r="K59" s="42">
        <v>2094534</v>
      </c>
      <c r="L59" s="41"/>
      <c r="M59" s="84">
        <v>0</v>
      </c>
      <c r="N59" s="54">
        <v>0</v>
      </c>
      <c r="O59" s="85">
        <f t="shared" si="3"/>
        <v>2094534</v>
      </c>
      <c r="P59" s="7">
        <f t="shared" si="4"/>
        <v>0</v>
      </c>
    </row>
    <row r="60" spans="1:16" ht="15">
      <c r="A60" s="86" t="s">
        <v>57</v>
      </c>
      <c r="B60" s="82">
        <v>21328766</v>
      </c>
      <c r="C60" s="82">
        <v>21328766</v>
      </c>
      <c r="D60" s="43">
        <f t="shared" si="1"/>
        <v>0</v>
      </c>
      <c r="E60" s="41"/>
      <c r="F60" s="83">
        <v>31734985</v>
      </c>
      <c r="G60" s="82">
        <v>31734985</v>
      </c>
      <c r="H60" s="43">
        <f t="shared" si="2"/>
        <v>0</v>
      </c>
      <c r="I60" s="41"/>
      <c r="J60" s="83">
        <v>38612741</v>
      </c>
      <c r="K60" s="42">
        <v>38612741</v>
      </c>
      <c r="L60" s="41"/>
      <c r="M60" s="84">
        <v>27699905</v>
      </c>
      <c r="N60" s="54">
        <v>27699905</v>
      </c>
      <c r="O60" s="85">
        <f t="shared" si="3"/>
        <v>66312646</v>
      </c>
      <c r="P60" s="7">
        <f t="shared" si="4"/>
        <v>0</v>
      </c>
    </row>
    <row r="61" spans="1:16" ht="15">
      <c r="A61" s="86" t="s">
        <v>58</v>
      </c>
      <c r="B61" s="82">
        <v>41883444</v>
      </c>
      <c r="C61" s="82">
        <v>41883444</v>
      </c>
      <c r="D61" s="43">
        <f t="shared" si="1"/>
        <v>0</v>
      </c>
      <c r="E61" s="41"/>
      <c r="F61" s="83">
        <v>27841715</v>
      </c>
      <c r="G61" s="82">
        <v>27841715</v>
      </c>
      <c r="H61" s="43">
        <f t="shared" si="2"/>
        <v>0</v>
      </c>
      <c r="I61" s="41"/>
      <c r="J61" s="83">
        <v>32945383</v>
      </c>
      <c r="K61" s="42">
        <v>32945383</v>
      </c>
      <c r="L61" s="41"/>
      <c r="M61" s="84">
        <v>86738000</v>
      </c>
      <c r="N61" s="54">
        <v>86738000</v>
      </c>
      <c r="O61" s="85">
        <f t="shared" si="3"/>
        <v>119683383</v>
      </c>
      <c r="P61" s="7">
        <f t="shared" si="4"/>
        <v>0</v>
      </c>
    </row>
    <row r="62" spans="1:16" ht="15">
      <c r="A62" s="86" t="s">
        <v>59</v>
      </c>
      <c r="B62" s="82">
        <v>8727005</v>
      </c>
      <c r="C62" s="82">
        <v>8727005</v>
      </c>
      <c r="D62" s="43">
        <f t="shared" si="1"/>
        <v>0</v>
      </c>
      <c r="E62" s="41"/>
      <c r="F62" s="83">
        <v>7360049</v>
      </c>
      <c r="G62" s="82">
        <v>7360049</v>
      </c>
      <c r="H62" s="43">
        <f t="shared" si="2"/>
        <v>0</v>
      </c>
      <c r="I62" s="41"/>
      <c r="J62" s="83">
        <v>15019618</v>
      </c>
      <c r="K62" s="42">
        <v>15019618</v>
      </c>
      <c r="L62" s="41"/>
      <c r="M62" s="84">
        <v>0</v>
      </c>
      <c r="N62" s="54">
        <v>0</v>
      </c>
      <c r="O62" s="85">
        <f t="shared" si="3"/>
        <v>15019618</v>
      </c>
      <c r="P62" s="7">
        <f t="shared" si="4"/>
        <v>0</v>
      </c>
    </row>
    <row r="63" spans="1:16" ht="15">
      <c r="A63" s="86" t="s">
        <v>60</v>
      </c>
      <c r="B63" s="82">
        <v>24511351</v>
      </c>
      <c r="C63" s="82">
        <v>24511351</v>
      </c>
      <c r="D63" s="43">
        <f t="shared" si="1"/>
        <v>0</v>
      </c>
      <c r="E63" s="41"/>
      <c r="F63" s="83">
        <v>24605868</v>
      </c>
      <c r="G63" s="82">
        <v>24605868</v>
      </c>
      <c r="H63" s="43">
        <f t="shared" si="2"/>
        <v>0</v>
      </c>
      <c r="I63" s="41"/>
      <c r="J63" s="83">
        <v>29075560</v>
      </c>
      <c r="K63" s="42">
        <v>29075560</v>
      </c>
      <c r="L63" s="41"/>
      <c r="M63" s="84">
        <v>63500000</v>
      </c>
      <c r="N63" s="54">
        <v>63409517</v>
      </c>
      <c r="O63" s="85">
        <f t="shared" si="3"/>
        <v>92575560</v>
      </c>
      <c r="P63" s="7">
        <f t="shared" si="4"/>
        <v>90483</v>
      </c>
    </row>
    <row r="64" spans="1:16" ht="15">
      <c r="A64" s="86" t="s">
        <v>61</v>
      </c>
      <c r="B64" s="82">
        <v>2815041</v>
      </c>
      <c r="C64" s="82">
        <v>2815041</v>
      </c>
      <c r="D64" s="43">
        <f t="shared" si="1"/>
        <v>0</v>
      </c>
      <c r="E64" s="41"/>
      <c r="F64" s="83">
        <v>2229301</v>
      </c>
      <c r="G64" s="82">
        <v>2229301</v>
      </c>
      <c r="H64" s="43">
        <f t="shared" si="2"/>
        <v>0</v>
      </c>
      <c r="I64" s="41"/>
      <c r="J64" s="83">
        <v>3179647</v>
      </c>
      <c r="K64" s="42">
        <v>3179647</v>
      </c>
      <c r="L64" s="41"/>
      <c r="M64" s="84">
        <v>4019565</v>
      </c>
      <c r="N64" s="54">
        <v>4019565</v>
      </c>
      <c r="O64" s="85">
        <f t="shared" si="3"/>
        <v>7199212</v>
      </c>
      <c r="P64" s="7">
        <f t="shared" si="4"/>
        <v>0</v>
      </c>
    </row>
    <row r="65" spans="1:16" ht="15">
      <c r="A65" s="87" t="s">
        <v>62</v>
      </c>
      <c r="B65" s="88">
        <f>SUM(B9:B64)</f>
        <v>1177524781</v>
      </c>
      <c r="C65" s="88">
        <f>SUM(C9:C64)</f>
        <v>1177524781</v>
      </c>
      <c r="D65" s="89">
        <f>SUM(D9:D64)</f>
        <v>0</v>
      </c>
      <c r="E65" s="90"/>
      <c r="F65" s="91">
        <f>SUM(F9:F64)</f>
        <v>1335511310</v>
      </c>
      <c r="G65" s="88">
        <f>SUM(G9:G64)</f>
        <v>1335511310</v>
      </c>
      <c r="H65" s="89">
        <f>SUM(H9:H64)</f>
        <v>0</v>
      </c>
      <c r="I65" s="90"/>
      <c r="J65" s="91">
        <f>SUM(J9:J64)</f>
        <v>1944000000</v>
      </c>
      <c r="K65" s="89">
        <f>SUM(K9:K64)</f>
        <v>1944000000</v>
      </c>
      <c r="L65" s="90"/>
      <c r="M65" s="91">
        <f>SUM(M9:M64)</f>
        <v>2010860314</v>
      </c>
      <c r="N65" s="89">
        <f>SUM(N9:N64)</f>
        <v>1694365715</v>
      </c>
      <c r="O65" s="91">
        <f>SUM(O9:O64)</f>
        <v>3954860314</v>
      </c>
      <c r="P65" s="1">
        <f>SUM(P9:P64)</f>
        <v>316494599</v>
      </c>
    </row>
    <row r="66" spans="1:17" ht="15">
      <c r="A66" s="44" t="s">
        <v>110</v>
      </c>
      <c r="B66" s="45"/>
      <c r="C66" s="39"/>
      <c r="D66" s="39"/>
      <c r="E66" s="40"/>
      <c r="F66" s="45"/>
      <c r="G66" s="39"/>
      <c r="H66" s="39"/>
      <c r="I66" s="39"/>
      <c r="J66" s="45"/>
      <c r="K66" s="39"/>
      <c r="L66" s="39"/>
      <c r="M66" s="45"/>
      <c r="N66" s="39"/>
      <c r="O66" s="45"/>
      <c r="P66" s="46"/>
      <c r="Q66" s="39"/>
    </row>
    <row r="67" spans="1:16" ht="15">
      <c r="A67" s="3"/>
      <c r="B67" s="3"/>
      <c r="F67" s="3"/>
      <c r="J67" s="3"/>
      <c r="M67" s="3"/>
      <c r="O67" s="3"/>
      <c r="P67" s="34"/>
    </row>
    <row r="68" ht="15">
      <c r="I68" s="8"/>
    </row>
    <row r="69" ht="15">
      <c r="I69" s="8"/>
    </row>
    <row r="70" spans="1:17" ht="15">
      <c r="A70" s="2"/>
      <c r="B70" s="2"/>
      <c r="F70" s="2"/>
      <c r="J70" s="2"/>
      <c r="M70" s="2"/>
      <c r="O70" s="2"/>
      <c r="P70" s="33"/>
      <c r="Q70" s="4"/>
    </row>
  </sheetData>
  <printOptions/>
  <pageMargins left="0.75" right="0.75" top="0.75" bottom="0.75" header="0.5" footer="0.5"/>
  <pageSetup fitToHeight="1" fitToWidth="1" horizontalDpi="600" verticalDpi="600" orientation="portrait" scale="66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A1" sqref="A1"/>
    </sheetView>
  </sheetViews>
  <sheetFormatPr defaultColWidth="8.88671875" defaultRowHeight="15"/>
  <cols>
    <col min="1" max="1" width="13.3359375" style="0" customWidth="1"/>
    <col min="2" max="7" width="7.99609375" style="0" customWidth="1"/>
    <col min="8" max="8" width="9.6640625" style="0" customWidth="1"/>
    <col min="9" max="9" width="8.77734375" style="0" customWidth="1"/>
    <col min="10" max="16384" width="7.99609375" style="0" customWidth="1"/>
  </cols>
  <sheetData>
    <row r="1" spans="1:10" ht="15">
      <c r="A1" s="55" t="s">
        <v>140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11" t="s">
        <v>63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11" t="s">
        <v>82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7">
      <c r="A4" s="115" t="s">
        <v>5</v>
      </c>
      <c r="B4" s="113" t="s">
        <v>64</v>
      </c>
      <c r="C4" s="113" t="s">
        <v>83</v>
      </c>
      <c r="D4" s="113" t="s">
        <v>84</v>
      </c>
      <c r="E4" s="113" t="s">
        <v>85</v>
      </c>
      <c r="F4" s="113" t="s">
        <v>86</v>
      </c>
      <c r="G4" s="113" t="s">
        <v>87</v>
      </c>
      <c r="H4" s="113" t="s">
        <v>72</v>
      </c>
      <c r="I4" s="113" t="s">
        <v>88</v>
      </c>
      <c r="J4" s="113" t="s">
        <v>89</v>
      </c>
    </row>
    <row r="5" spans="1:10" ht="15">
      <c r="A5" s="116" t="s">
        <v>6</v>
      </c>
      <c r="B5" s="114">
        <v>0</v>
      </c>
      <c r="C5" s="114">
        <v>658500</v>
      </c>
      <c r="D5" s="114">
        <v>13858768</v>
      </c>
      <c r="E5" s="114">
        <v>0</v>
      </c>
      <c r="F5" s="114">
        <v>1924439</v>
      </c>
      <c r="G5" s="114">
        <v>0</v>
      </c>
      <c r="H5" s="114">
        <f>SUM(B5:G5)</f>
        <v>16441707</v>
      </c>
      <c r="I5" s="114">
        <v>0</v>
      </c>
      <c r="J5" s="114">
        <v>0</v>
      </c>
    </row>
    <row r="6" spans="1:10" ht="15">
      <c r="A6" s="116" t="s">
        <v>7</v>
      </c>
      <c r="B6" s="114">
        <v>0</v>
      </c>
      <c r="C6" s="114">
        <v>0</v>
      </c>
      <c r="D6" s="114">
        <v>3544811</v>
      </c>
      <c r="E6" s="114">
        <v>0</v>
      </c>
      <c r="F6" s="114">
        <v>0</v>
      </c>
      <c r="G6" s="114">
        <v>0</v>
      </c>
      <c r="H6" s="114">
        <f aca="true" t="shared" si="0" ref="H6:H60">SUM(B6:G6)</f>
        <v>3544811</v>
      </c>
      <c r="I6" s="114">
        <v>0</v>
      </c>
      <c r="J6" s="114">
        <v>0</v>
      </c>
    </row>
    <row r="7" spans="1:10" ht="15">
      <c r="A7" s="116" t="s">
        <v>8</v>
      </c>
      <c r="B7" s="114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f t="shared" si="0"/>
        <v>0</v>
      </c>
      <c r="I7" s="114">
        <v>0</v>
      </c>
      <c r="J7" s="114">
        <v>0</v>
      </c>
    </row>
    <row r="8" spans="1:10" ht="15">
      <c r="A8" s="116" t="s">
        <v>9</v>
      </c>
      <c r="B8" s="114">
        <v>0</v>
      </c>
      <c r="C8" s="114">
        <v>0</v>
      </c>
      <c r="D8" s="114">
        <v>19827025</v>
      </c>
      <c r="E8" s="114">
        <v>0</v>
      </c>
      <c r="F8" s="114">
        <v>0</v>
      </c>
      <c r="G8" s="114">
        <v>0</v>
      </c>
      <c r="H8" s="114">
        <f t="shared" si="0"/>
        <v>19827025</v>
      </c>
      <c r="I8" s="114">
        <v>0</v>
      </c>
      <c r="J8" s="114">
        <v>0</v>
      </c>
    </row>
    <row r="9" spans="1:10" ht="15">
      <c r="A9" s="116" t="s">
        <v>10</v>
      </c>
      <c r="B9" s="114">
        <v>73693</v>
      </c>
      <c r="C9" s="114">
        <v>14004</v>
      </c>
      <c r="D9" s="114">
        <v>1167370</v>
      </c>
      <c r="E9" s="114">
        <v>0</v>
      </c>
      <c r="F9" s="114">
        <v>0</v>
      </c>
      <c r="G9" s="114">
        <v>0</v>
      </c>
      <c r="H9" s="114">
        <f t="shared" si="0"/>
        <v>1255067</v>
      </c>
      <c r="I9" s="114">
        <v>4045216</v>
      </c>
      <c r="J9" s="114">
        <v>0</v>
      </c>
    </row>
    <row r="10" spans="1:10" ht="15">
      <c r="A10" s="116" t="s">
        <v>11</v>
      </c>
      <c r="B10" s="114">
        <v>0</v>
      </c>
      <c r="C10" s="114">
        <v>73888246</v>
      </c>
      <c r="D10" s="114">
        <v>0</v>
      </c>
      <c r="E10" s="114">
        <v>0</v>
      </c>
      <c r="F10" s="114">
        <v>0</v>
      </c>
      <c r="G10" s="114">
        <v>0</v>
      </c>
      <c r="H10" s="114">
        <f t="shared" si="0"/>
        <v>73888246</v>
      </c>
      <c r="I10" s="114">
        <v>11704971</v>
      </c>
      <c r="J10" s="114">
        <v>0</v>
      </c>
    </row>
    <row r="11" spans="1:10" ht="15">
      <c r="A11" s="116" t="s">
        <v>12</v>
      </c>
      <c r="B11" s="114">
        <v>1033357</v>
      </c>
      <c r="C11" s="114">
        <v>3638511</v>
      </c>
      <c r="D11" s="114">
        <v>5501932</v>
      </c>
      <c r="E11" s="114">
        <v>0</v>
      </c>
      <c r="F11" s="114">
        <v>0</v>
      </c>
      <c r="G11" s="114">
        <v>0</v>
      </c>
      <c r="H11" s="114">
        <f t="shared" si="0"/>
        <v>10173800</v>
      </c>
      <c r="I11" s="114">
        <v>0</v>
      </c>
      <c r="J11" s="114">
        <v>0</v>
      </c>
    </row>
    <row r="12" spans="1:10" ht="15">
      <c r="A12" s="116" t="s">
        <v>13</v>
      </c>
      <c r="B12" s="114">
        <v>1080851</v>
      </c>
      <c r="C12" s="114">
        <v>0</v>
      </c>
      <c r="D12" s="114">
        <v>17657506</v>
      </c>
      <c r="E12" s="114">
        <v>0</v>
      </c>
      <c r="F12" s="114">
        <v>0</v>
      </c>
      <c r="G12" s="114">
        <v>0</v>
      </c>
      <c r="H12" s="114">
        <f t="shared" si="0"/>
        <v>18738357</v>
      </c>
      <c r="I12" s="114">
        <v>0</v>
      </c>
      <c r="J12" s="114">
        <v>0</v>
      </c>
    </row>
    <row r="13" spans="1:10" ht="15">
      <c r="A13" s="116" t="s">
        <v>14</v>
      </c>
      <c r="B13" s="114">
        <v>0</v>
      </c>
      <c r="C13" s="114">
        <v>0</v>
      </c>
      <c r="D13" s="114">
        <v>5179330</v>
      </c>
      <c r="E13" s="114">
        <v>0</v>
      </c>
      <c r="F13" s="114">
        <v>0</v>
      </c>
      <c r="G13" s="114">
        <v>0</v>
      </c>
      <c r="H13" s="114">
        <f t="shared" si="0"/>
        <v>5179330</v>
      </c>
      <c r="I13" s="114">
        <v>0</v>
      </c>
      <c r="J13" s="114">
        <v>0</v>
      </c>
    </row>
    <row r="14" spans="1:10" ht="15">
      <c r="A14" s="116" t="s">
        <v>15</v>
      </c>
      <c r="B14" s="114">
        <v>0</v>
      </c>
      <c r="C14" s="114">
        <v>0</v>
      </c>
      <c r="D14" s="114">
        <v>4566974</v>
      </c>
      <c r="E14" s="114">
        <v>0</v>
      </c>
      <c r="F14" s="114">
        <v>0</v>
      </c>
      <c r="G14" s="114">
        <v>0</v>
      </c>
      <c r="H14" s="114">
        <f t="shared" si="0"/>
        <v>4566974</v>
      </c>
      <c r="I14" s="114">
        <v>0</v>
      </c>
      <c r="J14" s="114">
        <v>0</v>
      </c>
    </row>
    <row r="15" spans="1:10" ht="15">
      <c r="A15" s="116" t="s">
        <v>16</v>
      </c>
      <c r="B15" s="114">
        <v>1793323</v>
      </c>
      <c r="C15" s="114">
        <v>556660</v>
      </c>
      <c r="D15" s="114">
        <v>29139955</v>
      </c>
      <c r="E15" s="114">
        <v>0</v>
      </c>
      <c r="F15" s="114">
        <v>0</v>
      </c>
      <c r="G15" s="114">
        <v>6451416</v>
      </c>
      <c r="H15" s="114">
        <f t="shared" si="0"/>
        <v>37941354</v>
      </c>
      <c r="I15" s="114">
        <v>5085170</v>
      </c>
      <c r="J15" s="114">
        <v>0</v>
      </c>
    </row>
    <row r="16" spans="1:10" ht="15">
      <c r="A16" s="116" t="s">
        <v>17</v>
      </c>
      <c r="B16" s="114">
        <v>2895181</v>
      </c>
      <c r="C16" s="114">
        <v>788912</v>
      </c>
      <c r="D16" s="114">
        <v>13237090</v>
      </c>
      <c r="E16" s="114">
        <v>777119</v>
      </c>
      <c r="F16" s="114">
        <v>17024953</v>
      </c>
      <c r="G16" s="114">
        <v>721</v>
      </c>
      <c r="H16" s="114">
        <f t="shared" si="0"/>
        <v>34723976</v>
      </c>
      <c r="I16" s="114">
        <v>1824247</v>
      </c>
      <c r="J16" s="114">
        <v>0</v>
      </c>
    </row>
    <row r="17" spans="1:10" ht="15">
      <c r="A17" s="116" t="s">
        <v>18</v>
      </c>
      <c r="B17" s="114">
        <v>0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0"/>
        <v>0</v>
      </c>
      <c r="I17" s="114">
        <v>0</v>
      </c>
      <c r="J17" s="114">
        <v>0</v>
      </c>
    </row>
    <row r="18" spans="1:10" ht="15">
      <c r="A18" s="116" t="s">
        <v>19</v>
      </c>
      <c r="B18" s="114">
        <v>549024</v>
      </c>
      <c r="C18" s="114">
        <v>273971</v>
      </c>
      <c r="D18" s="114">
        <v>4148638</v>
      </c>
      <c r="E18" s="114">
        <v>0</v>
      </c>
      <c r="F18" s="114">
        <v>0</v>
      </c>
      <c r="G18" s="114">
        <v>0</v>
      </c>
      <c r="H18" s="114">
        <f t="shared" si="0"/>
        <v>4971633</v>
      </c>
      <c r="I18" s="114">
        <v>0</v>
      </c>
      <c r="J18" s="114">
        <v>0</v>
      </c>
    </row>
    <row r="19" spans="1:10" ht="15">
      <c r="A19" s="116" t="s">
        <v>20</v>
      </c>
      <c r="B19" s="114">
        <v>0</v>
      </c>
      <c r="C19" s="114">
        <v>0</v>
      </c>
      <c r="D19" s="114">
        <v>2867578</v>
      </c>
      <c r="E19" s="114">
        <v>0</v>
      </c>
      <c r="F19" s="114">
        <v>0</v>
      </c>
      <c r="G19" s="114">
        <v>0</v>
      </c>
      <c r="H19" s="114">
        <f t="shared" si="0"/>
        <v>2867578</v>
      </c>
      <c r="I19" s="114">
        <v>0</v>
      </c>
      <c r="J19" s="114">
        <v>0</v>
      </c>
    </row>
    <row r="20" spans="1:10" ht="15">
      <c r="A20" s="116" t="s">
        <v>21</v>
      </c>
      <c r="B20" s="114">
        <v>0</v>
      </c>
      <c r="C20" s="114">
        <v>2775347</v>
      </c>
      <c r="D20" s="114">
        <v>54098477</v>
      </c>
      <c r="E20" s="114">
        <v>0</v>
      </c>
      <c r="F20" s="114">
        <v>0</v>
      </c>
      <c r="G20" s="114">
        <v>0</v>
      </c>
      <c r="H20" s="114">
        <f t="shared" si="0"/>
        <v>56873824</v>
      </c>
      <c r="I20" s="114">
        <v>0</v>
      </c>
      <c r="J20" s="114">
        <v>0</v>
      </c>
    </row>
    <row r="21" spans="1:10" ht="15">
      <c r="A21" s="116" t="s">
        <v>22</v>
      </c>
      <c r="B21" s="114">
        <v>0</v>
      </c>
      <c r="C21" s="114">
        <v>603</v>
      </c>
      <c r="D21" s="114">
        <v>1388455</v>
      </c>
      <c r="E21" s="114">
        <v>0</v>
      </c>
      <c r="F21" s="114">
        <v>0</v>
      </c>
      <c r="G21" s="114">
        <v>0</v>
      </c>
      <c r="H21" s="114">
        <f t="shared" si="0"/>
        <v>1389058</v>
      </c>
      <c r="I21" s="114">
        <v>24792941</v>
      </c>
      <c r="J21" s="114">
        <v>0</v>
      </c>
    </row>
    <row r="22" spans="1:10" ht="15">
      <c r="A22" s="116" t="s">
        <v>23</v>
      </c>
      <c r="B22" s="114">
        <v>327093</v>
      </c>
      <c r="C22" s="114">
        <v>1736172</v>
      </c>
      <c r="D22" s="114">
        <v>6370207</v>
      </c>
      <c r="E22" s="114">
        <v>0</v>
      </c>
      <c r="F22" s="114">
        <v>0</v>
      </c>
      <c r="G22" s="114">
        <v>0</v>
      </c>
      <c r="H22" s="114">
        <f t="shared" si="0"/>
        <v>8433472</v>
      </c>
      <c r="I22" s="114">
        <v>74320</v>
      </c>
      <c r="J22" s="114">
        <v>0</v>
      </c>
    </row>
    <row r="23" spans="1:10" ht="15">
      <c r="A23" s="116" t="s">
        <v>24</v>
      </c>
      <c r="B23" s="114">
        <v>2061546</v>
      </c>
      <c r="C23" s="114">
        <v>0</v>
      </c>
      <c r="D23" s="114">
        <v>3648643</v>
      </c>
      <c r="E23" s="114">
        <v>149596</v>
      </c>
      <c r="F23" s="114">
        <v>1600282</v>
      </c>
      <c r="G23" s="114">
        <v>2351654</v>
      </c>
      <c r="H23" s="114">
        <f t="shared" si="0"/>
        <v>9811721</v>
      </c>
      <c r="I23" s="114">
        <v>0</v>
      </c>
      <c r="J23" s="114">
        <v>0</v>
      </c>
    </row>
    <row r="24" spans="1:10" ht="15">
      <c r="A24" s="116" t="s">
        <v>25</v>
      </c>
      <c r="B24" s="114">
        <v>2056061</v>
      </c>
      <c r="C24" s="114">
        <v>1282955</v>
      </c>
      <c r="D24" s="114">
        <v>0</v>
      </c>
      <c r="E24" s="114">
        <v>1285272</v>
      </c>
      <c r="F24" s="114">
        <v>3856112</v>
      </c>
      <c r="G24" s="114">
        <v>2873</v>
      </c>
      <c r="H24" s="114">
        <f t="shared" si="0"/>
        <v>8483273</v>
      </c>
      <c r="I24" s="114">
        <v>8218380</v>
      </c>
      <c r="J24" s="114">
        <v>0</v>
      </c>
    </row>
    <row r="25" spans="1:10" ht="15">
      <c r="A25" s="116" t="s">
        <v>26</v>
      </c>
      <c r="B25" s="114">
        <v>837586</v>
      </c>
      <c r="C25" s="114">
        <v>150455</v>
      </c>
      <c r="D25" s="114">
        <v>337685</v>
      </c>
      <c r="E25" s="114">
        <v>0</v>
      </c>
      <c r="F25" s="114">
        <v>5830652</v>
      </c>
      <c r="G25" s="114">
        <v>0</v>
      </c>
      <c r="H25" s="114">
        <f t="shared" si="0"/>
        <v>7156378</v>
      </c>
      <c r="I25" s="114">
        <v>6708174</v>
      </c>
      <c r="J25" s="114">
        <v>0</v>
      </c>
    </row>
    <row r="26" spans="1:10" ht="15">
      <c r="A26" s="116" t="s">
        <v>27</v>
      </c>
      <c r="B26" s="114">
        <v>0</v>
      </c>
      <c r="C26" s="114">
        <v>0</v>
      </c>
      <c r="D26" s="114">
        <v>3018598</v>
      </c>
      <c r="E26" s="114">
        <v>0</v>
      </c>
      <c r="F26" s="114">
        <v>0</v>
      </c>
      <c r="G26" s="114">
        <v>0</v>
      </c>
      <c r="H26" s="114">
        <f t="shared" si="0"/>
        <v>3018598</v>
      </c>
      <c r="I26" s="114">
        <v>0</v>
      </c>
      <c r="J26" s="114">
        <v>0</v>
      </c>
    </row>
    <row r="27" spans="1:10" ht="15">
      <c r="A27" s="116" t="s">
        <v>28</v>
      </c>
      <c r="B27" s="114">
        <v>331969</v>
      </c>
      <c r="C27" s="114">
        <v>0</v>
      </c>
      <c r="D27" s="114">
        <v>20969639</v>
      </c>
      <c r="E27" s="114">
        <v>0</v>
      </c>
      <c r="F27" s="114">
        <v>1999799</v>
      </c>
      <c r="G27" s="114">
        <v>0</v>
      </c>
      <c r="H27" s="114">
        <f t="shared" si="0"/>
        <v>23301407</v>
      </c>
      <c r="I27" s="114">
        <v>0</v>
      </c>
      <c r="J27" s="114">
        <v>0</v>
      </c>
    </row>
    <row r="28" spans="1:10" ht="15">
      <c r="A28" s="116" t="s">
        <v>29</v>
      </c>
      <c r="B28" s="114">
        <v>0</v>
      </c>
      <c r="C28" s="114">
        <v>8817635</v>
      </c>
      <c r="D28" s="114">
        <v>25582347</v>
      </c>
      <c r="E28" s="114">
        <v>0</v>
      </c>
      <c r="F28" s="114">
        <v>0</v>
      </c>
      <c r="G28" s="114">
        <v>0</v>
      </c>
      <c r="H28" s="114">
        <f t="shared" si="0"/>
        <v>34399982</v>
      </c>
      <c r="I28" s="114">
        <v>10573391</v>
      </c>
      <c r="J28" s="114">
        <v>0</v>
      </c>
    </row>
    <row r="29" spans="1:10" ht="15">
      <c r="A29" s="116" t="s">
        <v>30</v>
      </c>
      <c r="B29" s="114">
        <v>0</v>
      </c>
      <c r="C29" s="114">
        <v>1218909</v>
      </c>
      <c r="D29" s="114">
        <v>30863013</v>
      </c>
      <c r="E29" s="114">
        <v>0</v>
      </c>
      <c r="F29" s="114">
        <v>0</v>
      </c>
      <c r="G29" s="114">
        <v>0</v>
      </c>
      <c r="H29" s="114">
        <f t="shared" si="0"/>
        <v>32081922</v>
      </c>
      <c r="I29" s="114">
        <v>0</v>
      </c>
      <c r="J29" s="114">
        <v>0</v>
      </c>
    </row>
    <row r="30" spans="1:10" ht="15">
      <c r="A30" s="116" t="s">
        <v>31</v>
      </c>
      <c r="B30" s="114">
        <v>558175</v>
      </c>
      <c r="C30" s="114">
        <v>2377759</v>
      </c>
      <c r="D30" s="114">
        <v>7957710</v>
      </c>
      <c r="E30" s="114">
        <v>146205</v>
      </c>
      <c r="F30" s="114">
        <v>0</v>
      </c>
      <c r="G30" s="114">
        <v>397885</v>
      </c>
      <c r="H30" s="114">
        <f t="shared" si="0"/>
        <v>11437734</v>
      </c>
      <c r="I30" s="114">
        <v>11929809</v>
      </c>
      <c r="J30" s="114">
        <v>0</v>
      </c>
    </row>
    <row r="31" spans="1:10" ht="15">
      <c r="A31" s="116" t="s">
        <v>32</v>
      </c>
      <c r="B31" s="114">
        <v>0</v>
      </c>
      <c r="C31" s="114">
        <v>0</v>
      </c>
      <c r="D31" s="114">
        <v>5854774</v>
      </c>
      <c r="E31" s="114">
        <v>2580</v>
      </c>
      <c r="F31" s="114">
        <v>416978</v>
      </c>
      <c r="G31" s="114">
        <v>0</v>
      </c>
      <c r="H31" s="114">
        <f t="shared" si="0"/>
        <v>6274332</v>
      </c>
      <c r="I31" s="114">
        <v>18784</v>
      </c>
      <c r="J31" s="114">
        <v>0</v>
      </c>
    </row>
    <row r="32" spans="1:10" ht="15">
      <c r="A32" s="116" t="s">
        <v>33</v>
      </c>
      <c r="B32" s="114">
        <v>480341</v>
      </c>
      <c r="C32" s="114">
        <v>5252394</v>
      </c>
      <c r="D32" s="114">
        <v>18935833</v>
      </c>
      <c r="E32" s="114">
        <v>0</v>
      </c>
      <c r="F32" s="114">
        <v>0</v>
      </c>
      <c r="G32" s="114">
        <v>0</v>
      </c>
      <c r="H32" s="114">
        <f t="shared" si="0"/>
        <v>24668568</v>
      </c>
      <c r="I32" s="114">
        <v>0</v>
      </c>
      <c r="J32" s="114">
        <v>0</v>
      </c>
    </row>
    <row r="33" spans="1:10" ht="15">
      <c r="A33" s="116" t="s">
        <v>34</v>
      </c>
      <c r="B33" s="114">
        <v>756672</v>
      </c>
      <c r="C33" s="114">
        <v>0</v>
      </c>
      <c r="D33" s="114">
        <v>2226142</v>
      </c>
      <c r="E33" s="114">
        <v>207877</v>
      </c>
      <c r="F33" s="114">
        <v>0</v>
      </c>
      <c r="G33" s="114">
        <v>0</v>
      </c>
      <c r="H33" s="114">
        <f t="shared" si="0"/>
        <v>3190691</v>
      </c>
      <c r="I33" s="114">
        <v>0</v>
      </c>
      <c r="J33" s="114">
        <v>0</v>
      </c>
    </row>
    <row r="34" spans="1:10" ht="15">
      <c r="A34" s="116" t="s">
        <v>35</v>
      </c>
      <c r="B34" s="114">
        <v>801624</v>
      </c>
      <c r="C34" s="114">
        <v>0</v>
      </c>
      <c r="D34" s="114">
        <v>6333970</v>
      </c>
      <c r="E34" s="114">
        <v>974505</v>
      </c>
      <c r="F34" s="114">
        <v>0</v>
      </c>
      <c r="G34" s="114">
        <v>2484538</v>
      </c>
      <c r="H34" s="114">
        <f t="shared" si="0"/>
        <v>10594637</v>
      </c>
      <c r="I34" s="114">
        <v>0</v>
      </c>
      <c r="J34" s="114">
        <v>0</v>
      </c>
    </row>
    <row r="35" spans="1:10" ht="15">
      <c r="A35" s="116" t="s">
        <v>36</v>
      </c>
      <c r="B35" s="114">
        <v>24036</v>
      </c>
      <c r="C35" s="114">
        <v>0</v>
      </c>
      <c r="D35" s="114">
        <v>2319928</v>
      </c>
      <c r="E35" s="114">
        <v>38320</v>
      </c>
      <c r="F35" s="114">
        <v>83036</v>
      </c>
      <c r="G35" s="114">
        <v>0</v>
      </c>
      <c r="H35" s="114">
        <f t="shared" si="0"/>
        <v>2465320</v>
      </c>
      <c r="I35" s="114">
        <v>115102</v>
      </c>
      <c r="J35" s="114">
        <v>0</v>
      </c>
    </row>
    <row r="36" spans="1:10" ht="15">
      <c r="A36" s="116" t="s">
        <v>37</v>
      </c>
      <c r="B36" s="114">
        <v>384088</v>
      </c>
      <c r="C36" s="114">
        <v>835553</v>
      </c>
      <c r="D36" s="114">
        <v>2794680</v>
      </c>
      <c r="E36" s="114">
        <v>102001</v>
      </c>
      <c r="F36" s="114">
        <v>144609</v>
      </c>
      <c r="G36" s="114">
        <v>320939</v>
      </c>
      <c r="H36" s="114">
        <f t="shared" si="0"/>
        <v>4581870</v>
      </c>
      <c r="I36" s="114">
        <v>0</v>
      </c>
      <c r="J36" s="114">
        <v>0</v>
      </c>
    </row>
    <row r="37" spans="1:10" ht="15">
      <c r="A37" s="116" t="s">
        <v>38</v>
      </c>
      <c r="B37" s="114">
        <v>1318709</v>
      </c>
      <c r="C37" s="114">
        <v>451120</v>
      </c>
      <c r="D37" s="114">
        <v>21735264</v>
      </c>
      <c r="E37" s="114">
        <v>296117</v>
      </c>
      <c r="F37" s="114">
        <v>2572968</v>
      </c>
      <c r="G37" s="114">
        <v>0</v>
      </c>
      <c r="H37" s="114">
        <f t="shared" si="0"/>
        <v>26374178</v>
      </c>
      <c r="I37" s="114">
        <v>0</v>
      </c>
      <c r="J37" s="114">
        <v>0</v>
      </c>
    </row>
    <row r="38" spans="1:10" ht="15">
      <c r="A38" s="116" t="s">
        <v>39</v>
      </c>
      <c r="B38" s="114">
        <v>896800</v>
      </c>
      <c r="C38" s="114">
        <v>1486796</v>
      </c>
      <c r="D38" s="114">
        <v>5923991</v>
      </c>
      <c r="E38" s="114">
        <v>0</v>
      </c>
      <c r="F38" s="114">
        <v>0</v>
      </c>
      <c r="G38" s="114">
        <v>0</v>
      </c>
      <c r="H38" s="114">
        <f t="shared" si="0"/>
        <v>8307587</v>
      </c>
      <c r="I38" s="114">
        <v>0</v>
      </c>
      <c r="J38" s="114">
        <v>0</v>
      </c>
    </row>
    <row r="39" spans="1:10" ht="15">
      <c r="A39" s="116" t="s">
        <v>40</v>
      </c>
      <c r="B39" s="114">
        <v>1429955</v>
      </c>
      <c r="C39" s="114">
        <v>0</v>
      </c>
      <c r="D39" s="114">
        <v>44710192</v>
      </c>
      <c r="E39" s="114">
        <v>0</v>
      </c>
      <c r="F39" s="114">
        <v>0</v>
      </c>
      <c r="G39" s="114">
        <v>0</v>
      </c>
      <c r="H39" s="114">
        <f t="shared" si="0"/>
        <v>46140147</v>
      </c>
      <c r="I39" s="114">
        <v>55843851</v>
      </c>
      <c r="J39" s="114">
        <v>0</v>
      </c>
    </row>
    <row r="40" spans="1:10" ht="15">
      <c r="A40" s="116" t="s">
        <v>41</v>
      </c>
      <c r="B40" s="114">
        <v>1587982</v>
      </c>
      <c r="C40" s="114">
        <v>0</v>
      </c>
      <c r="D40" s="114">
        <v>56455899</v>
      </c>
      <c r="E40" s="114">
        <v>0</v>
      </c>
      <c r="F40" s="114">
        <v>0</v>
      </c>
      <c r="G40" s="114">
        <v>11568044</v>
      </c>
      <c r="H40" s="114">
        <f t="shared" si="0"/>
        <v>69611925</v>
      </c>
      <c r="I40" s="114">
        <v>27303</v>
      </c>
      <c r="J40" s="114">
        <v>0</v>
      </c>
    </row>
    <row r="41" spans="1:10" ht="15">
      <c r="A41" s="116" t="s">
        <v>42</v>
      </c>
      <c r="B41" s="114">
        <v>275777</v>
      </c>
      <c r="C41" s="114">
        <v>0</v>
      </c>
      <c r="D41" s="114">
        <v>1525154</v>
      </c>
      <c r="E41" s="114">
        <v>18295</v>
      </c>
      <c r="F41" s="114">
        <v>0</v>
      </c>
      <c r="G41" s="114">
        <v>686796</v>
      </c>
      <c r="H41" s="114">
        <f t="shared" si="0"/>
        <v>2506022</v>
      </c>
      <c r="I41" s="114">
        <v>0</v>
      </c>
      <c r="J41" s="114">
        <v>0</v>
      </c>
    </row>
    <row r="42" spans="1:10" ht="15">
      <c r="A42" s="116" t="s">
        <v>43</v>
      </c>
      <c r="B42" s="114">
        <v>0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0"/>
        <v>0</v>
      </c>
      <c r="I42" s="114">
        <v>0</v>
      </c>
      <c r="J42" s="114">
        <v>0</v>
      </c>
    </row>
    <row r="43" spans="1:10" ht="15">
      <c r="A43" s="116" t="s">
        <v>44</v>
      </c>
      <c r="B43" s="114">
        <v>3604131</v>
      </c>
      <c r="C43" s="114">
        <v>3470087</v>
      </c>
      <c r="D43" s="114">
        <v>57028328</v>
      </c>
      <c r="E43" s="114">
        <v>0</v>
      </c>
      <c r="F43" s="114">
        <v>0</v>
      </c>
      <c r="G43" s="114">
        <v>6022110</v>
      </c>
      <c r="H43" s="114">
        <f t="shared" si="0"/>
        <v>70124656</v>
      </c>
      <c r="I43" s="114">
        <v>0</v>
      </c>
      <c r="J43" s="114">
        <v>0</v>
      </c>
    </row>
    <row r="44" spans="1:10" ht="15">
      <c r="A44" s="116" t="s">
        <v>45</v>
      </c>
      <c r="B44" s="114">
        <v>0</v>
      </c>
      <c r="C44" s="114">
        <v>0</v>
      </c>
      <c r="D44" s="114">
        <v>24909979</v>
      </c>
      <c r="E44" s="114">
        <v>0</v>
      </c>
      <c r="F44" s="114">
        <v>0</v>
      </c>
      <c r="G44" s="114">
        <v>0</v>
      </c>
      <c r="H44" s="114">
        <f t="shared" si="0"/>
        <v>24909979</v>
      </c>
      <c r="I44" s="114">
        <v>0</v>
      </c>
      <c r="J44" s="114">
        <v>0</v>
      </c>
    </row>
    <row r="45" spans="1:10" ht="15">
      <c r="A45" s="116" t="s">
        <v>46</v>
      </c>
      <c r="B45" s="114">
        <v>1996818</v>
      </c>
      <c r="C45" s="114">
        <v>0</v>
      </c>
      <c r="D45" s="114">
        <v>17377291</v>
      </c>
      <c r="E45" s="114">
        <v>34681</v>
      </c>
      <c r="F45" s="114">
        <v>0</v>
      </c>
      <c r="G45" s="114">
        <v>0</v>
      </c>
      <c r="H45" s="114">
        <f t="shared" si="0"/>
        <v>19408790</v>
      </c>
      <c r="I45" s="114">
        <v>0</v>
      </c>
      <c r="J45" s="114">
        <v>0</v>
      </c>
    </row>
    <row r="46" spans="1:10" ht="15">
      <c r="A46" s="116" t="s">
        <v>47</v>
      </c>
      <c r="B46" s="114">
        <v>0</v>
      </c>
      <c r="C46" s="114">
        <v>0</v>
      </c>
      <c r="D46" s="114">
        <v>42470375</v>
      </c>
      <c r="E46" s="114">
        <v>0</v>
      </c>
      <c r="F46" s="114">
        <v>0</v>
      </c>
      <c r="G46" s="114">
        <v>0</v>
      </c>
      <c r="H46" s="114">
        <f t="shared" si="0"/>
        <v>42470375</v>
      </c>
      <c r="I46" s="114">
        <v>12866429</v>
      </c>
      <c r="J46" s="114">
        <v>0</v>
      </c>
    </row>
    <row r="47" spans="1:10" ht="15">
      <c r="A47" s="116" t="s">
        <v>48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14">
        <f t="shared" si="0"/>
        <v>0</v>
      </c>
      <c r="I47" s="114">
        <v>0</v>
      </c>
      <c r="J47" s="114">
        <v>0</v>
      </c>
    </row>
    <row r="48" spans="1:10" ht="15">
      <c r="A48" s="116" t="s">
        <v>49</v>
      </c>
      <c r="B48" s="114">
        <v>0</v>
      </c>
      <c r="C48" s="114">
        <v>0</v>
      </c>
      <c r="D48" s="114">
        <v>6633774</v>
      </c>
      <c r="E48" s="114">
        <v>0</v>
      </c>
      <c r="F48" s="114">
        <v>0</v>
      </c>
      <c r="G48" s="114">
        <v>0</v>
      </c>
      <c r="H48" s="114">
        <f t="shared" si="0"/>
        <v>6633774</v>
      </c>
      <c r="I48" s="114">
        <v>0</v>
      </c>
      <c r="J48" s="114">
        <v>0</v>
      </c>
    </row>
    <row r="49" spans="1:10" ht="15">
      <c r="A49" s="116" t="s">
        <v>50</v>
      </c>
      <c r="B49" s="114">
        <v>0</v>
      </c>
      <c r="C49" s="114">
        <v>0</v>
      </c>
      <c r="D49" s="114">
        <v>9867439</v>
      </c>
      <c r="E49" s="114">
        <v>0</v>
      </c>
      <c r="F49" s="114">
        <v>0</v>
      </c>
      <c r="G49" s="114">
        <v>0</v>
      </c>
      <c r="H49" s="114">
        <f t="shared" si="0"/>
        <v>9867439</v>
      </c>
      <c r="I49" s="114">
        <v>0</v>
      </c>
      <c r="J49" s="114">
        <v>0</v>
      </c>
    </row>
    <row r="50" spans="1:10" ht="15">
      <c r="A50" s="116" t="s">
        <v>51</v>
      </c>
      <c r="B50" s="114">
        <v>0</v>
      </c>
      <c r="C50" s="114">
        <v>0</v>
      </c>
      <c r="D50" s="114">
        <v>1710801</v>
      </c>
      <c r="E50" s="114">
        <v>0</v>
      </c>
      <c r="F50" s="114">
        <v>0</v>
      </c>
      <c r="G50" s="114">
        <v>0</v>
      </c>
      <c r="H50" s="114">
        <f t="shared" si="0"/>
        <v>1710801</v>
      </c>
      <c r="I50" s="114">
        <v>0</v>
      </c>
      <c r="J50" s="114">
        <v>0</v>
      </c>
    </row>
    <row r="51" spans="1:10" ht="15">
      <c r="A51" s="116" t="s">
        <v>52</v>
      </c>
      <c r="B51" s="114">
        <v>791744</v>
      </c>
      <c r="C51" s="114">
        <v>5915862</v>
      </c>
      <c r="D51" s="114">
        <v>29533464</v>
      </c>
      <c r="E51" s="114">
        <v>150542</v>
      </c>
      <c r="F51" s="114">
        <v>737765</v>
      </c>
      <c r="G51" s="114">
        <v>572811</v>
      </c>
      <c r="H51" s="114">
        <f t="shared" si="0"/>
        <v>37702188</v>
      </c>
      <c r="I51" s="114">
        <v>0</v>
      </c>
      <c r="J51" s="114">
        <v>0</v>
      </c>
    </row>
    <row r="52" spans="1:10" ht="15">
      <c r="A52" s="116" t="s">
        <v>53</v>
      </c>
      <c r="B52" s="114">
        <v>0</v>
      </c>
      <c r="C52" s="114">
        <v>0</v>
      </c>
      <c r="D52" s="114">
        <v>50960569</v>
      </c>
      <c r="E52" s="114">
        <v>0</v>
      </c>
      <c r="F52" s="114">
        <v>0</v>
      </c>
      <c r="G52" s="114">
        <v>0</v>
      </c>
      <c r="H52" s="114">
        <f t="shared" si="0"/>
        <v>50960569</v>
      </c>
      <c r="I52" s="114">
        <v>8883560</v>
      </c>
      <c r="J52" s="114">
        <v>0</v>
      </c>
    </row>
    <row r="53" spans="1:10" ht="15">
      <c r="A53" s="116" t="s">
        <v>54</v>
      </c>
      <c r="B53" s="114">
        <v>0</v>
      </c>
      <c r="C53" s="114">
        <v>0</v>
      </c>
      <c r="D53" s="114">
        <v>12591564</v>
      </c>
      <c r="E53" s="114">
        <v>0</v>
      </c>
      <c r="F53" s="114">
        <v>0</v>
      </c>
      <c r="G53" s="114">
        <v>0</v>
      </c>
      <c r="H53" s="114">
        <f t="shared" si="0"/>
        <v>12591564</v>
      </c>
      <c r="I53" s="114">
        <v>0</v>
      </c>
      <c r="J53" s="114">
        <v>0</v>
      </c>
    </row>
    <row r="54" spans="1:10" ht="15">
      <c r="A54" s="116" t="s">
        <v>55</v>
      </c>
      <c r="B54" s="114">
        <v>153387</v>
      </c>
      <c r="C54" s="114">
        <v>409625</v>
      </c>
      <c r="D54" s="114">
        <v>3051616</v>
      </c>
      <c r="E54" s="114">
        <v>23222</v>
      </c>
      <c r="F54" s="114">
        <v>187332</v>
      </c>
      <c r="G54" s="114">
        <v>119705</v>
      </c>
      <c r="H54" s="114">
        <f t="shared" si="0"/>
        <v>3944887</v>
      </c>
      <c r="I54" s="114">
        <v>0</v>
      </c>
      <c r="J54" s="114">
        <v>0</v>
      </c>
    </row>
    <row r="55" spans="1:10" ht="15">
      <c r="A55" s="116" t="s">
        <v>56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0"/>
        <v>0</v>
      </c>
      <c r="I55" s="114">
        <v>0</v>
      </c>
      <c r="J55" s="114">
        <v>0</v>
      </c>
    </row>
    <row r="56" spans="1:10" ht="15">
      <c r="A56" s="116" t="s">
        <v>57</v>
      </c>
      <c r="B56" s="114">
        <v>0</v>
      </c>
      <c r="C56" s="114">
        <v>0</v>
      </c>
      <c r="D56" s="114">
        <v>11253648</v>
      </c>
      <c r="E56" s="114">
        <v>0</v>
      </c>
      <c r="F56" s="114">
        <v>5761979</v>
      </c>
      <c r="G56" s="114">
        <v>0</v>
      </c>
      <c r="H56" s="114">
        <f t="shared" si="0"/>
        <v>17015627</v>
      </c>
      <c r="I56" s="114">
        <v>4313139</v>
      </c>
      <c r="J56" s="114">
        <v>0</v>
      </c>
    </row>
    <row r="57" spans="1:10" ht="15">
      <c r="A57" s="116" t="s">
        <v>58</v>
      </c>
      <c r="B57" s="114">
        <v>0</v>
      </c>
      <c r="C57" s="114">
        <v>0</v>
      </c>
      <c r="D57" s="114">
        <v>41883444</v>
      </c>
      <c r="E57" s="114">
        <v>0</v>
      </c>
      <c r="F57" s="114">
        <v>0</v>
      </c>
      <c r="G57" s="114">
        <v>0</v>
      </c>
      <c r="H57" s="114">
        <f t="shared" si="0"/>
        <v>41883444</v>
      </c>
      <c r="I57" s="114">
        <v>0</v>
      </c>
      <c r="J57" s="114">
        <v>0</v>
      </c>
    </row>
    <row r="58" spans="1:10" ht="15">
      <c r="A58" s="116" t="s">
        <v>59</v>
      </c>
      <c r="B58" s="114">
        <v>1084143</v>
      </c>
      <c r="C58" s="114">
        <v>576467</v>
      </c>
      <c r="D58" s="114">
        <v>4218103</v>
      </c>
      <c r="E58" s="114">
        <v>285118</v>
      </c>
      <c r="F58" s="114">
        <v>2563174</v>
      </c>
      <c r="G58" s="114">
        <v>0</v>
      </c>
      <c r="H58" s="114">
        <f t="shared" si="0"/>
        <v>8727005</v>
      </c>
      <c r="I58" s="114">
        <v>0</v>
      </c>
      <c r="J58" s="114">
        <v>0</v>
      </c>
    </row>
    <row r="59" spans="1:10" ht="15">
      <c r="A59" s="116" t="s">
        <v>60</v>
      </c>
      <c r="B59" s="114">
        <v>969858</v>
      </c>
      <c r="C59" s="114">
        <v>0</v>
      </c>
      <c r="D59" s="114">
        <v>20209726</v>
      </c>
      <c r="E59" s="114">
        <v>0</v>
      </c>
      <c r="F59" s="114">
        <v>3331767</v>
      </c>
      <c r="G59" s="114">
        <v>0</v>
      </c>
      <c r="H59" s="114">
        <f t="shared" si="0"/>
        <v>24511351</v>
      </c>
      <c r="I59" s="114">
        <v>0</v>
      </c>
      <c r="J59" s="114">
        <v>0</v>
      </c>
    </row>
    <row r="60" spans="1:10" ht="15">
      <c r="A60" s="116" t="s">
        <v>61</v>
      </c>
      <c r="B60" s="114">
        <v>443721</v>
      </c>
      <c r="C60" s="114">
        <v>439280</v>
      </c>
      <c r="D60" s="114">
        <v>1478487</v>
      </c>
      <c r="E60" s="114">
        <v>108137</v>
      </c>
      <c r="F60" s="114">
        <v>309960</v>
      </c>
      <c r="G60" s="114">
        <v>35456</v>
      </c>
      <c r="H60" s="114">
        <f t="shared" si="0"/>
        <v>2815041</v>
      </c>
      <c r="I60" s="114">
        <v>0</v>
      </c>
      <c r="J60" s="114">
        <v>0</v>
      </c>
    </row>
    <row r="61" spans="1:10" s="13" customFormat="1" ht="15.75">
      <c r="A61" s="117" t="s">
        <v>66</v>
      </c>
      <c r="B61" s="118">
        <f>SUM(B5:B60)</f>
        <v>30597645</v>
      </c>
      <c r="C61" s="118">
        <f aca="true" t="shared" si="1" ref="C61:J61">SUM(C5:C60)</f>
        <v>117015823</v>
      </c>
      <c r="D61" s="118">
        <f t="shared" si="1"/>
        <v>778926186</v>
      </c>
      <c r="E61" s="118">
        <f t="shared" si="1"/>
        <v>4599587</v>
      </c>
      <c r="F61" s="118">
        <f t="shared" si="1"/>
        <v>48345805</v>
      </c>
      <c r="G61" s="118">
        <f t="shared" si="1"/>
        <v>31014948</v>
      </c>
      <c r="H61" s="118">
        <f t="shared" si="1"/>
        <v>1010499994</v>
      </c>
      <c r="I61" s="118">
        <f t="shared" si="1"/>
        <v>167024787</v>
      </c>
      <c r="J61" s="118">
        <f t="shared" si="1"/>
        <v>0</v>
      </c>
    </row>
  </sheetData>
  <printOptions/>
  <pageMargins left="0.75" right="0.75" top="0.75" bottom="0.75" header="0.5" footer="0.5"/>
  <pageSetup fitToHeight="1" fitToWidth="1" horizontalDpi="600" verticalDpi="600" orientation="portrait" scale="72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A1" sqref="A1"/>
    </sheetView>
  </sheetViews>
  <sheetFormatPr defaultColWidth="8.88671875" defaultRowHeight="15"/>
  <cols>
    <col min="1" max="1" width="12.21484375" style="0" customWidth="1"/>
    <col min="2" max="3" width="7.99609375" style="0" customWidth="1"/>
    <col min="4" max="4" width="9.21484375" style="0" customWidth="1"/>
    <col min="5" max="7" width="7.99609375" style="0" customWidth="1"/>
    <col min="8" max="8" width="8.99609375" style="0" customWidth="1"/>
    <col min="9" max="9" width="9.5546875" style="0" customWidth="1"/>
    <col min="10" max="10" width="8.3359375" style="0" customWidth="1"/>
    <col min="11" max="16384" width="7.99609375" style="0" customWidth="1"/>
  </cols>
  <sheetData>
    <row r="1" spans="1:10" ht="15">
      <c r="A1" s="55" t="s">
        <v>144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11" t="s">
        <v>90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7">
      <c r="A4" s="119" t="s">
        <v>5</v>
      </c>
      <c r="B4" s="121" t="s">
        <v>81</v>
      </c>
      <c r="C4" s="121" t="s">
        <v>83</v>
      </c>
      <c r="D4" s="121" t="s">
        <v>84</v>
      </c>
      <c r="E4" s="121" t="s">
        <v>85</v>
      </c>
      <c r="F4" s="121" t="s">
        <v>86</v>
      </c>
      <c r="G4" s="121" t="s">
        <v>87</v>
      </c>
      <c r="H4" s="121" t="s">
        <v>117</v>
      </c>
      <c r="I4" s="121" t="s">
        <v>88</v>
      </c>
      <c r="J4" s="121" t="s">
        <v>118</v>
      </c>
    </row>
    <row r="5" spans="1:10" ht="15">
      <c r="A5" s="120" t="s">
        <v>6</v>
      </c>
      <c r="B5" s="122">
        <v>9584</v>
      </c>
      <c r="C5" s="122">
        <v>971934</v>
      </c>
      <c r="D5" s="122">
        <v>11386180</v>
      </c>
      <c r="E5" s="122">
        <v>0</v>
      </c>
      <c r="F5" s="122">
        <v>650569</v>
      </c>
      <c r="G5" s="122">
        <v>0</v>
      </c>
      <c r="H5" s="123">
        <f>SUM(B5:G5)</f>
        <v>13018267</v>
      </c>
      <c r="I5" s="122">
        <v>3665035</v>
      </c>
      <c r="J5" s="122">
        <v>7280355</v>
      </c>
    </row>
    <row r="6" spans="1:10" ht="15">
      <c r="A6" s="120" t="s">
        <v>7</v>
      </c>
      <c r="B6" s="122">
        <v>541312</v>
      </c>
      <c r="C6" s="122">
        <v>0</v>
      </c>
      <c r="D6" s="122">
        <v>2912616</v>
      </c>
      <c r="E6" s="122">
        <v>150520</v>
      </c>
      <c r="F6" s="122">
        <v>2171360</v>
      </c>
      <c r="G6" s="122">
        <v>823459</v>
      </c>
      <c r="H6" s="123">
        <f aca="true" t="shared" si="0" ref="H6:H60">SUM(B6:G6)</f>
        <v>6599267</v>
      </c>
      <c r="I6" s="122">
        <v>0</v>
      </c>
      <c r="J6" s="122">
        <v>0</v>
      </c>
    </row>
    <row r="7" spans="1:10" ht="15">
      <c r="A7" s="120" t="s">
        <v>8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3">
        <f t="shared" si="0"/>
        <v>0</v>
      </c>
      <c r="I7" s="122">
        <v>0</v>
      </c>
      <c r="J7" s="122">
        <v>0</v>
      </c>
    </row>
    <row r="8" spans="1:10" ht="15">
      <c r="A8" s="120" t="s">
        <v>9</v>
      </c>
      <c r="B8" s="122">
        <v>3137056</v>
      </c>
      <c r="C8" s="122">
        <v>12225</v>
      </c>
      <c r="D8" s="122">
        <v>7680682</v>
      </c>
      <c r="E8" s="122">
        <v>159606</v>
      </c>
      <c r="F8" s="122">
        <v>96385</v>
      </c>
      <c r="G8" s="122">
        <v>0</v>
      </c>
      <c r="H8" s="123">
        <f t="shared" si="0"/>
        <v>11085954</v>
      </c>
      <c r="I8" s="122">
        <v>23764169</v>
      </c>
      <c r="J8" s="122">
        <v>0</v>
      </c>
    </row>
    <row r="9" spans="1:10" ht="15">
      <c r="A9" s="120" t="s">
        <v>10</v>
      </c>
      <c r="B9" s="122">
        <v>225133</v>
      </c>
      <c r="C9" s="122">
        <v>31239</v>
      </c>
      <c r="D9" s="122">
        <v>3237058</v>
      </c>
      <c r="E9" s="122">
        <v>0</v>
      </c>
      <c r="F9" s="122">
        <v>0</v>
      </c>
      <c r="G9" s="122">
        <v>0</v>
      </c>
      <c r="H9" s="123">
        <f t="shared" si="0"/>
        <v>3493430</v>
      </c>
      <c r="I9" s="122">
        <v>9761309</v>
      </c>
      <c r="J9" s="122">
        <v>0</v>
      </c>
    </row>
    <row r="10" spans="1:10" ht="15">
      <c r="A10" s="120" t="s">
        <v>11</v>
      </c>
      <c r="B10" s="122">
        <v>7212426</v>
      </c>
      <c r="C10" s="122">
        <v>8579020</v>
      </c>
      <c r="D10" s="122">
        <v>273560500</v>
      </c>
      <c r="E10" s="122">
        <v>7781353</v>
      </c>
      <c r="F10" s="122">
        <v>0</v>
      </c>
      <c r="G10" s="122">
        <v>0</v>
      </c>
      <c r="H10" s="123">
        <f t="shared" si="0"/>
        <v>297133299</v>
      </c>
      <c r="I10" s="122">
        <v>44659425</v>
      </c>
      <c r="J10" s="122">
        <v>0</v>
      </c>
    </row>
    <row r="11" spans="1:10" ht="15">
      <c r="A11" s="120" t="s">
        <v>12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3">
        <f t="shared" si="0"/>
        <v>0</v>
      </c>
      <c r="I11" s="122">
        <v>20011225</v>
      </c>
      <c r="J11" s="122">
        <v>0</v>
      </c>
    </row>
    <row r="12" spans="1:10" ht="15">
      <c r="A12" s="120" t="s">
        <v>13</v>
      </c>
      <c r="B12" s="122">
        <v>0</v>
      </c>
      <c r="C12" s="122">
        <v>1743063</v>
      </c>
      <c r="D12" s="122">
        <v>30072519</v>
      </c>
      <c r="E12" s="122">
        <v>0</v>
      </c>
      <c r="F12" s="122">
        <v>0</v>
      </c>
      <c r="G12" s="122">
        <v>0</v>
      </c>
      <c r="H12" s="123">
        <f t="shared" si="0"/>
        <v>31815582</v>
      </c>
      <c r="I12" s="122">
        <v>0</v>
      </c>
      <c r="J12" s="122">
        <v>0</v>
      </c>
    </row>
    <row r="13" spans="1:10" ht="15">
      <c r="A13" s="120" t="s">
        <v>14</v>
      </c>
      <c r="B13" s="122">
        <v>0</v>
      </c>
      <c r="C13" s="122">
        <v>0</v>
      </c>
      <c r="D13" s="122">
        <v>6986207</v>
      </c>
      <c r="E13" s="122">
        <v>0</v>
      </c>
      <c r="F13" s="122">
        <v>0</v>
      </c>
      <c r="G13" s="122">
        <v>0</v>
      </c>
      <c r="H13" s="123">
        <f t="shared" si="0"/>
        <v>6986207</v>
      </c>
      <c r="I13" s="122">
        <v>0</v>
      </c>
      <c r="J13" s="122">
        <v>0</v>
      </c>
    </row>
    <row r="14" spans="1:10" ht="15">
      <c r="A14" s="120" t="s">
        <v>15</v>
      </c>
      <c r="B14" s="122">
        <v>0</v>
      </c>
      <c r="C14" s="122">
        <v>1710583</v>
      </c>
      <c r="D14" s="122">
        <v>1940843</v>
      </c>
      <c r="E14" s="122">
        <v>0</v>
      </c>
      <c r="F14" s="122">
        <v>0</v>
      </c>
      <c r="G14" s="122">
        <v>0</v>
      </c>
      <c r="H14" s="123">
        <f t="shared" si="0"/>
        <v>3651426</v>
      </c>
      <c r="I14" s="122">
        <v>230260</v>
      </c>
      <c r="J14" s="122">
        <v>0</v>
      </c>
    </row>
    <row r="15" spans="1:10" ht="15">
      <c r="A15" s="120" t="s">
        <v>16</v>
      </c>
      <c r="B15" s="122">
        <v>2464793</v>
      </c>
      <c r="C15" s="122">
        <v>7429351</v>
      </c>
      <c r="D15" s="122">
        <v>65089055</v>
      </c>
      <c r="E15" s="122">
        <v>11793</v>
      </c>
      <c r="F15" s="122">
        <v>0</v>
      </c>
      <c r="G15" s="122">
        <v>8107052</v>
      </c>
      <c r="H15" s="123">
        <f t="shared" si="0"/>
        <v>83102044</v>
      </c>
      <c r="I15" s="122">
        <v>0</v>
      </c>
      <c r="J15" s="122">
        <v>21155682</v>
      </c>
    </row>
    <row r="16" spans="1:10" ht="15">
      <c r="A16" s="120" t="s">
        <v>17</v>
      </c>
      <c r="B16" s="122">
        <v>0</v>
      </c>
      <c r="C16" s="122">
        <v>0</v>
      </c>
      <c r="D16" s="122">
        <v>64420448</v>
      </c>
      <c r="E16" s="122">
        <v>0</v>
      </c>
      <c r="F16" s="122">
        <v>1783315</v>
      </c>
      <c r="G16" s="122">
        <v>0</v>
      </c>
      <c r="H16" s="123">
        <f t="shared" si="0"/>
        <v>66203763</v>
      </c>
      <c r="I16" s="122">
        <v>0</v>
      </c>
      <c r="J16" s="122">
        <v>0</v>
      </c>
    </row>
    <row r="17" spans="1:10" ht="15">
      <c r="A17" s="120" t="s">
        <v>18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3">
        <f t="shared" si="0"/>
        <v>0</v>
      </c>
      <c r="I17" s="122">
        <v>0</v>
      </c>
      <c r="J17" s="122">
        <v>0</v>
      </c>
    </row>
    <row r="18" spans="1:10" ht="15">
      <c r="A18" s="120" t="s">
        <v>19</v>
      </c>
      <c r="B18" s="122">
        <v>738711</v>
      </c>
      <c r="C18" s="122">
        <v>1288942</v>
      </c>
      <c r="D18" s="122">
        <v>8398813</v>
      </c>
      <c r="E18" s="122">
        <v>0</v>
      </c>
      <c r="F18" s="122">
        <v>0</v>
      </c>
      <c r="G18" s="122">
        <v>0</v>
      </c>
      <c r="H18" s="123">
        <f t="shared" si="0"/>
        <v>10426466</v>
      </c>
      <c r="I18" s="122">
        <v>0</v>
      </c>
      <c r="J18" s="122">
        <v>0</v>
      </c>
    </row>
    <row r="19" spans="1:10" ht="15">
      <c r="A19" s="120" t="s">
        <v>20</v>
      </c>
      <c r="B19" s="122">
        <v>89783</v>
      </c>
      <c r="C19" s="122">
        <v>0</v>
      </c>
      <c r="D19" s="122">
        <v>8987970</v>
      </c>
      <c r="E19" s="122">
        <v>12006</v>
      </c>
      <c r="F19" s="122">
        <v>0</v>
      </c>
      <c r="G19" s="122">
        <v>0</v>
      </c>
      <c r="H19" s="123">
        <f t="shared" si="0"/>
        <v>9089759</v>
      </c>
      <c r="I19" s="122">
        <v>12279</v>
      </c>
      <c r="J19" s="122">
        <v>0</v>
      </c>
    </row>
    <row r="20" spans="1:10" ht="15">
      <c r="A20" s="120" t="s">
        <v>21</v>
      </c>
      <c r="B20" s="122">
        <v>10151479</v>
      </c>
      <c r="C20" s="122">
        <v>0</v>
      </c>
      <c r="D20" s="122">
        <v>105821624</v>
      </c>
      <c r="E20" s="122">
        <v>304311</v>
      </c>
      <c r="F20" s="122">
        <v>5781621</v>
      </c>
      <c r="G20" s="122">
        <v>200508</v>
      </c>
      <c r="H20" s="123">
        <f t="shared" si="0"/>
        <v>122259543</v>
      </c>
      <c r="I20" s="122">
        <v>0</v>
      </c>
      <c r="J20" s="122">
        <v>0</v>
      </c>
    </row>
    <row r="21" spans="1:10" ht="15">
      <c r="A21" s="120" t="s">
        <v>22</v>
      </c>
      <c r="B21" s="122">
        <v>6003644</v>
      </c>
      <c r="C21" s="122">
        <v>6692729</v>
      </c>
      <c r="D21" s="122">
        <v>24026011</v>
      </c>
      <c r="E21" s="122">
        <v>1170507</v>
      </c>
      <c r="F21" s="122">
        <v>8523291</v>
      </c>
      <c r="G21" s="122">
        <v>0</v>
      </c>
      <c r="H21" s="123">
        <f t="shared" si="0"/>
        <v>46416182</v>
      </c>
      <c r="I21" s="122">
        <v>0</v>
      </c>
      <c r="J21" s="122">
        <v>0</v>
      </c>
    </row>
    <row r="22" spans="1:10" ht="15">
      <c r="A22" s="120" t="s">
        <v>23</v>
      </c>
      <c r="B22" s="122">
        <v>1140408</v>
      </c>
      <c r="C22" s="122">
        <v>678141</v>
      </c>
      <c r="D22" s="122">
        <v>12323527</v>
      </c>
      <c r="E22" s="122">
        <v>0</v>
      </c>
      <c r="F22" s="122">
        <v>0</v>
      </c>
      <c r="G22" s="122">
        <v>3487574</v>
      </c>
      <c r="H22" s="123">
        <f t="shared" si="0"/>
        <v>17629650</v>
      </c>
      <c r="I22" s="122">
        <v>2781696</v>
      </c>
      <c r="J22" s="122">
        <v>0</v>
      </c>
    </row>
    <row r="23" spans="1:10" ht="15">
      <c r="A23" s="120" t="s">
        <v>24</v>
      </c>
      <c r="B23" s="122">
        <v>0</v>
      </c>
      <c r="C23" s="122">
        <v>0</v>
      </c>
      <c r="D23" s="122">
        <v>21534110</v>
      </c>
      <c r="E23" s="122">
        <v>0</v>
      </c>
      <c r="F23" s="122">
        <v>0</v>
      </c>
      <c r="G23" s="122">
        <v>0</v>
      </c>
      <c r="H23" s="123">
        <f t="shared" si="0"/>
        <v>21534110</v>
      </c>
      <c r="I23" s="122">
        <v>0</v>
      </c>
      <c r="J23" s="122">
        <v>0</v>
      </c>
    </row>
    <row r="24" spans="1:10" ht="15">
      <c r="A24" s="120" t="s">
        <v>25</v>
      </c>
      <c r="B24" s="122">
        <v>0</v>
      </c>
      <c r="C24" s="122">
        <v>2023756</v>
      </c>
      <c r="D24" s="122">
        <v>23616566</v>
      </c>
      <c r="E24" s="122">
        <v>0</v>
      </c>
      <c r="F24" s="122">
        <v>0</v>
      </c>
      <c r="G24" s="122">
        <v>0</v>
      </c>
      <c r="H24" s="123">
        <f t="shared" si="0"/>
        <v>25640322</v>
      </c>
      <c r="I24" s="122">
        <v>0</v>
      </c>
      <c r="J24" s="122">
        <v>0</v>
      </c>
    </row>
    <row r="25" spans="1:10" ht="15">
      <c r="A25" s="120" t="s">
        <v>26</v>
      </c>
      <c r="B25" s="122">
        <v>0</v>
      </c>
      <c r="C25" s="122">
        <v>0</v>
      </c>
      <c r="D25" s="122">
        <v>1432940</v>
      </c>
      <c r="E25" s="122">
        <v>0</v>
      </c>
      <c r="F25" s="122">
        <v>0</v>
      </c>
      <c r="G25" s="122">
        <v>0</v>
      </c>
      <c r="H25" s="123">
        <f t="shared" si="0"/>
        <v>1432940</v>
      </c>
      <c r="I25" s="122">
        <v>21033238</v>
      </c>
      <c r="J25" s="122">
        <v>0</v>
      </c>
    </row>
    <row r="26" spans="1:10" ht="15">
      <c r="A26" s="120" t="s">
        <v>27</v>
      </c>
      <c r="B26" s="122">
        <v>0</v>
      </c>
      <c r="C26" s="122">
        <v>2501598</v>
      </c>
      <c r="D26" s="122">
        <v>5404903</v>
      </c>
      <c r="E26" s="122">
        <v>0</v>
      </c>
      <c r="F26" s="122">
        <v>0</v>
      </c>
      <c r="G26" s="122">
        <v>0</v>
      </c>
      <c r="H26" s="123">
        <f t="shared" si="0"/>
        <v>7906501</v>
      </c>
      <c r="I26" s="122">
        <v>0</v>
      </c>
      <c r="J26" s="122">
        <v>0</v>
      </c>
    </row>
    <row r="27" spans="1:10" ht="15">
      <c r="A27" s="120" t="s">
        <v>28</v>
      </c>
      <c r="B27" s="122">
        <v>2509612</v>
      </c>
      <c r="C27" s="122">
        <v>0</v>
      </c>
      <c r="D27" s="122">
        <v>8767296</v>
      </c>
      <c r="E27" s="122">
        <v>0</v>
      </c>
      <c r="F27" s="122">
        <v>3258416</v>
      </c>
      <c r="G27" s="122">
        <v>516758</v>
      </c>
      <c r="H27" s="123">
        <f t="shared" si="0"/>
        <v>15052082</v>
      </c>
      <c r="I27" s="122">
        <v>17546057</v>
      </c>
      <c r="J27" s="122">
        <v>0</v>
      </c>
    </row>
    <row r="28" spans="1:10" ht="15">
      <c r="A28" s="120" t="s">
        <v>29</v>
      </c>
      <c r="B28" s="122">
        <v>2577942</v>
      </c>
      <c r="C28" s="122">
        <v>11097136</v>
      </c>
      <c r="D28" s="122">
        <v>28317818</v>
      </c>
      <c r="E28" s="122">
        <v>0</v>
      </c>
      <c r="F28" s="122">
        <v>5202924</v>
      </c>
      <c r="G28" s="122">
        <v>0</v>
      </c>
      <c r="H28" s="123">
        <f t="shared" si="0"/>
        <v>47195820</v>
      </c>
      <c r="I28" s="122">
        <v>4620060</v>
      </c>
      <c r="J28" s="122">
        <v>0</v>
      </c>
    </row>
    <row r="29" spans="1:10" ht="15">
      <c r="A29" s="120" t="s">
        <v>30</v>
      </c>
      <c r="B29" s="122">
        <v>0</v>
      </c>
      <c r="C29" s="122">
        <v>1168480</v>
      </c>
      <c r="D29" s="122">
        <v>12164240</v>
      </c>
      <c r="E29" s="122">
        <v>0</v>
      </c>
      <c r="F29" s="122">
        <v>0</v>
      </c>
      <c r="G29" s="122">
        <v>0</v>
      </c>
      <c r="H29" s="123">
        <f t="shared" si="0"/>
        <v>13332720</v>
      </c>
      <c r="I29" s="122">
        <v>40372428</v>
      </c>
      <c r="J29" s="122">
        <v>0</v>
      </c>
    </row>
    <row r="30" spans="1:10" ht="15">
      <c r="A30" s="120" t="s">
        <v>31</v>
      </c>
      <c r="B30" s="122">
        <v>0</v>
      </c>
      <c r="C30" s="122">
        <v>5788</v>
      </c>
      <c r="D30" s="122">
        <v>44648126</v>
      </c>
      <c r="E30" s="122">
        <v>0</v>
      </c>
      <c r="F30" s="122">
        <v>0</v>
      </c>
      <c r="G30" s="122">
        <v>2232406</v>
      </c>
      <c r="H30" s="123">
        <f t="shared" si="0"/>
        <v>46886320</v>
      </c>
      <c r="I30" s="122">
        <v>68160</v>
      </c>
      <c r="J30" s="122">
        <v>0</v>
      </c>
    </row>
    <row r="31" spans="1:10" ht="15">
      <c r="A31" s="120" t="s">
        <v>32</v>
      </c>
      <c r="B31" s="122">
        <v>0</v>
      </c>
      <c r="C31" s="122">
        <v>0</v>
      </c>
      <c r="D31" s="122">
        <v>13081649</v>
      </c>
      <c r="E31" s="122">
        <v>2023</v>
      </c>
      <c r="F31" s="122">
        <v>574623</v>
      </c>
      <c r="G31" s="122">
        <v>0</v>
      </c>
      <c r="H31" s="123">
        <f t="shared" si="0"/>
        <v>13658295</v>
      </c>
      <c r="I31" s="122">
        <v>1065653</v>
      </c>
      <c r="J31" s="122">
        <v>2502450</v>
      </c>
    </row>
    <row r="32" spans="1:10" ht="15">
      <c r="A32" s="120" t="s">
        <v>33</v>
      </c>
      <c r="B32" s="122">
        <v>507571</v>
      </c>
      <c r="C32" s="122">
        <v>5547083</v>
      </c>
      <c r="D32" s="122">
        <v>36643465</v>
      </c>
      <c r="E32" s="122">
        <v>0</v>
      </c>
      <c r="F32" s="122">
        <v>0</v>
      </c>
      <c r="G32" s="122">
        <v>0</v>
      </c>
      <c r="H32" s="123">
        <f t="shared" si="0"/>
        <v>42698119</v>
      </c>
      <c r="I32" s="122">
        <v>0</v>
      </c>
      <c r="J32" s="122">
        <v>0</v>
      </c>
    </row>
    <row r="33" spans="1:10" ht="15">
      <c r="A33" s="120" t="s">
        <v>34</v>
      </c>
      <c r="B33" s="122">
        <v>0</v>
      </c>
      <c r="C33" s="122">
        <v>0</v>
      </c>
      <c r="D33" s="122">
        <v>5424032</v>
      </c>
      <c r="E33" s="122">
        <v>0</v>
      </c>
      <c r="F33" s="122">
        <v>36225</v>
      </c>
      <c r="G33" s="122">
        <v>0</v>
      </c>
      <c r="H33" s="123">
        <f t="shared" si="0"/>
        <v>5460257</v>
      </c>
      <c r="I33" s="122">
        <v>0</v>
      </c>
      <c r="J33" s="122">
        <v>0</v>
      </c>
    </row>
    <row r="34" spans="1:10" ht="15">
      <c r="A34" s="120" t="s">
        <v>35</v>
      </c>
      <c r="B34" s="122">
        <v>0</v>
      </c>
      <c r="C34" s="122">
        <v>0</v>
      </c>
      <c r="D34" s="122">
        <v>13511573</v>
      </c>
      <c r="E34" s="122">
        <v>0</v>
      </c>
      <c r="F34" s="122">
        <v>0</v>
      </c>
      <c r="G34" s="122">
        <v>0</v>
      </c>
      <c r="H34" s="123">
        <f t="shared" si="0"/>
        <v>13511573</v>
      </c>
      <c r="I34" s="122">
        <v>0</v>
      </c>
      <c r="J34" s="122">
        <v>0</v>
      </c>
    </row>
    <row r="35" spans="1:10" ht="15">
      <c r="A35" s="120" t="s">
        <v>36</v>
      </c>
      <c r="B35" s="122">
        <v>854840</v>
      </c>
      <c r="C35" s="122">
        <v>0</v>
      </c>
      <c r="D35" s="122">
        <v>5208826</v>
      </c>
      <c r="E35" s="122">
        <v>102212</v>
      </c>
      <c r="F35" s="122">
        <v>724282</v>
      </c>
      <c r="G35" s="122">
        <v>0</v>
      </c>
      <c r="H35" s="123">
        <f t="shared" si="0"/>
        <v>6890160</v>
      </c>
      <c r="I35" s="122">
        <v>6115750</v>
      </c>
      <c r="J35" s="122">
        <v>0</v>
      </c>
    </row>
    <row r="36" spans="1:10" ht="15">
      <c r="A36" s="120" t="s">
        <v>37</v>
      </c>
      <c r="B36" s="122">
        <v>0</v>
      </c>
      <c r="C36" s="122">
        <v>0</v>
      </c>
      <c r="D36" s="122">
        <v>11307700</v>
      </c>
      <c r="E36" s="122">
        <v>0</v>
      </c>
      <c r="F36" s="122">
        <v>0</v>
      </c>
      <c r="G36" s="122">
        <v>0</v>
      </c>
      <c r="H36" s="123">
        <f t="shared" si="0"/>
        <v>11307700</v>
      </c>
      <c r="I36" s="122">
        <v>0</v>
      </c>
      <c r="J36" s="122">
        <v>0</v>
      </c>
    </row>
    <row r="37" spans="1:10" ht="15">
      <c r="A37" s="120" t="s">
        <v>38</v>
      </c>
      <c r="B37" s="122">
        <v>3319837</v>
      </c>
      <c r="C37" s="122">
        <v>5448310</v>
      </c>
      <c r="D37" s="122">
        <v>17932750</v>
      </c>
      <c r="E37" s="122">
        <v>690941</v>
      </c>
      <c r="F37" s="122">
        <v>6003592</v>
      </c>
      <c r="G37" s="122">
        <v>0</v>
      </c>
      <c r="H37" s="123">
        <f t="shared" si="0"/>
        <v>33395430</v>
      </c>
      <c r="I37" s="122">
        <v>22112886</v>
      </c>
      <c r="J37" s="122">
        <v>0</v>
      </c>
    </row>
    <row r="38" spans="1:10" ht="15">
      <c r="A38" s="120" t="s">
        <v>39</v>
      </c>
      <c r="B38" s="122">
        <v>0</v>
      </c>
      <c r="C38" s="122">
        <v>0</v>
      </c>
      <c r="D38" s="122">
        <v>12577137</v>
      </c>
      <c r="E38" s="122">
        <v>0</v>
      </c>
      <c r="F38" s="122">
        <v>0</v>
      </c>
      <c r="G38" s="122">
        <v>0</v>
      </c>
      <c r="H38" s="123">
        <f t="shared" si="0"/>
        <v>12577137</v>
      </c>
      <c r="I38" s="122">
        <v>0</v>
      </c>
      <c r="J38" s="122">
        <v>0</v>
      </c>
    </row>
    <row r="39" spans="1:10" ht="15">
      <c r="A39" s="120" t="s">
        <v>40</v>
      </c>
      <c r="B39" s="122">
        <v>9278770</v>
      </c>
      <c r="C39" s="122">
        <v>0</v>
      </c>
      <c r="D39" s="122">
        <v>161749562</v>
      </c>
      <c r="E39" s="122">
        <v>0</v>
      </c>
      <c r="F39" s="122">
        <v>0</v>
      </c>
      <c r="G39" s="122">
        <v>0</v>
      </c>
      <c r="H39" s="123">
        <f t="shared" si="0"/>
        <v>171028332</v>
      </c>
      <c r="I39" s="122">
        <v>1255088</v>
      </c>
      <c r="J39" s="122">
        <v>0</v>
      </c>
    </row>
    <row r="40" spans="1:10" ht="15">
      <c r="A40" s="120" t="s">
        <v>41</v>
      </c>
      <c r="B40" s="122">
        <v>0</v>
      </c>
      <c r="C40" s="122">
        <v>0</v>
      </c>
      <c r="D40" s="122">
        <v>59240092</v>
      </c>
      <c r="E40" s="122">
        <v>528409</v>
      </c>
      <c r="F40" s="122">
        <v>0</v>
      </c>
      <c r="G40" s="122">
        <v>0</v>
      </c>
      <c r="H40" s="123">
        <f t="shared" si="0"/>
        <v>59768501</v>
      </c>
      <c r="I40" s="122">
        <v>0</v>
      </c>
      <c r="J40" s="122">
        <v>0</v>
      </c>
    </row>
    <row r="41" spans="1:10" ht="15">
      <c r="A41" s="120" t="s">
        <v>42</v>
      </c>
      <c r="B41" s="122">
        <v>0</v>
      </c>
      <c r="C41" s="122">
        <v>422793</v>
      </c>
      <c r="D41" s="122">
        <v>3008507</v>
      </c>
      <c r="E41" s="122">
        <v>0</v>
      </c>
      <c r="F41" s="122">
        <v>0</v>
      </c>
      <c r="G41" s="122">
        <v>0</v>
      </c>
      <c r="H41" s="123">
        <f t="shared" si="0"/>
        <v>3431300</v>
      </c>
      <c r="I41" s="122">
        <v>465993</v>
      </c>
      <c r="J41" s="122">
        <v>0</v>
      </c>
    </row>
    <row r="42" spans="1:10" ht="15">
      <c r="A42" s="120" t="s">
        <v>43</v>
      </c>
      <c r="B42" s="122">
        <v>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3">
        <f t="shared" si="0"/>
        <v>0</v>
      </c>
      <c r="I42" s="122">
        <v>0</v>
      </c>
      <c r="J42" s="122">
        <v>0</v>
      </c>
    </row>
    <row r="43" spans="1:10" ht="15">
      <c r="A43" s="120" t="s">
        <v>44</v>
      </c>
      <c r="B43" s="122">
        <v>4063580</v>
      </c>
      <c r="C43" s="122">
        <v>522127</v>
      </c>
      <c r="D43" s="122">
        <v>79021175</v>
      </c>
      <c r="E43" s="122">
        <v>0</v>
      </c>
      <c r="F43" s="122">
        <v>0</v>
      </c>
      <c r="G43" s="122">
        <v>6475755</v>
      </c>
      <c r="H43" s="123">
        <f t="shared" si="0"/>
        <v>90082637</v>
      </c>
      <c r="I43" s="122">
        <v>0</v>
      </c>
      <c r="J43" s="122">
        <v>0</v>
      </c>
    </row>
    <row r="44" spans="1:10" ht="15">
      <c r="A44" s="120" t="s">
        <v>45</v>
      </c>
      <c r="B44" s="122">
        <v>0</v>
      </c>
      <c r="C44" s="122">
        <v>0</v>
      </c>
      <c r="D44" s="122">
        <v>16519347</v>
      </c>
      <c r="E44" s="122">
        <v>0</v>
      </c>
      <c r="F44" s="122">
        <v>0</v>
      </c>
      <c r="G44" s="122">
        <v>0</v>
      </c>
      <c r="H44" s="123">
        <f t="shared" si="0"/>
        <v>16519347</v>
      </c>
      <c r="I44" s="122">
        <v>4481015</v>
      </c>
      <c r="J44" s="122">
        <v>0</v>
      </c>
    </row>
    <row r="45" spans="1:10" ht="15">
      <c r="A45" s="120" t="s">
        <v>46</v>
      </c>
      <c r="B45" s="122">
        <v>0</v>
      </c>
      <c r="C45" s="122">
        <v>1553626</v>
      </c>
      <c r="D45" s="122">
        <v>19563772</v>
      </c>
      <c r="E45" s="122">
        <v>448535</v>
      </c>
      <c r="F45" s="122">
        <v>4058412</v>
      </c>
      <c r="G45" s="122">
        <v>0</v>
      </c>
      <c r="H45" s="123">
        <f t="shared" si="0"/>
        <v>25624345</v>
      </c>
      <c r="I45" s="122">
        <v>49472</v>
      </c>
      <c r="J45" s="122">
        <v>0</v>
      </c>
    </row>
    <row r="46" spans="1:10" ht="15">
      <c r="A46" s="120" t="s">
        <v>47</v>
      </c>
      <c r="B46" s="122">
        <v>301614</v>
      </c>
      <c r="C46" s="122">
        <v>1190457</v>
      </c>
      <c r="D46" s="122">
        <v>82308388</v>
      </c>
      <c r="E46" s="122">
        <v>0</v>
      </c>
      <c r="F46" s="122">
        <v>0</v>
      </c>
      <c r="G46" s="122">
        <v>0</v>
      </c>
      <c r="H46" s="123">
        <f t="shared" si="0"/>
        <v>83800459</v>
      </c>
      <c r="I46" s="122">
        <v>13009753</v>
      </c>
      <c r="J46" s="122">
        <v>0</v>
      </c>
    </row>
    <row r="47" spans="1:10" ht="15">
      <c r="A47" s="120" t="s">
        <v>48</v>
      </c>
      <c r="B47" s="122">
        <v>0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3">
        <f t="shared" si="0"/>
        <v>0</v>
      </c>
      <c r="I47" s="122">
        <v>0</v>
      </c>
      <c r="J47" s="122">
        <v>0</v>
      </c>
    </row>
    <row r="48" spans="1:10" ht="15">
      <c r="A48" s="120" t="s">
        <v>49</v>
      </c>
      <c r="B48" s="122">
        <v>0</v>
      </c>
      <c r="C48" s="122">
        <v>0</v>
      </c>
      <c r="D48" s="122">
        <v>8553413</v>
      </c>
      <c r="E48" s="122">
        <v>0</v>
      </c>
      <c r="F48" s="122">
        <v>0</v>
      </c>
      <c r="G48" s="122">
        <v>0</v>
      </c>
      <c r="H48" s="123">
        <f t="shared" si="0"/>
        <v>8553413</v>
      </c>
      <c r="I48" s="122">
        <v>0</v>
      </c>
      <c r="J48" s="122">
        <v>0</v>
      </c>
    </row>
    <row r="49" spans="1:10" ht="15">
      <c r="A49" s="120" t="s">
        <v>50</v>
      </c>
      <c r="B49" s="122">
        <v>0</v>
      </c>
      <c r="C49" s="122">
        <v>0</v>
      </c>
      <c r="D49" s="122">
        <v>21576799</v>
      </c>
      <c r="E49" s="122">
        <v>0</v>
      </c>
      <c r="F49" s="122">
        <v>0</v>
      </c>
      <c r="G49" s="122">
        <v>0</v>
      </c>
      <c r="H49" s="123">
        <f t="shared" si="0"/>
        <v>21576799</v>
      </c>
      <c r="I49" s="122">
        <v>2871281</v>
      </c>
      <c r="J49" s="122">
        <v>0</v>
      </c>
    </row>
    <row r="50" spans="1:10" ht="15">
      <c r="A50" s="120" t="s">
        <v>51</v>
      </c>
      <c r="B50" s="122">
        <v>437540</v>
      </c>
      <c r="C50" s="122">
        <v>0</v>
      </c>
      <c r="D50" s="122">
        <v>4491090</v>
      </c>
      <c r="E50" s="122">
        <v>263607</v>
      </c>
      <c r="F50" s="122">
        <v>0</v>
      </c>
      <c r="G50" s="122">
        <v>86656</v>
      </c>
      <c r="H50" s="123">
        <f t="shared" si="0"/>
        <v>5278893</v>
      </c>
      <c r="I50" s="122">
        <v>0</v>
      </c>
      <c r="J50" s="122">
        <v>0</v>
      </c>
    </row>
    <row r="51" spans="1:10" ht="15">
      <c r="A51" s="120" t="s">
        <v>52</v>
      </c>
      <c r="B51" s="122">
        <v>1523000</v>
      </c>
      <c r="C51" s="122">
        <v>2607640</v>
      </c>
      <c r="D51" s="122">
        <v>35279020</v>
      </c>
      <c r="E51" s="122">
        <v>100677</v>
      </c>
      <c r="F51" s="122">
        <v>0</v>
      </c>
      <c r="G51" s="122">
        <v>383078</v>
      </c>
      <c r="H51" s="123">
        <f t="shared" si="0"/>
        <v>39893415</v>
      </c>
      <c r="I51" s="122">
        <v>0</v>
      </c>
      <c r="J51" s="122">
        <v>0</v>
      </c>
    </row>
    <row r="52" spans="1:10" ht="15">
      <c r="A52" s="120" t="s">
        <v>53</v>
      </c>
      <c r="B52" s="122">
        <v>10295</v>
      </c>
      <c r="C52" s="122">
        <v>369417</v>
      </c>
      <c r="D52" s="122">
        <v>103955147</v>
      </c>
      <c r="E52" s="122">
        <v>0</v>
      </c>
      <c r="F52" s="122">
        <v>0</v>
      </c>
      <c r="G52" s="122">
        <v>0</v>
      </c>
      <c r="H52" s="123">
        <f t="shared" si="0"/>
        <v>104334859</v>
      </c>
      <c r="I52" s="122">
        <v>46548190</v>
      </c>
      <c r="J52" s="122">
        <v>0</v>
      </c>
    </row>
    <row r="53" spans="1:10" ht="15">
      <c r="A53" s="120" t="s">
        <v>54</v>
      </c>
      <c r="B53" s="122">
        <v>0</v>
      </c>
      <c r="C53" s="122">
        <v>956475</v>
      </c>
      <c r="D53" s="122">
        <v>4831724</v>
      </c>
      <c r="E53" s="122">
        <v>0</v>
      </c>
      <c r="F53" s="122">
        <v>0</v>
      </c>
      <c r="G53" s="122">
        <v>0</v>
      </c>
      <c r="H53" s="123">
        <f t="shared" si="0"/>
        <v>5788199</v>
      </c>
      <c r="I53" s="122">
        <v>0</v>
      </c>
      <c r="J53" s="122">
        <v>9276252</v>
      </c>
    </row>
    <row r="54" spans="1:10" ht="15">
      <c r="A54" s="120" t="s">
        <v>55</v>
      </c>
      <c r="B54" s="122">
        <v>153317</v>
      </c>
      <c r="C54" s="122">
        <v>420482</v>
      </c>
      <c r="D54" s="122">
        <v>3125518</v>
      </c>
      <c r="E54" s="122">
        <v>22306</v>
      </c>
      <c r="F54" s="122">
        <v>190992</v>
      </c>
      <c r="G54" s="122">
        <v>119886</v>
      </c>
      <c r="H54" s="123">
        <f t="shared" si="0"/>
        <v>4032501</v>
      </c>
      <c r="I54" s="122">
        <v>0</v>
      </c>
      <c r="J54" s="122">
        <v>0</v>
      </c>
    </row>
    <row r="55" spans="1:10" ht="15">
      <c r="A55" s="120" t="s">
        <v>56</v>
      </c>
      <c r="B55" s="122">
        <v>0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3">
        <f t="shared" si="0"/>
        <v>0</v>
      </c>
      <c r="I55" s="122">
        <v>0</v>
      </c>
      <c r="J55" s="122">
        <v>0</v>
      </c>
    </row>
    <row r="56" spans="1:10" ht="15">
      <c r="A56" s="120" t="s">
        <v>57</v>
      </c>
      <c r="B56" s="122">
        <v>5133378</v>
      </c>
      <c r="C56" s="122">
        <v>0</v>
      </c>
      <c r="D56" s="122">
        <v>0</v>
      </c>
      <c r="E56" s="122">
        <v>0</v>
      </c>
      <c r="F56" s="122">
        <v>0</v>
      </c>
      <c r="G56" s="122">
        <v>0</v>
      </c>
      <c r="H56" s="123">
        <f t="shared" si="0"/>
        <v>5133378</v>
      </c>
      <c r="I56" s="122">
        <v>29082569</v>
      </c>
      <c r="J56" s="122">
        <v>0</v>
      </c>
    </row>
    <row r="57" spans="1:10" ht="15">
      <c r="A57" s="120" t="s">
        <v>58</v>
      </c>
      <c r="B57" s="122">
        <v>6516284</v>
      </c>
      <c r="C57" s="122">
        <v>567972</v>
      </c>
      <c r="D57" s="122">
        <v>35535824</v>
      </c>
      <c r="E57" s="122">
        <v>1099857</v>
      </c>
      <c r="F57" s="122">
        <v>8417138</v>
      </c>
      <c r="G57" s="122">
        <v>2777549</v>
      </c>
      <c r="H57" s="123">
        <f t="shared" si="0"/>
        <v>54914624</v>
      </c>
      <c r="I57" s="122">
        <v>0</v>
      </c>
      <c r="J57" s="122">
        <v>0</v>
      </c>
    </row>
    <row r="58" spans="1:10" ht="15">
      <c r="A58" s="120" t="s">
        <v>59</v>
      </c>
      <c r="B58" s="122">
        <v>453773</v>
      </c>
      <c r="C58" s="122">
        <v>0</v>
      </c>
      <c r="D58" s="122">
        <v>7261091</v>
      </c>
      <c r="E58" s="122">
        <v>0</v>
      </c>
      <c r="F58" s="122">
        <v>2054249</v>
      </c>
      <c r="G58" s="122">
        <v>0</v>
      </c>
      <c r="H58" s="123">
        <f t="shared" si="0"/>
        <v>9769113</v>
      </c>
      <c r="I58" s="122">
        <v>0</v>
      </c>
      <c r="J58" s="122">
        <v>0</v>
      </c>
    </row>
    <row r="59" spans="1:10" ht="15">
      <c r="A59" s="120" t="s">
        <v>60</v>
      </c>
      <c r="B59" s="122">
        <v>0</v>
      </c>
      <c r="C59" s="122">
        <v>7279564</v>
      </c>
      <c r="D59" s="122">
        <v>13947889</v>
      </c>
      <c r="E59" s="122">
        <v>0</v>
      </c>
      <c r="F59" s="122">
        <v>0</v>
      </c>
      <c r="G59" s="122">
        <v>0</v>
      </c>
      <c r="H59" s="123">
        <f t="shared" si="0"/>
        <v>21227453</v>
      </c>
      <c r="I59" s="122">
        <v>12020111</v>
      </c>
      <c r="J59" s="122">
        <v>0</v>
      </c>
    </row>
    <row r="60" spans="1:10" ht="15">
      <c r="A60" s="120" t="s">
        <v>61</v>
      </c>
      <c r="B60" s="122">
        <v>0</v>
      </c>
      <c r="C60" s="122">
        <v>0</v>
      </c>
      <c r="D60" s="122">
        <v>1646938</v>
      </c>
      <c r="E60" s="122">
        <v>0</v>
      </c>
      <c r="F60" s="122">
        <v>0</v>
      </c>
      <c r="G60" s="122">
        <v>0</v>
      </c>
      <c r="H60" s="123">
        <f t="shared" si="0"/>
        <v>1646938</v>
      </c>
      <c r="I60" s="122">
        <v>0</v>
      </c>
      <c r="J60" s="122">
        <v>1165379</v>
      </c>
    </row>
    <row r="61" spans="1:10" s="13" customFormat="1" ht="15.75">
      <c r="A61" s="117" t="s">
        <v>62</v>
      </c>
      <c r="B61" s="118">
        <f>SUM(B5:B60)</f>
        <v>69355682</v>
      </c>
      <c r="C61" s="118">
        <f aca="true" t="shared" si="1" ref="C61:H61">SUM(C5:C60)</f>
        <v>72819931</v>
      </c>
      <c r="D61" s="118">
        <f t="shared" si="1"/>
        <v>1550032480</v>
      </c>
      <c r="E61" s="118">
        <f t="shared" si="1"/>
        <v>12848663</v>
      </c>
      <c r="F61" s="118">
        <f t="shared" si="1"/>
        <v>49527394</v>
      </c>
      <c r="G61" s="118">
        <f t="shared" si="1"/>
        <v>25210681</v>
      </c>
      <c r="H61" s="118">
        <f t="shared" si="1"/>
        <v>1779794831</v>
      </c>
      <c r="I61" s="118">
        <f>SUM(I5:I60)</f>
        <v>327603102</v>
      </c>
      <c r="J61" s="118">
        <f>SUM(J5:J60)</f>
        <v>41380118</v>
      </c>
    </row>
    <row r="63" ht="15">
      <c r="A63" s="30" t="s">
        <v>143</v>
      </c>
    </row>
    <row r="64" ht="15">
      <c r="A64" s="6"/>
    </row>
    <row r="65" ht="15">
      <c r="A65" s="6"/>
    </row>
    <row r="66" ht="15">
      <c r="A66" s="5"/>
    </row>
  </sheetData>
  <printOptions/>
  <pageMargins left="0.75" right="0.75" top="0.75" bottom="0.75" header="0.5" footer="0.5"/>
  <pageSetup fitToHeight="1" fitToWidth="1" horizontalDpi="600" verticalDpi="600" orientation="portrait" scale="70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A1" sqref="A1"/>
    </sheetView>
  </sheetViews>
  <sheetFormatPr defaultColWidth="8.88671875" defaultRowHeight="15"/>
  <cols>
    <col min="1" max="1" width="14.5546875" style="0" customWidth="1"/>
    <col min="2" max="2" width="10.88671875" style="0" customWidth="1"/>
    <col min="3" max="3" width="6.10546875" style="0" customWidth="1"/>
    <col min="4" max="4" width="8.77734375" style="0" hidden="1" customWidth="1"/>
    <col min="5" max="5" width="9.4453125" style="0" customWidth="1"/>
    <col min="6" max="6" width="8.77734375" style="0" hidden="1" customWidth="1"/>
    <col min="7" max="7" width="9.6640625" style="0" customWidth="1"/>
    <col min="8" max="8" width="9.4453125" style="0" customWidth="1"/>
    <col min="9" max="9" width="9.10546875" style="0" customWidth="1"/>
    <col min="10" max="10" width="8.77734375" style="0" customWidth="1"/>
    <col min="11" max="11" width="9.3359375" style="0" customWidth="1"/>
    <col min="12" max="16384" width="7.99609375" style="0" customWidth="1"/>
  </cols>
  <sheetData>
    <row r="1" spans="1:11" ht="15">
      <c r="A1" s="55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>
      <c r="A3" s="111" t="s">
        <v>125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5">
      <c r="A4" s="128"/>
      <c r="B4" s="131"/>
      <c r="C4" s="131"/>
      <c r="D4" s="135"/>
      <c r="E4" s="131"/>
      <c r="F4" s="135"/>
      <c r="G4" s="131"/>
      <c r="H4" s="142" t="s">
        <v>121</v>
      </c>
      <c r="I4" s="143"/>
      <c r="J4" s="143"/>
      <c r="K4" s="143"/>
    </row>
    <row r="5" spans="1:11" ht="36">
      <c r="A5" s="129" t="s">
        <v>5</v>
      </c>
      <c r="B5" s="132" t="s">
        <v>117</v>
      </c>
      <c r="C5" s="132" t="s">
        <v>67</v>
      </c>
      <c r="D5" s="136" t="s">
        <v>100</v>
      </c>
      <c r="E5" s="132" t="s">
        <v>101</v>
      </c>
      <c r="F5" s="136" t="s">
        <v>107</v>
      </c>
      <c r="G5" s="132" t="s">
        <v>108</v>
      </c>
      <c r="H5" s="132" t="s">
        <v>122</v>
      </c>
      <c r="I5" s="132" t="s">
        <v>123</v>
      </c>
      <c r="J5" s="132" t="s">
        <v>124</v>
      </c>
      <c r="K5" s="132" t="s">
        <v>3</v>
      </c>
    </row>
    <row r="6" spans="1:12" ht="15">
      <c r="A6" s="130" t="s">
        <v>6</v>
      </c>
      <c r="B6" s="133">
        <f>'Matching Categorical'!H5</f>
        <v>13018267</v>
      </c>
      <c r="C6" s="134">
        <v>0.6999</v>
      </c>
      <c r="D6" s="137">
        <f aca="true" t="shared" si="0" ref="D6:D37">B6*C6</f>
        <v>9111485.0733</v>
      </c>
      <c r="E6" s="138">
        <v>9111485</v>
      </c>
      <c r="F6" s="137">
        <f>D6-E6</f>
        <v>0.07330000028014183</v>
      </c>
      <c r="G6" s="138">
        <f aca="true" t="shared" si="1" ref="G6:G30">B6-E6</f>
        <v>3906782</v>
      </c>
      <c r="H6" s="138">
        <v>3505827</v>
      </c>
      <c r="I6" s="138">
        <v>0</v>
      </c>
      <c r="J6" s="138">
        <v>400955</v>
      </c>
      <c r="K6" s="138">
        <f>SUM(H6:J6)</f>
        <v>3906782</v>
      </c>
      <c r="L6" s="23"/>
    </row>
    <row r="7" spans="1:12" ht="15">
      <c r="A7" s="130" t="s">
        <v>7</v>
      </c>
      <c r="B7" s="133">
        <f>'Matching Categorical'!H6</f>
        <v>6599267</v>
      </c>
      <c r="C7" s="134">
        <v>0.5604</v>
      </c>
      <c r="D7" s="137">
        <f t="shared" si="0"/>
        <v>3698229.2268</v>
      </c>
      <c r="E7" s="138">
        <v>3698229</v>
      </c>
      <c r="F7" s="137">
        <f aca="true" t="shared" si="2" ref="F7:F61">D7-E7</f>
        <v>0.2267999998293817</v>
      </c>
      <c r="G7" s="138">
        <f t="shared" si="1"/>
        <v>2901038</v>
      </c>
      <c r="H7" s="138">
        <v>2901038</v>
      </c>
      <c r="I7" s="138">
        <v>0</v>
      </c>
      <c r="J7" s="138">
        <v>0</v>
      </c>
      <c r="K7" s="140">
        <f aca="true" t="shared" si="3" ref="K7:K61">SUM(H7:J7)</f>
        <v>2901038</v>
      </c>
      <c r="L7" s="23"/>
    </row>
    <row r="8" spans="1:12" ht="15">
      <c r="A8" s="130" t="s">
        <v>8</v>
      </c>
      <c r="B8" s="133">
        <f>'Matching Categorical'!H7</f>
        <v>0</v>
      </c>
      <c r="C8" s="134">
        <v>0.75</v>
      </c>
      <c r="D8" s="137">
        <f t="shared" si="0"/>
        <v>0</v>
      </c>
      <c r="E8" s="138">
        <v>0</v>
      </c>
      <c r="F8" s="137">
        <f t="shared" si="2"/>
        <v>0</v>
      </c>
      <c r="G8" s="138">
        <f t="shared" si="1"/>
        <v>0</v>
      </c>
      <c r="H8" s="138">
        <v>0</v>
      </c>
      <c r="I8" s="138">
        <v>0</v>
      </c>
      <c r="J8" s="138">
        <v>0</v>
      </c>
      <c r="K8" s="138">
        <f t="shared" si="3"/>
        <v>0</v>
      </c>
      <c r="L8" s="23"/>
    </row>
    <row r="9" spans="1:12" ht="15">
      <c r="A9" s="130" t="s">
        <v>9</v>
      </c>
      <c r="B9" s="133">
        <f>'Matching Categorical'!H8</f>
        <v>11085954</v>
      </c>
      <c r="C9" s="134">
        <v>0.6577</v>
      </c>
      <c r="D9" s="137">
        <f t="shared" si="0"/>
        <v>7291231.9458</v>
      </c>
      <c r="E9" s="138">
        <v>2152044</v>
      </c>
      <c r="F9" s="137">
        <f t="shared" si="2"/>
        <v>5139187.9458</v>
      </c>
      <c r="G9" s="138">
        <f t="shared" si="1"/>
        <v>8933910</v>
      </c>
      <c r="H9" s="138">
        <v>8933910</v>
      </c>
      <c r="I9" s="138">
        <v>0</v>
      </c>
      <c r="J9" s="138">
        <v>0</v>
      </c>
      <c r="K9" s="138">
        <f t="shared" si="3"/>
        <v>8933910</v>
      </c>
      <c r="L9" s="23"/>
    </row>
    <row r="10" spans="1:12" ht="15">
      <c r="A10" s="130" t="s">
        <v>10</v>
      </c>
      <c r="B10" s="133">
        <f>'Matching Categorical'!H9</f>
        <v>3493430</v>
      </c>
      <c r="C10" s="134">
        <v>0.7302</v>
      </c>
      <c r="D10" s="139">
        <f t="shared" si="0"/>
        <v>2550902.5859999997</v>
      </c>
      <c r="E10" s="138">
        <v>2550902</v>
      </c>
      <c r="F10" s="137">
        <f t="shared" si="2"/>
        <v>0.5859999996609986</v>
      </c>
      <c r="G10" s="138">
        <f t="shared" si="1"/>
        <v>942528</v>
      </c>
      <c r="H10" s="138">
        <v>942528</v>
      </c>
      <c r="I10" s="138">
        <v>0</v>
      </c>
      <c r="J10" s="138">
        <v>0</v>
      </c>
      <c r="K10" s="138">
        <f t="shared" si="3"/>
        <v>942528</v>
      </c>
      <c r="L10" s="23"/>
    </row>
    <row r="11" spans="1:12" ht="15">
      <c r="A11" s="130" t="s">
        <v>11</v>
      </c>
      <c r="B11" s="133">
        <f>'Matching Categorical'!H10</f>
        <v>297133299</v>
      </c>
      <c r="C11" s="134">
        <v>0.5125</v>
      </c>
      <c r="D11" s="137">
        <f t="shared" si="0"/>
        <v>152280815.73749998</v>
      </c>
      <c r="E11" s="138">
        <v>130792209</v>
      </c>
      <c r="F11" s="137">
        <f t="shared" si="2"/>
        <v>21488606.737499982</v>
      </c>
      <c r="G11" s="138">
        <f t="shared" si="1"/>
        <v>166341090</v>
      </c>
      <c r="H11" s="138">
        <v>166341090</v>
      </c>
      <c r="I11" s="138">
        <v>0</v>
      </c>
      <c r="J11" s="138">
        <v>0</v>
      </c>
      <c r="K11" s="138">
        <f t="shared" si="3"/>
        <v>166341090</v>
      </c>
      <c r="L11" s="23"/>
    </row>
    <row r="12" spans="1:12" ht="15">
      <c r="A12" s="130" t="s">
        <v>12</v>
      </c>
      <c r="B12" s="133">
        <f>'Matching Categorical'!H11</f>
        <v>0</v>
      </c>
      <c r="C12" s="134">
        <v>0.5</v>
      </c>
      <c r="D12" s="137">
        <f t="shared" si="0"/>
        <v>0</v>
      </c>
      <c r="E12" s="140">
        <v>0</v>
      </c>
      <c r="F12" s="141">
        <f t="shared" si="2"/>
        <v>0</v>
      </c>
      <c r="G12" s="140">
        <f t="shared" si="1"/>
        <v>0</v>
      </c>
      <c r="H12" s="138">
        <v>0</v>
      </c>
      <c r="I12" s="138">
        <v>0</v>
      </c>
      <c r="J12" s="138">
        <v>0</v>
      </c>
      <c r="K12" s="140">
        <f t="shared" si="3"/>
        <v>0</v>
      </c>
      <c r="L12" s="23"/>
    </row>
    <row r="13" spans="1:12" ht="15">
      <c r="A13" s="130" t="s">
        <v>13</v>
      </c>
      <c r="B13" s="133">
        <f>'Matching Categorical'!H12</f>
        <v>31815582</v>
      </c>
      <c r="C13" s="134">
        <v>0.5</v>
      </c>
      <c r="D13" s="137">
        <f t="shared" si="0"/>
        <v>15907791</v>
      </c>
      <c r="E13" s="138">
        <v>15907791</v>
      </c>
      <c r="F13" s="137">
        <f t="shared" si="2"/>
        <v>0</v>
      </c>
      <c r="G13" s="138">
        <f t="shared" si="1"/>
        <v>15907791</v>
      </c>
      <c r="H13" s="138">
        <v>15907791</v>
      </c>
      <c r="I13" s="138">
        <v>0</v>
      </c>
      <c r="J13" s="138">
        <v>0</v>
      </c>
      <c r="K13" s="138">
        <f t="shared" si="3"/>
        <v>15907791</v>
      </c>
      <c r="L13" s="23"/>
    </row>
    <row r="14" spans="1:12" ht="15">
      <c r="A14" s="130" t="s">
        <v>14</v>
      </c>
      <c r="B14" s="133">
        <f>'Matching Categorical'!H13</f>
        <v>6986207</v>
      </c>
      <c r="C14" s="134">
        <v>0.5</v>
      </c>
      <c r="D14" s="137">
        <f t="shared" si="0"/>
        <v>3493103.5</v>
      </c>
      <c r="E14" s="138">
        <v>3493104</v>
      </c>
      <c r="F14" s="137">
        <f t="shared" si="2"/>
        <v>-0.5</v>
      </c>
      <c r="G14" s="138">
        <f t="shared" si="1"/>
        <v>3493103</v>
      </c>
      <c r="H14" s="138">
        <v>3493103</v>
      </c>
      <c r="I14" s="138">
        <v>0</v>
      </c>
      <c r="J14" s="138">
        <v>0</v>
      </c>
      <c r="K14" s="140">
        <f t="shared" si="3"/>
        <v>3493103</v>
      </c>
      <c r="L14" s="23"/>
    </row>
    <row r="15" spans="1:12" ht="15">
      <c r="A15" s="130" t="s">
        <v>15</v>
      </c>
      <c r="B15" s="133">
        <f>'Matching Categorical'!H14</f>
        <v>3651426</v>
      </c>
      <c r="C15" s="134">
        <v>0.5</v>
      </c>
      <c r="D15" s="137">
        <f t="shared" si="0"/>
        <v>1825713</v>
      </c>
      <c r="E15" s="138">
        <v>1710583</v>
      </c>
      <c r="F15" s="137">
        <f t="shared" si="2"/>
        <v>115130</v>
      </c>
      <c r="G15" s="138">
        <f t="shared" si="1"/>
        <v>1940843</v>
      </c>
      <c r="H15" s="138">
        <v>1940843</v>
      </c>
      <c r="I15" s="138">
        <v>0</v>
      </c>
      <c r="J15" s="138">
        <v>0</v>
      </c>
      <c r="K15" s="138">
        <f t="shared" si="3"/>
        <v>1940843</v>
      </c>
      <c r="L15" s="23"/>
    </row>
    <row r="16" spans="1:12" ht="15">
      <c r="A16" s="130" t="s">
        <v>16</v>
      </c>
      <c r="B16" s="133">
        <f>'Matching Categorical'!H15</f>
        <v>83102044</v>
      </c>
      <c r="C16" s="134">
        <v>0.5662</v>
      </c>
      <c r="D16" s="137">
        <f t="shared" si="0"/>
        <v>47052377.312800005</v>
      </c>
      <c r="E16" s="140">
        <v>47052376</v>
      </c>
      <c r="F16" s="141">
        <f t="shared" si="2"/>
        <v>1.3128000050783157</v>
      </c>
      <c r="G16" s="140">
        <f t="shared" si="1"/>
        <v>36049668</v>
      </c>
      <c r="H16" s="138">
        <v>24380901</v>
      </c>
      <c r="I16" s="138">
        <v>6298452</v>
      </c>
      <c r="J16" s="138">
        <v>5370315</v>
      </c>
      <c r="K16" s="140">
        <f t="shared" si="3"/>
        <v>36049668</v>
      </c>
      <c r="L16" s="23"/>
    </row>
    <row r="17" spans="1:12" ht="15">
      <c r="A17" s="130" t="s">
        <v>17</v>
      </c>
      <c r="B17" s="133">
        <f>'Matching Categorical'!H16</f>
        <v>66203763</v>
      </c>
      <c r="C17" s="134">
        <v>0.5967</v>
      </c>
      <c r="D17" s="137">
        <f t="shared" si="0"/>
        <v>39503785.3821</v>
      </c>
      <c r="E17" s="138">
        <v>39503785</v>
      </c>
      <c r="F17" s="137">
        <f t="shared" si="2"/>
        <v>0.3821000009775162</v>
      </c>
      <c r="G17" s="138">
        <f t="shared" si="1"/>
        <v>26699978</v>
      </c>
      <c r="H17" s="138">
        <v>26699978</v>
      </c>
      <c r="I17" s="138">
        <v>0</v>
      </c>
      <c r="J17" s="138">
        <v>0</v>
      </c>
      <c r="K17" s="138">
        <f t="shared" si="3"/>
        <v>26699978</v>
      </c>
      <c r="L17" s="23"/>
    </row>
    <row r="18" spans="1:12" ht="15">
      <c r="A18" s="130" t="s">
        <v>18</v>
      </c>
      <c r="B18" s="133">
        <f>'Matching Categorical'!H17</f>
        <v>0</v>
      </c>
      <c r="C18" s="134">
        <v>0.75</v>
      </c>
      <c r="D18" s="137">
        <f t="shared" si="0"/>
        <v>0</v>
      </c>
      <c r="E18" s="138">
        <v>0</v>
      </c>
      <c r="F18" s="137">
        <f t="shared" si="2"/>
        <v>0</v>
      </c>
      <c r="G18" s="138">
        <f t="shared" si="1"/>
        <v>0</v>
      </c>
      <c r="H18" s="138">
        <v>0</v>
      </c>
      <c r="I18" s="138">
        <v>0</v>
      </c>
      <c r="J18" s="138">
        <v>0</v>
      </c>
      <c r="K18" s="138">
        <f t="shared" si="3"/>
        <v>0</v>
      </c>
      <c r="L18" s="23"/>
    </row>
    <row r="19" spans="1:12" ht="15">
      <c r="A19" s="130" t="s">
        <v>19</v>
      </c>
      <c r="B19" s="133">
        <f>'Matching Categorical'!H18</f>
        <v>10426466</v>
      </c>
      <c r="C19" s="134">
        <v>0.5385</v>
      </c>
      <c r="D19" s="137">
        <f t="shared" si="0"/>
        <v>5614651.941</v>
      </c>
      <c r="E19" s="138">
        <v>5614652</v>
      </c>
      <c r="F19" s="137">
        <f t="shared" si="2"/>
        <v>-0.05900000035762787</v>
      </c>
      <c r="G19" s="138">
        <f t="shared" si="1"/>
        <v>4811814</v>
      </c>
      <c r="H19" s="138">
        <v>4811814</v>
      </c>
      <c r="I19" s="138">
        <v>0</v>
      </c>
      <c r="J19" s="138">
        <v>0</v>
      </c>
      <c r="K19" s="138">
        <f t="shared" si="3"/>
        <v>4811814</v>
      </c>
      <c r="L19" s="23"/>
    </row>
    <row r="20" spans="1:12" ht="15">
      <c r="A20" s="130" t="s">
        <v>20</v>
      </c>
      <c r="B20" s="133">
        <f>'Matching Categorical'!H19</f>
        <v>9089759</v>
      </c>
      <c r="C20" s="134">
        <v>0.7076</v>
      </c>
      <c r="D20" s="137">
        <f t="shared" si="0"/>
        <v>6431913.4684</v>
      </c>
      <c r="E20" s="138">
        <v>6431913</v>
      </c>
      <c r="F20" s="137">
        <f t="shared" si="2"/>
        <v>0.46839999966323376</v>
      </c>
      <c r="G20" s="138">
        <f t="shared" si="1"/>
        <v>2657846</v>
      </c>
      <c r="H20" s="138">
        <v>2657846</v>
      </c>
      <c r="I20" s="138">
        <v>0</v>
      </c>
      <c r="J20" s="138">
        <v>0</v>
      </c>
      <c r="K20" s="138">
        <f t="shared" si="3"/>
        <v>2657846</v>
      </c>
      <c r="L20" s="23"/>
    </row>
    <row r="21" spans="1:12" ht="15">
      <c r="A21" s="130" t="s">
        <v>21</v>
      </c>
      <c r="B21" s="133">
        <f>'Matching Categorical'!H20</f>
        <v>122259543</v>
      </c>
      <c r="C21" s="134">
        <v>0.5</v>
      </c>
      <c r="D21" s="137">
        <f t="shared" si="0"/>
        <v>61129771.5</v>
      </c>
      <c r="E21" s="138">
        <v>61129772</v>
      </c>
      <c r="F21" s="137">
        <f t="shared" si="2"/>
        <v>-0.5</v>
      </c>
      <c r="G21" s="138">
        <f t="shared" si="1"/>
        <v>61129771</v>
      </c>
      <c r="H21" s="138">
        <v>61129771</v>
      </c>
      <c r="I21" s="138">
        <v>0</v>
      </c>
      <c r="J21" s="138">
        <v>0</v>
      </c>
      <c r="K21" s="140">
        <f t="shared" si="3"/>
        <v>61129771</v>
      </c>
      <c r="L21" s="23"/>
    </row>
    <row r="22" spans="1:12" ht="15">
      <c r="A22" s="130" t="s">
        <v>22</v>
      </c>
      <c r="B22" s="133">
        <f>'Matching Categorical'!H21</f>
        <v>46416182</v>
      </c>
      <c r="C22" s="134">
        <v>0.6204</v>
      </c>
      <c r="D22" s="137">
        <f t="shared" si="0"/>
        <v>28796599.312799998</v>
      </c>
      <c r="E22" s="138">
        <v>28796599</v>
      </c>
      <c r="F22" s="137">
        <f t="shared" si="2"/>
        <v>0.31279999762773514</v>
      </c>
      <c r="G22" s="138">
        <f t="shared" si="1"/>
        <v>17619583</v>
      </c>
      <c r="H22" s="138">
        <v>17619583</v>
      </c>
      <c r="I22" s="138">
        <v>0</v>
      </c>
      <c r="J22" s="138">
        <v>0</v>
      </c>
      <c r="K22" s="140">
        <f t="shared" si="3"/>
        <v>17619583</v>
      </c>
      <c r="L22" s="23"/>
    </row>
    <row r="23" spans="1:12" ht="15">
      <c r="A23" s="130" t="s">
        <v>23</v>
      </c>
      <c r="B23" s="133">
        <f>'Matching Categorical'!H22</f>
        <v>17629650</v>
      </c>
      <c r="C23" s="134">
        <v>0.6267</v>
      </c>
      <c r="D23" s="137">
        <f t="shared" si="0"/>
        <v>11048501.655000001</v>
      </c>
      <c r="E23" s="138">
        <v>10334375</v>
      </c>
      <c r="F23" s="137">
        <f t="shared" si="2"/>
        <v>714126.6550000012</v>
      </c>
      <c r="G23" s="138">
        <f t="shared" si="1"/>
        <v>7295275</v>
      </c>
      <c r="H23" s="138">
        <v>7295275</v>
      </c>
      <c r="I23" s="138">
        <v>0</v>
      </c>
      <c r="J23" s="138">
        <v>0</v>
      </c>
      <c r="K23" s="138">
        <f t="shared" si="3"/>
        <v>7295275</v>
      </c>
      <c r="L23" s="23"/>
    </row>
    <row r="24" spans="1:12" ht="15">
      <c r="A24" s="130" t="s">
        <v>24</v>
      </c>
      <c r="B24" s="133">
        <f>'Matching Categorical'!H23</f>
        <v>21534110</v>
      </c>
      <c r="C24" s="134">
        <v>0.5985</v>
      </c>
      <c r="D24" s="137">
        <f t="shared" si="0"/>
        <v>12888164.835</v>
      </c>
      <c r="E24" s="138">
        <v>12888165</v>
      </c>
      <c r="F24" s="137">
        <f t="shared" si="2"/>
        <v>-0.16499999910593033</v>
      </c>
      <c r="G24" s="138">
        <f t="shared" si="1"/>
        <v>8645945</v>
      </c>
      <c r="H24" s="138">
        <v>8645945</v>
      </c>
      <c r="I24" s="138">
        <v>0</v>
      </c>
      <c r="J24" s="138">
        <v>0</v>
      </c>
      <c r="K24" s="138">
        <f t="shared" si="3"/>
        <v>8645945</v>
      </c>
      <c r="L24" s="23"/>
    </row>
    <row r="25" spans="1:12" ht="15">
      <c r="A25" s="130" t="s">
        <v>25</v>
      </c>
      <c r="B25" s="133">
        <f>'Matching Categorical'!H24</f>
        <v>25640322</v>
      </c>
      <c r="C25" s="134">
        <v>0.7039</v>
      </c>
      <c r="D25" s="137">
        <f t="shared" si="0"/>
        <v>18048222.6558</v>
      </c>
      <c r="E25" s="138">
        <v>18048223</v>
      </c>
      <c r="F25" s="137">
        <f t="shared" si="2"/>
        <v>-0.344200000166893</v>
      </c>
      <c r="G25" s="138">
        <f t="shared" si="1"/>
        <v>7592099</v>
      </c>
      <c r="H25" s="138">
        <v>7592099</v>
      </c>
      <c r="I25" s="138">
        <v>0</v>
      </c>
      <c r="J25" s="138">
        <v>0</v>
      </c>
      <c r="K25" s="138">
        <f t="shared" si="3"/>
        <v>7592099</v>
      </c>
      <c r="L25" s="23"/>
    </row>
    <row r="26" spans="1:12" ht="15">
      <c r="A26" s="130" t="s">
        <v>26</v>
      </c>
      <c r="B26" s="133">
        <f>'Matching Categorical'!H25</f>
        <v>1432940</v>
      </c>
      <c r="C26" s="134">
        <v>0.7053</v>
      </c>
      <c r="D26" s="137">
        <f t="shared" si="0"/>
        <v>1010652.582</v>
      </c>
      <c r="E26" s="138">
        <v>1010653</v>
      </c>
      <c r="F26" s="137">
        <f t="shared" si="2"/>
        <v>-0.4179999999469146</v>
      </c>
      <c r="G26" s="138">
        <f t="shared" si="1"/>
        <v>422287</v>
      </c>
      <c r="H26" s="138">
        <v>422287</v>
      </c>
      <c r="I26" s="138">
        <v>0</v>
      </c>
      <c r="J26" s="138">
        <v>0</v>
      </c>
      <c r="K26" s="138">
        <f t="shared" si="3"/>
        <v>422287</v>
      </c>
      <c r="L26" s="23"/>
    </row>
    <row r="27" spans="1:12" ht="15">
      <c r="A27" s="130" t="s">
        <v>27</v>
      </c>
      <c r="B27" s="133">
        <f>'Matching Categorical'!H26</f>
        <v>7906501</v>
      </c>
      <c r="C27" s="134">
        <v>0.6612</v>
      </c>
      <c r="D27" s="137">
        <f t="shared" si="0"/>
        <v>5227778.4612</v>
      </c>
      <c r="E27" s="138">
        <v>5227778</v>
      </c>
      <c r="F27" s="137">
        <f t="shared" si="2"/>
        <v>0.4611999997869134</v>
      </c>
      <c r="G27" s="138">
        <f t="shared" si="1"/>
        <v>2678723</v>
      </c>
      <c r="H27" s="138">
        <v>2678723</v>
      </c>
      <c r="I27" s="138">
        <v>0</v>
      </c>
      <c r="J27" s="138">
        <v>0</v>
      </c>
      <c r="K27" s="138">
        <f t="shared" si="3"/>
        <v>2678723</v>
      </c>
      <c r="L27" s="23"/>
    </row>
    <row r="28" spans="1:12" ht="15">
      <c r="A28" s="130" t="s">
        <v>28</v>
      </c>
      <c r="B28" s="133">
        <f>'Matching Categorical'!H27</f>
        <v>15052082</v>
      </c>
      <c r="C28" s="134">
        <v>0.5</v>
      </c>
      <c r="D28" s="137">
        <f t="shared" si="0"/>
        <v>7526041</v>
      </c>
      <c r="E28" s="138">
        <v>7526041</v>
      </c>
      <c r="F28" s="137">
        <f t="shared" si="2"/>
        <v>0</v>
      </c>
      <c r="G28" s="138">
        <f t="shared" si="1"/>
        <v>7526041</v>
      </c>
      <c r="H28" s="138">
        <v>3263726</v>
      </c>
      <c r="I28" s="138">
        <v>0</v>
      </c>
      <c r="J28" s="138">
        <v>4262315</v>
      </c>
      <c r="K28" s="138">
        <f t="shared" si="3"/>
        <v>7526041</v>
      </c>
      <c r="L28" s="23"/>
    </row>
    <row r="29" spans="1:12" ht="15">
      <c r="A29" s="130" t="s">
        <v>29</v>
      </c>
      <c r="B29" s="133">
        <f>'Matching Categorical'!H28</f>
        <v>47195820</v>
      </c>
      <c r="C29" s="134">
        <v>0.5</v>
      </c>
      <c r="D29" s="137">
        <f t="shared" si="0"/>
        <v>23597910</v>
      </c>
      <c r="E29" s="140">
        <v>23597910</v>
      </c>
      <c r="F29" s="141">
        <f t="shared" si="2"/>
        <v>0</v>
      </c>
      <c r="G29" s="140">
        <f t="shared" si="1"/>
        <v>23597910</v>
      </c>
      <c r="H29" s="138">
        <v>18127889</v>
      </c>
      <c r="I29" s="138">
        <v>0</v>
      </c>
      <c r="J29" s="138">
        <v>5470021</v>
      </c>
      <c r="K29" s="140">
        <f t="shared" si="3"/>
        <v>23597910</v>
      </c>
      <c r="L29" s="23"/>
    </row>
    <row r="30" spans="1:12" ht="15">
      <c r="A30" s="130" t="s">
        <v>30</v>
      </c>
      <c r="B30" s="133">
        <f>'Matching Categorical'!H29</f>
        <v>13332720</v>
      </c>
      <c r="C30" s="134">
        <v>0.5618</v>
      </c>
      <c r="D30" s="137">
        <f t="shared" si="0"/>
        <v>7490322.096</v>
      </c>
      <c r="E30" s="138">
        <v>7490322</v>
      </c>
      <c r="F30" s="137">
        <f t="shared" si="2"/>
        <v>0.09599999990314245</v>
      </c>
      <c r="G30" s="138">
        <f t="shared" si="1"/>
        <v>5842398</v>
      </c>
      <c r="H30" s="138">
        <v>4673918</v>
      </c>
      <c r="I30" s="138">
        <v>0</v>
      </c>
      <c r="J30" s="138">
        <v>1168480</v>
      </c>
      <c r="K30" s="138">
        <f t="shared" si="3"/>
        <v>5842398</v>
      </c>
      <c r="L30" s="23"/>
    </row>
    <row r="31" spans="1:12" ht="15">
      <c r="A31" s="130" t="s">
        <v>31</v>
      </c>
      <c r="B31" s="133">
        <f>'Matching Categorical'!H30</f>
        <v>46886320</v>
      </c>
      <c r="C31" s="134">
        <v>0.5111</v>
      </c>
      <c r="D31" s="137">
        <f t="shared" si="0"/>
        <v>23963598.152</v>
      </c>
      <c r="E31" s="138">
        <v>23354744</v>
      </c>
      <c r="F31" s="137">
        <f t="shared" si="2"/>
        <v>608854.1519999988</v>
      </c>
      <c r="G31" s="138">
        <v>23531576</v>
      </c>
      <c r="H31" s="138">
        <v>23531576</v>
      </c>
      <c r="I31" s="138">
        <v>0</v>
      </c>
      <c r="J31" s="138">
        <v>0</v>
      </c>
      <c r="K31" s="140">
        <f t="shared" si="3"/>
        <v>23531576</v>
      </c>
      <c r="L31" s="23"/>
    </row>
    <row r="32" spans="1:12" ht="15">
      <c r="A32" s="130" t="s">
        <v>32</v>
      </c>
      <c r="B32" s="133">
        <f>'Matching Categorical'!H31</f>
        <v>13658295</v>
      </c>
      <c r="C32" s="134">
        <v>0.7682</v>
      </c>
      <c r="D32" s="137">
        <f t="shared" si="0"/>
        <v>10492302.219</v>
      </c>
      <c r="E32" s="138">
        <v>10492302</v>
      </c>
      <c r="F32" s="137">
        <f t="shared" si="2"/>
        <v>0.21900000050663948</v>
      </c>
      <c r="G32" s="138">
        <f aca="true" t="shared" si="4" ref="G32:G61">B32-E32</f>
        <v>3165993</v>
      </c>
      <c r="H32" s="138">
        <v>3165993</v>
      </c>
      <c r="I32" s="138">
        <v>0</v>
      </c>
      <c r="J32" s="138">
        <v>0</v>
      </c>
      <c r="K32" s="138">
        <f t="shared" si="3"/>
        <v>3165993</v>
      </c>
      <c r="L32" s="23"/>
    </row>
    <row r="33" spans="1:12" ht="15">
      <c r="A33" s="130" t="s">
        <v>33</v>
      </c>
      <c r="B33" s="133">
        <f>'Matching Categorical'!H32</f>
        <v>42698119</v>
      </c>
      <c r="C33" s="134">
        <v>0.6103</v>
      </c>
      <c r="D33" s="137">
        <f t="shared" si="0"/>
        <v>26058662.0257</v>
      </c>
      <c r="E33" s="138">
        <v>26058662</v>
      </c>
      <c r="F33" s="137">
        <f t="shared" si="2"/>
        <v>0.025699999183416367</v>
      </c>
      <c r="G33" s="138">
        <f t="shared" si="4"/>
        <v>16639457</v>
      </c>
      <c r="H33" s="138">
        <v>16639457</v>
      </c>
      <c r="I33" s="138">
        <v>0</v>
      </c>
      <c r="J33" s="138">
        <v>0</v>
      </c>
      <c r="K33" s="138">
        <f t="shared" si="3"/>
        <v>16639457</v>
      </c>
      <c r="L33" s="23"/>
    </row>
    <row r="34" spans="1:12" ht="15">
      <c r="A34" s="130" t="s">
        <v>34</v>
      </c>
      <c r="B34" s="133">
        <f>'Matching Categorical'!H33</f>
        <v>5460257</v>
      </c>
      <c r="C34" s="134">
        <v>0.7304</v>
      </c>
      <c r="D34" s="137">
        <f t="shared" si="0"/>
        <v>3988171.7128000003</v>
      </c>
      <c r="E34" s="138">
        <v>3988172</v>
      </c>
      <c r="F34" s="137">
        <f t="shared" si="2"/>
        <v>-0.2871999996714294</v>
      </c>
      <c r="G34" s="138">
        <f t="shared" si="4"/>
        <v>1472085</v>
      </c>
      <c r="H34" s="138">
        <v>1472085</v>
      </c>
      <c r="I34" s="138">
        <v>0</v>
      </c>
      <c r="J34" s="138">
        <v>0</v>
      </c>
      <c r="K34" s="138">
        <f t="shared" si="3"/>
        <v>1472085</v>
      </c>
      <c r="L34" s="23"/>
    </row>
    <row r="35" spans="1:12" ht="15">
      <c r="A35" s="130" t="s">
        <v>35</v>
      </c>
      <c r="B35" s="133">
        <f>'Matching Categorical'!H34</f>
        <v>13511573</v>
      </c>
      <c r="C35" s="134">
        <v>0.6038</v>
      </c>
      <c r="D35" s="137">
        <f t="shared" si="0"/>
        <v>8158287.7774</v>
      </c>
      <c r="E35" s="138">
        <v>8158288</v>
      </c>
      <c r="F35" s="137">
        <f t="shared" si="2"/>
        <v>-0.22259999997913837</v>
      </c>
      <c r="G35" s="138">
        <f t="shared" si="4"/>
        <v>5353285</v>
      </c>
      <c r="H35" s="138">
        <v>5353285</v>
      </c>
      <c r="I35" s="138">
        <v>0</v>
      </c>
      <c r="J35" s="138">
        <v>0</v>
      </c>
      <c r="K35" s="138">
        <f t="shared" si="3"/>
        <v>5353285</v>
      </c>
      <c r="L35" s="23"/>
    </row>
    <row r="36" spans="1:12" ht="15">
      <c r="A36" s="130" t="s">
        <v>36</v>
      </c>
      <c r="B36" s="133">
        <f>'Matching Categorical'!H35</f>
        <v>6890160</v>
      </c>
      <c r="C36" s="134">
        <v>0.5036</v>
      </c>
      <c r="D36" s="137">
        <f t="shared" si="0"/>
        <v>3469884.5760000004</v>
      </c>
      <c r="E36" s="138">
        <v>3469885</v>
      </c>
      <c r="F36" s="137">
        <f t="shared" si="2"/>
        <v>-0.4239999996498227</v>
      </c>
      <c r="G36" s="138">
        <f t="shared" si="4"/>
        <v>3420275</v>
      </c>
      <c r="H36" s="138">
        <v>3420275</v>
      </c>
      <c r="I36" s="138">
        <v>0</v>
      </c>
      <c r="J36" s="138">
        <v>0</v>
      </c>
      <c r="K36" s="138">
        <f t="shared" si="3"/>
        <v>3420275</v>
      </c>
      <c r="L36" s="23"/>
    </row>
    <row r="37" spans="1:12" ht="15">
      <c r="A37" s="130" t="s">
        <v>37</v>
      </c>
      <c r="B37" s="133">
        <f>'Matching Categorical'!H36</f>
        <v>11307700</v>
      </c>
      <c r="C37" s="134">
        <v>0.5</v>
      </c>
      <c r="D37" s="137">
        <f t="shared" si="0"/>
        <v>5653850</v>
      </c>
      <c r="E37" s="138">
        <v>5653850</v>
      </c>
      <c r="F37" s="137">
        <f t="shared" si="2"/>
        <v>0</v>
      </c>
      <c r="G37" s="138">
        <f t="shared" si="4"/>
        <v>5653850</v>
      </c>
      <c r="H37" s="138">
        <v>5653850</v>
      </c>
      <c r="I37" s="138">
        <v>0</v>
      </c>
      <c r="J37" s="138">
        <v>0</v>
      </c>
      <c r="K37" s="138">
        <f t="shared" si="3"/>
        <v>5653850</v>
      </c>
      <c r="L37" s="23"/>
    </row>
    <row r="38" spans="1:12" ht="15">
      <c r="A38" s="130" t="s">
        <v>38</v>
      </c>
      <c r="B38" s="133">
        <f>'Matching Categorical'!H37</f>
        <v>33395430</v>
      </c>
      <c r="C38" s="134">
        <v>0.5</v>
      </c>
      <c r="D38" s="137">
        <f aca="true" t="shared" si="5" ref="D38:D61">B38*C38</f>
        <v>16697715</v>
      </c>
      <c r="E38" s="138">
        <v>16697715</v>
      </c>
      <c r="F38" s="137">
        <f t="shared" si="2"/>
        <v>0</v>
      </c>
      <c r="G38" s="138">
        <f t="shared" si="4"/>
        <v>16697715</v>
      </c>
      <c r="H38" s="138">
        <v>16697715</v>
      </c>
      <c r="I38" s="138">
        <v>0</v>
      </c>
      <c r="J38" s="138">
        <v>0</v>
      </c>
      <c r="K38" s="138">
        <f t="shared" si="3"/>
        <v>16697715</v>
      </c>
      <c r="L38" s="23"/>
    </row>
    <row r="39" spans="1:12" ht="15">
      <c r="A39" s="130" t="s">
        <v>39</v>
      </c>
      <c r="B39" s="133">
        <f>'Matching Categorical'!H38</f>
        <v>12577137</v>
      </c>
      <c r="C39" s="134">
        <v>0.738</v>
      </c>
      <c r="D39" s="137">
        <f t="shared" si="5"/>
        <v>9281927.106</v>
      </c>
      <c r="E39" s="138">
        <v>9281927</v>
      </c>
      <c r="F39" s="137">
        <f t="shared" si="2"/>
        <v>0.10600000061094761</v>
      </c>
      <c r="G39" s="138">
        <f t="shared" si="4"/>
        <v>3295210</v>
      </c>
      <c r="H39" s="138">
        <v>3295210</v>
      </c>
      <c r="I39" s="138">
        <v>0</v>
      </c>
      <c r="J39" s="138">
        <v>0</v>
      </c>
      <c r="K39" s="140">
        <f t="shared" si="3"/>
        <v>3295210</v>
      </c>
      <c r="L39" s="23"/>
    </row>
    <row r="40" spans="1:12" ht="15">
      <c r="A40" s="130" t="s">
        <v>40</v>
      </c>
      <c r="B40" s="133">
        <f>'Matching Categorical'!H39</f>
        <v>171028332</v>
      </c>
      <c r="C40" s="134">
        <v>0.5</v>
      </c>
      <c r="D40" s="137">
        <f t="shared" si="5"/>
        <v>85514166</v>
      </c>
      <c r="E40" s="138">
        <v>84886622</v>
      </c>
      <c r="F40" s="137">
        <f t="shared" si="2"/>
        <v>627544</v>
      </c>
      <c r="G40" s="138">
        <f t="shared" si="4"/>
        <v>86141710</v>
      </c>
      <c r="H40" s="138">
        <v>86141710</v>
      </c>
      <c r="I40" s="138">
        <v>0</v>
      </c>
      <c r="J40" s="138">
        <v>0</v>
      </c>
      <c r="K40" s="138">
        <f t="shared" si="3"/>
        <v>86141710</v>
      </c>
      <c r="L40" s="23"/>
    </row>
    <row r="41" spans="1:12" ht="15">
      <c r="A41" s="130" t="s">
        <v>41</v>
      </c>
      <c r="B41" s="133">
        <f>'Matching Categorical'!H40</f>
        <v>59768501</v>
      </c>
      <c r="C41" s="134">
        <v>0.6247</v>
      </c>
      <c r="D41" s="137">
        <f t="shared" si="5"/>
        <v>37337382.574700005</v>
      </c>
      <c r="E41" s="138">
        <v>37335136</v>
      </c>
      <c r="F41" s="137">
        <f t="shared" si="2"/>
        <v>2246.5747000053525</v>
      </c>
      <c r="G41" s="138">
        <f t="shared" si="4"/>
        <v>22433365</v>
      </c>
      <c r="H41" s="138">
        <v>22433365</v>
      </c>
      <c r="I41" s="138">
        <v>0</v>
      </c>
      <c r="J41" s="138">
        <v>0</v>
      </c>
      <c r="K41" s="140">
        <f t="shared" si="3"/>
        <v>22433365</v>
      </c>
      <c r="L41" s="23"/>
    </row>
    <row r="42" spans="1:12" ht="15">
      <c r="A42" s="130" t="s">
        <v>42</v>
      </c>
      <c r="B42" s="133">
        <f>'Matching Categorical'!H41</f>
        <v>3431300</v>
      </c>
      <c r="C42" s="134">
        <v>0.6999</v>
      </c>
      <c r="D42" s="137">
        <f t="shared" si="5"/>
        <v>2401566.87</v>
      </c>
      <c r="E42" s="138">
        <v>2401567</v>
      </c>
      <c r="F42" s="137">
        <f t="shared" si="2"/>
        <v>-0.1299999998882413</v>
      </c>
      <c r="G42" s="138">
        <f t="shared" si="4"/>
        <v>1029733</v>
      </c>
      <c r="H42" s="138">
        <v>1029733</v>
      </c>
      <c r="I42" s="138">
        <v>0</v>
      </c>
      <c r="J42" s="138">
        <v>0</v>
      </c>
      <c r="K42" s="138">
        <f t="shared" si="3"/>
        <v>1029733</v>
      </c>
      <c r="L42" s="23"/>
    </row>
    <row r="43" spans="1:12" ht="15">
      <c r="A43" s="130" t="s">
        <v>43</v>
      </c>
      <c r="B43" s="133">
        <f>'Matching Categorical'!H42</f>
        <v>0</v>
      </c>
      <c r="C43" s="134">
        <v>0.75</v>
      </c>
      <c r="D43" s="137">
        <f t="shared" si="5"/>
        <v>0</v>
      </c>
      <c r="E43" s="138">
        <v>0</v>
      </c>
      <c r="F43" s="137">
        <f t="shared" si="2"/>
        <v>0</v>
      </c>
      <c r="G43" s="138">
        <f t="shared" si="4"/>
        <v>0</v>
      </c>
      <c r="H43" s="138">
        <v>0</v>
      </c>
      <c r="I43" s="138">
        <v>0</v>
      </c>
      <c r="J43" s="138">
        <v>0</v>
      </c>
      <c r="K43" s="138">
        <f t="shared" si="3"/>
        <v>0</v>
      </c>
      <c r="L43" s="23"/>
    </row>
    <row r="44" spans="1:12" ht="15">
      <c r="A44" s="130" t="s">
        <v>44</v>
      </c>
      <c r="B44" s="133">
        <f>'Matching Categorical'!H43</f>
        <v>90082637</v>
      </c>
      <c r="C44" s="134">
        <v>0.5903</v>
      </c>
      <c r="D44" s="137">
        <f t="shared" si="5"/>
        <v>53175780.6211</v>
      </c>
      <c r="E44" s="138">
        <v>53175781</v>
      </c>
      <c r="F44" s="137">
        <f t="shared" si="2"/>
        <v>-0.3788999989628792</v>
      </c>
      <c r="G44" s="138">
        <f t="shared" si="4"/>
        <v>36906856</v>
      </c>
      <c r="H44" s="138">
        <v>36906856</v>
      </c>
      <c r="I44" s="138">
        <v>0</v>
      </c>
      <c r="J44" s="138">
        <v>0</v>
      </c>
      <c r="K44" s="138">
        <f t="shared" si="3"/>
        <v>36906856</v>
      </c>
      <c r="L44" s="23"/>
    </row>
    <row r="45" spans="1:12" ht="15">
      <c r="A45" s="130" t="s">
        <v>45</v>
      </c>
      <c r="B45" s="133">
        <f>'Matching Categorical'!H44</f>
        <v>16519347</v>
      </c>
      <c r="C45" s="134">
        <v>0.7124</v>
      </c>
      <c r="D45" s="137">
        <f t="shared" si="5"/>
        <v>11768382.8028</v>
      </c>
      <c r="E45" s="138">
        <v>11768383</v>
      </c>
      <c r="F45" s="137">
        <f t="shared" si="2"/>
        <v>-0.1972000002861023</v>
      </c>
      <c r="G45" s="138">
        <f t="shared" si="4"/>
        <v>4750964</v>
      </c>
      <c r="H45" s="138">
        <v>3840840</v>
      </c>
      <c r="I45" s="138">
        <v>0</v>
      </c>
      <c r="J45" s="138">
        <v>910124</v>
      </c>
      <c r="K45" s="140">
        <f t="shared" si="3"/>
        <v>4750964</v>
      </c>
      <c r="L45" s="23"/>
    </row>
    <row r="46" spans="1:12" ht="15">
      <c r="A46" s="130" t="s">
        <v>46</v>
      </c>
      <c r="B46" s="133">
        <f>'Matching Categorical'!H45</f>
        <v>25624345</v>
      </c>
      <c r="C46" s="134">
        <v>0.6</v>
      </c>
      <c r="D46" s="137">
        <f t="shared" si="5"/>
        <v>15374607</v>
      </c>
      <c r="E46" s="138">
        <v>15374607</v>
      </c>
      <c r="F46" s="137">
        <f t="shared" si="2"/>
        <v>0</v>
      </c>
      <c r="G46" s="138">
        <f t="shared" si="4"/>
        <v>10249738</v>
      </c>
      <c r="H46" s="138">
        <v>8891128</v>
      </c>
      <c r="I46" s="138">
        <v>0</v>
      </c>
      <c r="J46" s="138">
        <v>1358610</v>
      </c>
      <c r="K46" s="138">
        <f t="shared" si="3"/>
        <v>10249738</v>
      </c>
      <c r="L46" s="23"/>
    </row>
    <row r="47" spans="1:12" ht="15">
      <c r="A47" s="130" t="s">
        <v>47</v>
      </c>
      <c r="B47" s="133">
        <f>'Matching Categorical'!H46</f>
        <v>83800459</v>
      </c>
      <c r="C47" s="134">
        <v>0.5362</v>
      </c>
      <c r="D47" s="137">
        <f t="shared" si="5"/>
        <v>44933806.1158</v>
      </c>
      <c r="E47" s="138">
        <v>40157088</v>
      </c>
      <c r="F47" s="137">
        <f t="shared" si="2"/>
        <v>4776718.115800001</v>
      </c>
      <c r="G47" s="138">
        <f t="shared" si="4"/>
        <v>43643371</v>
      </c>
      <c r="H47" s="138">
        <v>43643371</v>
      </c>
      <c r="I47" s="138">
        <v>0</v>
      </c>
      <c r="J47" s="138">
        <v>0</v>
      </c>
      <c r="K47" s="138">
        <f t="shared" si="3"/>
        <v>43643371</v>
      </c>
      <c r="L47" s="23"/>
    </row>
    <row r="48" spans="1:12" ht="15">
      <c r="A48" s="130" t="s">
        <v>48</v>
      </c>
      <c r="B48" s="133">
        <f>'Matching Categorical'!H47</f>
        <v>0</v>
      </c>
      <c r="C48" s="134">
        <v>0.5</v>
      </c>
      <c r="D48" s="137">
        <f t="shared" si="5"/>
        <v>0</v>
      </c>
      <c r="E48" s="138">
        <v>0</v>
      </c>
      <c r="F48" s="137">
        <f t="shared" si="2"/>
        <v>0</v>
      </c>
      <c r="G48" s="138">
        <f t="shared" si="4"/>
        <v>0</v>
      </c>
      <c r="H48" s="138">
        <v>0</v>
      </c>
      <c r="I48" s="138">
        <v>0</v>
      </c>
      <c r="J48" s="138">
        <v>0</v>
      </c>
      <c r="K48" s="138">
        <f t="shared" si="3"/>
        <v>0</v>
      </c>
      <c r="L48" s="23"/>
    </row>
    <row r="49" spans="1:12" ht="15">
      <c r="A49" s="130" t="s">
        <v>49</v>
      </c>
      <c r="B49" s="133">
        <f>'Matching Categorical'!H48</f>
        <v>8553413</v>
      </c>
      <c r="C49" s="134">
        <v>0.5379</v>
      </c>
      <c r="D49" s="137">
        <f t="shared" si="5"/>
        <v>4600880.852700001</v>
      </c>
      <c r="E49" s="138">
        <v>4600880</v>
      </c>
      <c r="F49" s="137">
        <f t="shared" si="2"/>
        <v>0.852700000628829</v>
      </c>
      <c r="G49" s="138">
        <f t="shared" si="4"/>
        <v>3952533</v>
      </c>
      <c r="H49" s="138">
        <v>3952533</v>
      </c>
      <c r="I49" s="138">
        <v>0</v>
      </c>
      <c r="J49" s="138">
        <v>0</v>
      </c>
      <c r="K49" s="140">
        <f t="shared" si="3"/>
        <v>3952533</v>
      </c>
      <c r="L49" s="23"/>
    </row>
    <row r="50" spans="1:12" ht="15">
      <c r="A50" s="130" t="s">
        <v>50</v>
      </c>
      <c r="B50" s="133">
        <f>'Matching Categorical'!H49</f>
        <v>21576799</v>
      </c>
      <c r="C50" s="134">
        <v>0.7044</v>
      </c>
      <c r="D50" s="137">
        <f t="shared" si="5"/>
        <v>15198697.2156</v>
      </c>
      <c r="E50" s="138">
        <v>15198697</v>
      </c>
      <c r="F50" s="137">
        <f t="shared" si="2"/>
        <v>0.2156000006943941</v>
      </c>
      <c r="G50" s="138">
        <f t="shared" si="4"/>
        <v>6378102</v>
      </c>
      <c r="H50" s="138">
        <v>3380713</v>
      </c>
      <c r="I50" s="138">
        <v>2287389</v>
      </c>
      <c r="J50" s="138">
        <v>710000</v>
      </c>
      <c r="K50" s="138">
        <f t="shared" si="3"/>
        <v>6378102</v>
      </c>
      <c r="L50" s="23"/>
    </row>
    <row r="51" spans="1:12" ht="15">
      <c r="A51" s="130" t="s">
        <v>51</v>
      </c>
      <c r="B51" s="133">
        <f>'Matching Categorical'!H50</f>
        <v>5278893</v>
      </c>
      <c r="C51" s="134">
        <v>0.6831</v>
      </c>
      <c r="D51" s="137">
        <f t="shared" si="5"/>
        <v>3606011.8083</v>
      </c>
      <c r="E51" s="138">
        <v>3606012</v>
      </c>
      <c r="F51" s="137">
        <f t="shared" si="2"/>
        <v>-0.19169999985024333</v>
      </c>
      <c r="G51" s="138">
        <f t="shared" si="4"/>
        <v>1672881</v>
      </c>
      <c r="H51" s="138">
        <v>1672881</v>
      </c>
      <c r="I51" s="138">
        <v>0</v>
      </c>
      <c r="J51" s="138">
        <v>0</v>
      </c>
      <c r="K51" s="138">
        <f t="shared" si="3"/>
        <v>1672881</v>
      </c>
      <c r="L51" s="23"/>
    </row>
    <row r="52" spans="1:12" ht="15">
      <c r="A52" s="130" t="s">
        <v>52</v>
      </c>
      <c r="B52" s="133">
        <f>'Matching Categorical'!H51</f>
        <v>39893415</v>
      </c>
      <c r="C52" s="134">
        <v>0.6379</v>
      </c>
      <c r="D52" s="137">
        <f t="shared" si="5"/>
        <v>25448009.4285</v>
      </c>
      <c r="E52" s="138">
        <v>25448009</v>
      </c>
      <c r="F52" s="137">
        <f t="shared" si="2"/>
        <v>0.4285000003874302</v>
      </c>
      <c r="G52" s="138">
        <f t="shared" si="4"/>
        <v>14445406</v>
      </c>
      <c r="H52" s="138">
        <v>14445406</v>
      </c>
      <c r="I52" s="138">
        <v>0</v>
      </c>
      <c r="J52" s="138">
        <v>0</v>
      </c>
      <c r="K52" s="138">
        <f t="shared" si="3"/>
        <v>14445406</v>
      </c>
      <c r="L52" s="23"/>
    </row>
    <row r="53" spans="1:12" ht="15">
      <c r="A53" s="130" t="s">
        <v>53</v>
      </c>
      <c r="B53" s="133">
        <f>'Matching Categorical'!H52</f>
        <v>104334859</v>
      </c>
      <c r="C53" s="134">
        <v>0.6057</v>
      </c>
      <c r="D53" s="137">
        <f t="shared" si="5"/>
        <v>63195624.0963</v>
      </c>
      <c r="E53" s="138">
        <v>63195624</v>
      </c>
      <c r="F53" s="137">
        <f t="shared" si="2"/>
        <v>0.09629999846220016</v>
      </c>
      <c r="G53" s="138">
        <f t="shared" si="4"/>
        <v>41139235</v>
      </c>
      <c r="H53" s="138">
        <v>36191823</v>
      </c>
      <c r="I53" s="138">
        <v>1085995</v>
      </c>
      <c r="J53" s="138">
        <v>3861417</v>
      </c>
      <c r="K53" s="138">
        <f t="shared" si="3"/>
        <v>41139235</v>
      </c>
      <c r="L53" s="23"/>
    </row>
    <row r="54" spans="1:12" ht="15">
      <c r="A54" s="130" t="s">
        <v>54</v>
      </c>
      <c r="B54" s="133">
        <f>'Matching Categorical'!H53</f>
        <v>5788199</v>
      </c>
      <c r="C54" s="134">
        <v>0.7144</v>
      </c>
      <c r="D54" s="137">
        <f t="shared" si="5"/>
        <v>4135089.3656</v>
      </c>
      <c r="E54" s="138">
        <v>4135089</v>
      </c>
      <c r="F54" s="137">
        <f t="shared" si="2"/>
        <v>0.36560000013560057</v>
      </c>
      <c r="G54" s="138">
        <f t="shared" si="4"/>
        <v>1653110</v>
      </c>
      <c r="H54" s="138">
        <v>1653110</v>
      </c>
      <c r="I54" s="138">
        <v>0</v>
      </c>
      <c r="J54" s="138">
        <v>0</v>
      </c>
      <c r="K54" s="138">
        <f t="shared" si="3"/>
        <v>1653110</v>
      </c>
      <c r="L54" s="23"/>
    </row>
    <row r="55" spans="1:12" ht="15">
      <c r="A55" s="130" t="s">
        <v>55</v>
      </c>
      <c r="B55" s="133">
        <f>'Matching Categorical'!H54</f>
        <v>4032501</v>
      </c>
      <c r="C55" s="134">
        <v>0.624</v>
      </c>
      <c r="D55" s="137">
        <f t="shared" si="5"/>
        <v>2516280.624</v>
      </c>
      <c r="E55" s="138">
        <v>2516280</v>
      </c>
      <c r="F55" s="137">
        <f t="shared" si="2"/>
        <v>0.6239999998360872</v>
      </c>
      <c r="G55" s="138">
        <f t="shared" si="4"/>
        <v>1516221</v>
      </c>
      <c r="H55" s="138">
        <v>1516221</v>
      </c>
      <c r="I55" s="138">
        <v>0</v>
      </c>
      <c r="J55" s="138">
        <v>0</v>
      </c>
      <c r="K55" s="140">
        <f t="shared" si="3"/>
        <v>1516221</v>
      </c>
      <c r="L55" s="23"/>
    </row>
    <row r="56" spans="1:12" ht="15">
      <c r="A56" s="130" t="s">
        <v>56</v>
      </c>
      <c r="B56" s="133">
        <f>'Matching Categorical'!H55</f>
        <v>0</v>
      </c>
      <c r="C56" s="134">
        <v>0.75</v>
      </c>
      <c r="D56" s="137">
        <f t="shared" si="5"/>
        <v>0</v>
      </c>
      <c r="E56" s="138">
        <v>0</v>
      </c>
      <c r="F56" s="137">
        <f t="shared" si="2"/>
        <v>0</v>
      </c>
      <c r="G56" s="138">
        <f t="shared" si="4"/>
        <v>0</v>
      </c>
      <c r="H56" s="138">
        <v>0</v>
      </c>
      <c r="I56" s="138">
        <v>0</v>
      </c>
      <c r="J56" s="138">
        <v>0</v>
      </c>
      <c r="K56" s="138">
        <f t="shared" si="3"/>
        <v>0</v>
      </c>
      <c r="L56" s="23"/>
    </row>
    <row r="57" spans="1:12" ht="15">
      <c r="A57" s="130" t="s">
        <v>57</v>
      </c>
      <c r="B57" s="133">
        <f>'Matching Categorical'!H56</f>
        <v>5133378</v>
      </c>
      <c r="C57" s="134">
        <v>0.5185</v>
      </c>
      <c r="D57" s="137">
        <f t="shared" si="5"/>
        <v>2661656.493</v>
      </c>
      <c r="E57" s="138">
        <v>2652416</v>
      </c>
      <c r="F57" s="137">
        <f t="shared" si="2"/>
        <v>9240.492999999784</v>
      </c>
      <c r="G57" s="138">
        <f t="shared" si="4"/>
        <v>2480962</v>
      </c>
      <c r="H57" s="138">
        <v>2480962</v>
      </c>
      <c r="I57" s="138">
        <v>0</v>
      </c>
      <c r="J57" s="138">
        <v>0</v>
      </c>
      <c r="K57" s="138">
        <f t="shared" si="3"/>
        <v>2480962</v>
      </c>
      <c r="L57" s="23"/>
    </row>
    <row r="58" spans="1:12" ht="15">
      <c r="A58" s="130" t="s">
        <v>58</v>
      </c>
      <c r="B58" s="133">
        <f>'Matching Categorical'!H57</f>
        <v>54914624</v>
      </c>
      <c r="C58" s="134">
        <v>0.507</v>
      </c>
      <c r="D58" s="139">
        <f t="shared" si="5"/>
        <v>27841714.368</v>
      </c>
      <c r="E58" s="138">
        <v>27841715</v>
      </c>
      <c r="F58" s="137">
        <f t="shared" si="2"/>
        <v>-0.6319999992847443</v>
      </c>
      <c r="G58" s="138">
        <f t="shared" si="4"/>
        <v>27072909</v>
      </c>
      <c r="H58" s="138">
        <v>27072909</v>
      </c>
      <c r="I58" s="138">
        <v>0</v>
      </c>
      <c r="J58" s="138">
        <v>0</v>
      </c>
      <c r="K58" s="138">
        <f t="shared" si="3"/>
        <v>27072909</v>
      </c>
      <c r="L58" s="23"/>
    </row>
    <row r="59" spans="1:12" ht="15">
      <c r="A59" s="130" t="s">
        <v>59</v>
      </c>
      <c r="B59" s="133">
        <f>'Matching Categorical'!H58</f>
        <v>9769113</v>
      </c>
      <c r="C59" s="134">
        <v>0.7534</v>
      </c>
      <c r="D59" s="137">
        <f t="shared" si="5"/>
        <v>7360049.7342</v>
      </c>
      <c r="E59" s="138">
        <v>7360049</v>
      </c>
      <c r="F59" s="137">
        <f t="shared" si="2"/>
        <v>0.7341999998316169</v>
      </c>
      <c r="G59" s="138">
        <f t="shared" si="4"/>
        <v>2409064</v>
      </c>
      <c r="H59" s="138">
        <v>2409064</v>
      </c>
      <c r="I59" s="138">
        <v>0</v>
      </c>
      <c r="J59" s="138">
        <v>0</v>
      </c>
      <c r="K59" s="140">
        <f t="shared" si="3"/>
        <v>2409064</v>
      </c>
      <c r="L59" s="23"/>
    </row>
    <row r="60" spans="1:12" ht="15">
      <c r="A60" s="130" t="s">
        <v>60</v>
      </c>
      <c r="B60" s="133">
        <f>'Matching Categorical'!H59</f>
        <v>21227453</v>
      </c>
      <c r="C60" s="134">
        <v>0.5929</v>
      </c>
      <c r="D60" s="137">
        <f t="shared" si="5"/>
        <v>12585756.8837</v>
      </c>
      <c r="E60" s="138">
        <v>12585757</v>
      </c>
      <c r="F60" s="137">
        <f t="shared" si="2"/>
        <v>-0.11629999987781048</v>
      </c>
      <c r="G60" s="138">
        <f t="shared" si="4"/>
        <v>8641696</v>
      </c>
      <c r="H60" s="138">
        <v>5262695</v>
      </c>
      <c r="I60" s="138">
        <v>0</v>
      </c>
      <c r="J60" s="138">
        <v>3379001</v>
      </c>
      <c r="K60" s="138">
        <f t="shared" si="3"/>
        <v>8641696</v>
      </c>
      <c r="L60" s="23"/>
    </row>
    <row r="61" spans="1:12" ht="15">
      <c r="A61" s="130" t="s">
        <v>61</v>
      </c>
      <c r="B61" s="133">
        <f>'Matching Categorical'!H60</f>
        <v>1646938</v>
      </c>
      <c r="C61" s="134">
        <v>0.646</v>
      </c>
      <c r="D61" s="137">
        <f t="shared" si="5"/>
        <v>1063921.948</v>
      </c>
      <c r="E61" s="138">
        <v>1063922</v>
      </c>
      <c r="F61" s="137">
        <f t="shared" si="2"/>
        <v>-0.05199999990873039</v>
      </c>
      <c r="G61" s="138">
        <f t="shared" si="4"/>
        <v>583016</v>
      </c>
      <c r="H61" s="138">
        <v>583016</v>
      </c>
      <c r="I61" s="138">
        <v>0</v>
      </c>
      <c r="J61" s="138">
        <v>0</v>
      </c>
      <c r="K61" s="140">
        <f t="shared" si="3"/>
        <v>583016</v>
      </c>
      <c r="L61" s="23"/>
    </row>
    <row r="62" spans="1:11" ht="15">
      <c r="A62" s="144" t="s">
        <v>62</v>
      </c>
      <c r="B62" s="145">
        <f>'Matching Categorical'!H61</f>
        <v>1779794831</v>
      </c>
      <c r="C62" s="146"/>
      <c r="D62" s="147">
        <f aca="true" t="shared" si="6" ref="D62:K62">SUM(D6:D61)</f>
        <v>1000009747.6427</v>
      </c>
      <c r="E62" s="146">
        <f t="shared" si="6"/>
        <v>966528090</v>
      </c>
      <c r="F62" s="147">
        <f t="shared" si="6"/>
        <v>33481657.642699994</v>
      </c>
      <c r="G62" s="146">
        <f t="shared" si="6"/>
        <v>813266741</v>
      </c>
      <c r="H62" s="146">
        <f t="shared" si="6"/>
        <v>776703667</v>
      </c>
      <c r="I62" s="146">
        <f t="shared" si="6"/>
        <v>9671836</v>
      </c>
      <c r="J62" s="146">
        <f t="shared" si="6"/>
        <v>26891238</v>
      </c>
      <c r="K62" s="146">
        <f t="shared" si="6"/>
        <v>813266741</v>
      </c>
    </row>
    <row r="63" spans="1:11" ht="15">
      <c r="A63" s="25"/>
      <c r="B63" s="26"/>
      <c r="C63" s="26"/>
      <c r="D63" s="26"/>
      <c r="E63" s="26"/>
      <c r="F63" s="27"/>
      <c r="G63" s="27"/>
      <c r="H63" s="26"/>
      <c r="I63" s="26"/>
      <c r="J63" s="26"/>
      <c r="K63" s="28"/>
    </row>
    <row r="64" spans="1:11" ht="15">
      <c r="A64" s="18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">
      <c r="A65" s="18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">
      <c r="A66" s="18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">
      <c r="A67" s="18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5">
      <c r="A68" s="18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5">
      <c r="A69" s="18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5">
      <c r="A70" s="18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5">
      <c r="A71" s="18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5">
      <c r="A72" s="18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5">
      <c r="A73" s="18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5">
      <c r="A74" s="18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">
      <c r="A75" s="18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">
      <c r="A76" s="18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">
      <c r="A77" s="18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">
      <c r="A78" s="18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">
      <c r="A79" s="18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2:11" ht="15"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2:11" ht="15"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2:11" ht="15"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2:11" ht="15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ht="15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2:11" ht="15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ht="15"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2:11" ht="15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2:11" ht="15">
      <c r="B88" s="26"/>
      <c r="C88" s="26"/>
      <c r="D88" s="26"/>
      <c r="E88" s="26"/>
      <c r="F88" s="26"/>
      <c r="G88" s="26"/>
      <c r="H88" s="26"/>
      <c r="I88" s="26"/>
      <c r="J88" s="26"/>
      <c r="K88" s="26"/>
    </row>
  </sheetData>
  <printOptions/>
  <pageMargins left="0.75" right="0.75" top="0.75" bottom="0.75" header="0.5" footer="0.5"/>
  <pageSetup fitToHeight="1" fitToWidth="1" horizontalDpi="600" verticalDpi="600" orientation="portrait" scale="70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workbookViewId="0" topLeftCell="A1">
      <selection activeCell="G54" sqref="G54"/>
    </sheetView>
  </sheetViews>
  <sheetFormatPr defaultColWidth="8.88671875" defaultRowHeight="15"/>
  <cols>
    <col min="1" max="1" width="14.21484375" style="0" customWidth="1"/>
    <col min="2" max="2" width="8.21484375" style="0" customWidth="1"/>
    <col min="3" max="3" width="8.99609375" style="0" customWidth="1"/>
    <col min="4" max="5" width="8.21484375" style="0" customWidth="1"/>
    <col min="6" max="6" width="7.77734375" style="0" customWidth="1"/>
    <col min="7" max="7" width="10.4453125" style="0" customWidth="1"/>
    <col min="8" max="8" width="8.5546875" style="0" customWidth="1"/>
    <col min="9" max="9" width="9.4453125" style="0" customWidth="1"/>
    <col min="10" max="10" width="8.99609375" style="0" customWidth="1"/>
    <col min="11" max="12" width="10.77734375" style="0" customWidth="1"/>
    <col min="13" max="13" width="9.88671875" style="0" customWidth="1"/>
    <col min="14" max="16384" width="7.99609375" style="0" customWidth="1"/>
  </cols>
  <sheetData>
    <row r="1" spans="1:13" ht="15">
      <c r="A1" s="55" t="s">
        <v>142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">
      <c r="A3" s="111" t="s">
        <v>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40.5" customHeight="1">
      <c r="A4" s="148" t="s">
        <v>5</v>
      </c>
      <c r="B4" s="113" t="s">
        <v>81</v>
      </c>
      <c r="C4" s="113" t="s">
        <v>1</v>
      </c>
      <c r="D4" s="113" t="s">
        <v>126</v>
      </c>
      <c r="E4" s="113" t="s">
        <v>127</v>
      </c>
      <c r="F4" s="113" t="s">
        <v>128</v>
      </c>
      <c r="G4" s="113" t="s">
        <v>80</v>
      </c>
      <c r="H4" s="113" t="s">
        <v>85</v>
      </c>
      <c r="I4" s="113" t="s">
        <v>86</v>
      </c>
      <c r="J4" s="113" t="s">
        <v>87</v>
      </c>
      <c r="K4" s="113" t="s">
        <v>120</v>
      </c>
      <c r="L4" s="113" t="s">
        <v>88</v>
      </c>
      <c r="M4" s="113" t="s">
        <v>119</v>
      </c>
    </row>
    <row r="5" spans="1:17" ht="15">
      <c r="A5" s="149" t="s">
        <v>6</v>
      </c>
      <c r="B5" s="151">
        <v>162666</v>
      </c>
      <c r="C5" s="151">
        <v>2577927</v>
      </c>
      <c r="D5" s="151">
        <v>0</v>
      </c>
      <c r="E5" s="151">
        <v>0</v>
      </c>
      <c r="F5" s="151">
        <v>17033</v>
      </c>
      <c r="G5" s="151">
        <v>27012628</v>
      </c>
      <c r="H5" s="151">
        <v>321600</v>
      </c>
      <c r="I5" s="151">
        <v>2539830</v>
      </c>
      <c r="J5" s="151">
        <v>0</v>
      </c>
      <c r="K5" s="151">
        <f>SUM(B5:J5)</f>
        <v>32631684</v>
      </c>
      <c r="L5" s="151">
        <v>0</v>
      </c>
      <c r="M5" s="151">
        <v>35171479</v>
      </c>
      <c r="N5" s="26"/>
      <c r="O5" s="26"/>
      <c r="P5" s="26"/>
      <c r="Q5" s="26"/>
    </row>
    <row r="6" spans="1:17" ht="15">
      <c r="A6" s="149" t="s">
        <v>7</v>
      </c>
      <c r="B6" s="151">
        <v>541311</v>
      </c>
      <c r="C6" s="151">
        <v>0</v>
      </c>
      <c r="D6" s="151">
        <v>209232</v>
      </c>
      <c r="E6" s="151">
        <v>840896</v>
      </c>
      <c r="F6" s="151">
        <v>37098</v>
      </c>
      <c r="G6" s="151">
        <v>1639478</v>
      </c>
      <c r="H6" s="151">
        <v>0</v>
      </c>
      <c r="I6" s="151">
        <v>0</v>
      </c>
      <c r="J6" s="151">
        <v>0</v>
      </c>
      <c r="K6" s="151">
        <f aca="true" t="shared" si="0" ref="K6:K60">SUM(B6:J6)</f>
        <v>3268015</v>
      </c>
      <c r="L6" s="151">
        <v>0</v>
      </c>
      <c r="M6" s="151">
        <v>4066876</v>
      </c>
      <c r="N6" s="26"/>
      <c r="O6" s="26"/>
      <c r="P6" s="26"/>
      <c r="Q6" s="26"/>
    </row>
    <row r="7" spans="1:17" ht="15">
      <c r="A7" s="149" t="s">
        <v>8</v>
      </c>
      <c r="B7" s="151">
        <v>53253</v>
      </c>
      <c r="C7" s="151">
        <v>45877</v>
      </c>
      <c r="D7" s="151">
        <v>6355</v>
      </c>
      <c r="E7" s="151">
        <v>32250</v>
      </c>
      <c r="F7" s="151">
        <v>25000</v>
      </c>
      <c r="G7" s="151">
        <v>1364530</v>
      </c>
      <c r="H7" s="151">
        <v>0</v>
      </c>
      <c r="I7" s="151">
        <v>1975</v>
      </c>
      <c r="J7" s="151">
        <v>0</v>
      </c>
      <c r="K7" s="151">
        <f t="shared" si="0"/>
        <v>1529240</v>
      </c>
      <c r="L7" s="151">
        <v>230673</v>
      </c>
      <c r="M7" s="151">
        <v>776739</v>
      </c>
      <c r="N7" s="26"/>
      <c r="O7" s="26"/>
      <c r="P7" s="26"/>
      <c r="Q7" s="26"/>
    </row>
    <row r="8" spans="1:17" ht="15">
      <c r="A8" s="149" t="s">
        <v>9</v>
      </c>
      <c r="B8" s="151">
        <v>1713662</v>
      </c>
      <c r="C8" s="151">
        <v>439348</v>
      </c>
      <c r="D8" s="151">
        <v>0</v>
      </c>
      <c r="E8" s="151">
        <v>0</v>
      </c>
      <c r="F8" s="151">
        <v>493774</v>
      </c>
      <c r="G8" s="151">
        <v>7778595</v>
      </c>
      <c r="H8" s="151">
        <v>596918</v>
      </c>
      <c r="I8" s="151">
        <v>4747843</v>
      </c>
      <c r="J8" s="151">
        <v>0</v>
      </c>
      <c r="K8" s="151">
        <f t="shared" si="0"/>
        <v>15770140</v>
      </c>
      <c r="L8" s="151">
        <v>26563252</v>
      </c>
      <c r="M8" s="151">
        <v>0</v>
      </c>
      <c r="N8" s="26"/>
      <c r="O8" s="26"/>
      <c r="P8" s="26"/>
      <c r="Q8" s="26"/>
    </row>
    <row r="9" spans="1:17" ht="15">
      <c r="A9" s="149" t="s">
        <v>10</v>
      </c>
      <c r="B9" s="151">
        <v>328944</v>
      </c>
      <c r="C9" s="151">
        <v>62479</v>
      </c>
      <c r="D9" s="151">
        <v>0</v>
      </c>
      <c r="E9" s="151">
        <v>0</v>
      </c>
      <c r="F9" s="151">
        <v>0</v>
      </c>
      <c r="G9" s="151">
        <v>5532467</v>
      </c>
      <c r="H9" s="151">
        <v>0</v>
      </c>
      <c r="I9" s="151">
        <v>0</v>
      </c>
      <c r="J9" s="151">
        <v>0</v>
      </c>
      <c r="K9" s="151">
        <f t="shared" si="0"/>
        <v>5923890</v>
      </c>
      <c r="L9" s="151">
        <v>18831105</v>
      </c>
      <c r="M9" s="151">
        <v>12000000</v>
      </c>
      <c r="N9" s="26"/>
      <c r="O9" s="26"/>
      <c r="P9" s="26"/>
      <c r="Q9" s="26"/>
    </row>
    <row r="10" spans="1:17" ht="15">
      <c r="A10" s="149" t="s">
        <v>11</v>
      </c>
      <c r="B10" s="151">
        <v>0</v>
      </c>
      <c r="C10" s="151">
        <v>5918103</v>
      </c>
      <c r="D10" s="151">
        <v>0</v>
      </c>
      <c r="E10" s="151">
        <v>3291944</v>
      </c>
      <c r="F10" s="151">
        <v>1243324</v>
      </c>
      <c r="G10" s="151">
        <v>86560759</v>
      </c>
      <c r="H10" s="151">
        <v>22686889</v>
      </c>
      <c r="I10" s="151">
        <v>0</v>
      </c>
      <c r="J10" s="151">
        <v>0</v>
      </c>
      <c r="K10" s="151">
        <f t="shared" si="0"/>
        <v>119701019</v>
      </c>
      <c r="L10" s="151">
        <v>49137487</v>
      </c>
      <c r="M10" s="151">
        <v>341166407</v>
      </c>
      <c r="N10" s="26"/>
      <c r="O10" s="26"/>
      <c r="P10" s="26"/>
      <c r="Q10" s="26"/>
    </row>
    <row r="11" spans="1:17" ht="15">
      <c r="A11" s="149" t="s">
        <v>12</v>
      </c>
      <c r="B11" s="151">
        <v>383329</v>
      </c>
      <c r="C11" s="151">
        <v>97789</v>
      </c>
      <c r="D11" s="151">
        <v>101655</v>
      </c>
      <c r="E11" s="151">
        <v>881692</v>
      </c>
      <c r="F11" s="151">
        <v>102463</v>
      </c>
      <c r="G11" s="151">
        <v>34028490</v>
      </c>
      <c r="H11" s="151">
        <v>154871</v>
      </c>
      <c r="I11" s="151">
        <v>0</v>
      </c>
      <c r="J11" s="151">
        <v>0</v>
      </c>
      <c r="K11" s="151">
        <f t="shared" si="0"/>
        <v>35750289</v>
      </c>
      <c r="L11" s="151">
        <v>2151401</v>
      </c>
      <c r="M11" s="151">
        <v>0</v>
      </c>
      <c r="N11" s="26"/>
      <c r="O11" s="26"/>
      <c r="P11" s="26"/>
      <c r="Q11" s="26"/>
    </row>
    <row r="12" spans="1:17" ht="15">
      <c r="A12" s="149" t="s">
        <v>13</v>
      </c>
      <c r="B12" s="151">
        <v>0</v>
      </c>
      <c r="C12" s="151">
        <v>2838807</v>
      </c>
      <c r="D12" s="151">
        <v>770155</v>
      </c>
      <c r="E12" s="151">
        <v>430666</v>
      </c>
      <c r="F12" s="151">
        <v>136554</v>
      </c>
      <c r="G12" s="151">
        <v>4268976</v>
      </c>
      <c r="H12" s="151">
        <v>0</v>
      </c>
      <c r="I12" s="151">
        <v>0</v>
      </c>
      <c r="J12" s="151">
        <v>0</v>
      </c>
      <c r="K12" s="151">
        <f t="shared" si="0"/>
        <v>8445158</v>
      </c>
      <c r="L12" s="151">
        <v>6524494</v>
      </c>
      <c r="M12" s="151">
        <v>0</v>
      </c>
      <c r="N12" s="26"/>
      <c r="O12" s="26"/>
      <c r="P12" s="26"/>
      <c r="Q12" s="26"/>
    </row>
    <row r="13" spans="1:17" ht="15">
      <c r="A13" s="149" t="s">
        <v>14</v>
      </c>
      <c r="B13" s="151">
        <v>151476</v>
      </c>
      <c r="C13" s="151">
        <v>774931</v>
      </c>
      <c r="D13" s="151">
        <v>0</v>
      </c>
      <c r="E13" s="151">
        <v>0</v>
      </c>
      <c r="F13" s="151">
        <v>0</v>
      </c>
      <c r="G13" s="151">
        <v>2605706</v>
      </c>
      <c r="H13" s="151">
        <v>0</v>
      </c>
      <c r="I13" s="151">
        <v>0</v>
      </c>
      <c r="J13" s="151">
        <v>0</v>
      </c>
      <c r="K13" s="151">
        <f t="shared" si="0"/>
        <v>3532113</v>
      </c>
      <c r="L13" s="151">
        <v>613666</v>
      </c>
      <c r="M13" s="151">
        <v>0</v>
      </c>
      <c r="N13" s="26"/>
      <c r="O13" s="26"/>
      <c r="P13" s="26"/>
      <c r="Q13" s="26"/>
    </row>
    <row r="14" spans="1:17" ht="15">
      <c r="A14" s="149" t="s">
        <v>15</v>
      </c>
      <c r="B14" s="151">
        <v>386959</v>
      </c>
      <c r="C14" s="151">
        <v>2092982</v>
      </c>
      <c r="D14" s="151">
        <v>0</v>
      </c>
      <c r="E14" s="151">
        <v>0</v>
      </c>
      <c r="F14" s="151">
        <v>0</v>
      </c>
      <c r="G14" s="151">
        <v>12867894</v>
      </c>
      <c r="H14" s="151">
        <v>0</v>
      </c>
      <c r="I14" s="151">
        <v>1112971</v>
      </c>
      <c r="J14" s="151">
        <v>5247893</v>
      </c>
      <c r="K14" s="151">
        <f t="shared" si="0"/>
        <v>21708699</v>
      </c>
      <c r="L14" s="151">
        <v>145578</v>
      </c>
      <c r="M14" s="151">
        <v>0</v>
      </c>
      <c r="N14" s="26"/>
      <c r="O14" s="26"/>
      <c r="P14" s="26"/>
      <c r="Q14" s="26"/>
    </row>
    <row r="15" spans="1:17" ht="15">
      <c r="A15" s="149" t="s">
        <v>16</v>
      </c>
      <c r="B15" s="151">
        <v>3939532</v>
      </c>
      <c r="C15" s="151">
        <v>0</v>
      </c>
      <c r="D15" s="151">
        <v>0</v>
      </c>
      <c r="E15" s="151">
        <v>8363742</v>
      </c>
      <c r="F15" s="151">
        <v>0</v>
      </c>
      <c r="G15" s="151">
        <v>112353563</v>
      </c>
      <c r="H15" s="151">
        <v>21380</v>
      </c>
      <c r="I15" s="151">
        <v>0</v>
      </c>
      <c r="J15" s="151">
        <v>12646908</v>
      </c>
      <c r="K15" s="151">
        <f t="shared" si="0"/>
        <v>137325125</v>
      </c>
      <c r="L15" s="151">
        <v>114523715</v>
      </c>
      <c r="M15" s="151">
        <v>0</v>
      </c>
      <c r="N15" s="26"/>
      <c r="O15" s="26"/>
      <c r="P15" s="26"/>
      <c r="Q15" s="26"/>
    </row>
    <row r="16" spans="1:17" ht="15">
      <c r="A16" s="149" t="s">
        <v>17</v>
      </c>
      <c r="B16" s="151">
        <v>2505</v>
      </c>
      <c r="C16" s="151">
        <v>29091</v>
      </c>
      <c r="D16" s="151">
        <v>22221</v>
      </c>
      <c r="E16" s="151">
        <v>0</v>
      </c>
      <c r="F16" s="151">
        <v>101396</v>
      </c>
      <c r="G16" s="151">
        <v>23114357</v>
      </c>
      <c r="H16" s="151">
        <v>2198296</v>
      </c>
      <c r="I16" s="151">
        <v>0</v>
      </c>
      <c r="J16" s="151">
        <v>0</v>
      </c>
      <c r="K16" s="151">
        <f t="shared" si="0"/>
        <v>25467866</v>
      </c>
      <c r="L16" s="151">
        <v>10482985</v>
      </c>
      <c r="M16" s="151">
        <v>70109385</v>
      </c>
      <c r="N16" s="26"/>
      <c r="O16" s="26"/>
      <c r="P16" s="26"/>
      <c r="Q16" s="26"/>
    </row>
    <row r="17" spans="1:17" ht="15">
      <c r="A17" s="149" t="s">
        <v>18</v>
      </c>
      <c r="B17" s="151">
        <v>154074</v>
      </c>
      <c r="C17" s="151">
        <v>0</v>
      </c>
      <c r="D17" s="151">
        <v>51426</v>
      </c>
      <c r="E17" s="151">
        <v>0</v>
      </c>
      <c r="F17" s="151">
        <v>0</v>
      </c>
      <c r="G17" s="151">
        <v>2621407</v>
      </c>
      <c r="H17" s="151">
        <v>0</v>
      </c>
      <c r="I17" s="151">
        <v>221809</v>
      </c>
      <c r="J17" s="151">
        <v>0</v>
      </c>
      <c r="K17" s="151">
        <f t="shared" si="0"/>
        <v>3048716</v>
      </c>
      <c r="L17" s="151">
        <v>128816</v>
      </c>
      <c r="M17" s="151">
        <v>632718</v>
      </c>
      <c r="N17" s="26"/>
      <c r="O17" s="26"/>
      <c r="P17" s="26"/>
      <c r="Q17" s="26"/>
    </row>
    <row r="18" spans="1:17" ht="15">
      <c r="A18" s="149" t="s">
        <v>19</v>
      </c>
      <c r="B18" s="151">
        <v>501965</v>
      </c>
      <c r="C18" s="151">
        <v>531664</v>
      </c>
      <c r="D18" s="151">
        <v>503918</v>
      </c>
      <c r="E18" s="151">
        <v>969127</v>
      </c>
      <c r="F18" s="151">
        <v>238593</v>
      </c>
      <c r="G18" s="151">
        <v>10035932</v>
      </c>
      <c r="H18" s="151">
        <v>0</v>
      </c>
      <c r="I18" s="151">
        <v>0</v>
      </c>
      <c r="J18" s="151">
        <v>0</v>
      </c>
      <c r="K18" s="151">
        <f t="shared" si="0"/>
        <v>12781199</v>
      </c>
      <c r="L18" s="151">
        <v>0</v>
      </c>
      <c r="M18" s="151">
        <v>0</v>
      </c>
      <c r="N18" s="26"/>
      <c r="O18" s="26"/>
      <c r="P18" s="26"/>
      <c r="Q18" s="26"/>
    </row>
    <row r="19" spans="1:17" ht="15">
      <c r="A19" s="149" t="s">
        <v>20</v>
      </c>
      <c r="B19" s="151">
        <v>755508</v>
      </c>
      <c r="C19" s="151">
        <v>1820119</v>
      </c>
      <c r="D19" s="151">
        <v>0</v>
      </c>
      <c r="E19" s="151">
        <v>17484</v>
      </c>
      <c r="F19" s="151">
        <v>590</v>
      </c>
      <c r="G19" s="151">
        <v>14078609</v>
      </c>
      <c r="H19" s="151">
        <v>141892</v>
      </c>
      <c r="I19" s="151">
        <v>0</v>
      </c>
      <c r="J19" s="151">
        <v>1560807</v>
      </c>
      <c r="K19" s="151">
        <f t="shared" si="0"/>
        <v>18375009</v>
      </c>
      <c r="L19" s="151">
        <v>0</v>
      </c>
      <c r="M19" s="151">
        <v>1047310</v>
      </c>
      <c r="N19" s="26"/>
      <c r="O19" s="26"/>
      <c r="P19" s="26"/>
      <c r="Q19" s="26"/>
    </row>
    <row r="20" spans="1:17" ht="15">
      <c r="A20" s="149" t="s">
        <v>21</v>
      </c>
      <c r="B20" s="151">
        <v>0</v>
      </c>
      <c r="C20" s="151">
        <v>12775675</v>
      </c>
      <c r="D20" s="151">
        <v>3823348</v>
      </c>
      <c r="E20" s="151">
        <v>6601851</v>
      </c>
      <c r="F20" s="151">
        <v>677905</v>
      </c>
      <c r="G20" s="151">
        <v>79291197</v>
      </c>
      <c r="H20" s="151">
        <v>0</v>
      </c>
      <c r="I20" s="151">
        <v>0</v>
      </c>
      <c r="J20" s="151">
        <v>1232668</v>
      </c>
      <c r="K20" s="151">
        <f t="shared" si="0"/>
        <v>104402644</v>
      </c>
      <c r="L20" s="151">
        <v>0</v>
      </c>
      <c r="M20" s="151">
        <v>0</v>
      </c>
      <c r="N20" s="26"/>
      <c r="O20" s="26"/>
      <c r="P20" s="26"/>
      <c r="Q20" s="26"/>
    </row>
    <row r="21" spans="1:17" ht="15">
      <c r="A21" s="149" t="s">
        <v>22</v>
      </c>
      <c r="B21" s="151">
        <v>0</v>
      </c>
      <c r="C21" s="151">
        <v>2519196</v>
      </c>
      <c r="D21" s="151">
        <v>0</v>
      </c>
      <c r="E21" s="151">
        <v>0</v>
      </c>
      <c r="F21" s="151">
        <v>336776</v>
      </c>
      <c r="G21" s="151">
        <v>5459513</v>
      </c>
      <c r="H21" s="151">
        <v>0</v>
      </c>
      <c r="I21" s="151">
        <v>0</v>
      </c>
      <c r="J21" s="151">
        <v>0</v>
      </c>
      <c r="K21" s="151">
        <f t="shared" si="0"/>
        <v>8315485</v>
      </c>
      <c r="L21" s="151">
        <v>81854236</v>
      </c>
      <c r="M21" s="151">
        <v>0</v>
      </c>
      <c r="N21" s="26"/>
      <c r="O21" s="26"/>
      <c r="P21" s="26"/>
      <c r="Q21" s="26"/>
    </row>
    <row r="22" spans="1:17" ht="15">
      <c r="A22" s="149" t="s">
        <v>23</v>
      </c>
      <c r="B22" s="151">
        <v>11550</v>
      </c>
      <c r="C22" s="151">
        <v>10243370</v>
      </c>
      <c r="D22" s="151">
        <v>0</v>
      </c>
      <c r="E22" s="151">
        <v>0</v>
      </c>
      <c r="F22" s="151">
        <v>0</v>
      </c>
      <c r="G22" s="151">
        <v>28240367</v>
      </c>
      <c r="H22" s="151">
        <v>0</v>
      </c>
      <c r="I22" s="151">
        <v>0</v>
      </c>
      <c r="J22" s="151">
        <v>0</v>
      </c>
      <c r="K22" s="151">
        <f t="shared" si="0"/>
        <v>38495287</v>
      </c>
      <c r="L22" s="151">
        <v>4163214</v>
      </c>
      <c r="M22" s="151">
        <v>2667606</v>
      </c>
      <c r="N22" s="26"/>
      <c r="O22" s="26"/>
      <c r="P22" s="26"/>
      <c r="Q22" s="26"/>
    </row>
    <row r="23" spans="1:17" ht="15">
      <c r="A23" s="149" t="s">
        <v>24</v>
      </c>
      <c r="B23" s="151">
        <v>5172</v>
      </c>
      <c r="C23" s="151">
        <v>12822113</v>
      </c>
      <c r="D23" s="151">
        <v>913359</v>
      </c>
      <c r="E23" s="151">
        <v>1577116</v>
      </c>
      <c r="F23" s="151">
        <v>161945</v>
      </c>
      <c r="G23" s="151">
        <v>13262710</v>
      </c>
      <c r="H23" s="151">
        <v>0</v>
      </c>
      <c r="I23" s="151">
        <v>0</v>
      </c>
      <c r="J23" s="151">
        <v>0</v>
      </c>
      <c r="K23" s="151">
        <f t="shared" si="0"/>
        <v>28742415</v>
      </c>
      <c r="L23" s="151">
        <v>0</v>
      </c>
      <c r="M23" s="151">
        <v>0</v>
      </c>
      <c r="N23" s="26"/>
      <c r="O23" s="26"/>
      <c r="P23" s="26"/>
      <c r="Q23" s="26"/>
    </row>
    <row r="24" spans="1:17" ht="15">
      <c r="A24" s="149" t="s">
        <v>25</v>
      </c>
      <c r="B24" s="151">
        <v>0</v>
      </c>
      <c r="C24" s="151">
        <v>3267837</v>
      </c>
      <c r="D24" s="151">
        <v>1830262</v>
      </c>
      <c r="E24" s="151">
        <v>3160351</v>
      </c>
      <c r="F24" s="151">
        <v>324517</v>
      </c>
      <c r="G24" s="151">
        <v>36240000</v>
      </c>
      <c r="H24" s="151">
        <v>73939</v>
      </c>
      <c r="I24" s="151">
        <v>693892</v>
      </c>
      <c r="J24" s="151">
        <v>0</v>
      </c>
      <c r="K24" s="151">
        <f t="shared" si="0"/>
        <v>45590798</v>
      </c>
      <c r="L24" s="151">
        <v>26224351</v>
      </c>
      <c r="M24" s="151">
        <v>0</v>
      </c>
      <c r="N24" s="26"/>
      <c r="O24" s="26"/>
      <c r="P24" s="26"/>
      <c r="Q24" s="26"/>
    </row>
    <row r="25" spans="1:17" ht="15">
      <c r="A25" s="149" t="s">
        <v>26</v>
      </c>
      <c r="B25" s="151">
        <v>0</v>
      </c>
      <c r="C25" s="151">
        <v>1189661</v>
      </c>
      <c r="D25" s="151">
        <v>2864</v>
      </c>
      <c r="E25" s="151">
        <v>3366808</v>
      </c>
      <c r="F25" s="151">
        <v>165642</v>
      </c>
      <c r="G25" s="151">
        <v>23876714</v>
      </c>
      <c r="H25" s="151">
        <v>0</v>
      </c>
      <c r="I25" s="151">
        <v>0</v>
      </c>
      <c r="J25" s="151">
        <v>0</v>
      </c>
      <c r="K25" s="151">
        <f t="shared" si="0"/>
        <v>28601689</v>
      </c>
      <c r="L25" s="151">
        <v>75601893</v>
      </c>
      <c r="M25" s="151">
        <v>0</v>
      </c>
      <c r="N25" s="26"/>
      <c r="O25" s="26"/>
      <c r="P25" s="26"/>
      <c r="Q25" s="26"/>
    </row>
    <row r="26" spans="1:17" ht="15">
      <c r="A26" s="149" t="s">
        <v>27</v>
      </c>
      <c r="B26" s="151">
        <v>290572</v>
      </c>
      <c r="C26" s="151">
        <v>0</v>
      </c>
      <c r="D26" s="151">
        <v>66683</v>
      </c>
      <c r="E26" s="151">
        <v>0</v>
      </c>
      <c r="F26" s="151">
        <v>51736</v>
      </c>
      <c r="G26" s="151">
        <v>6144348</v>
      </c>
      <c r="H26" s="151">
        <v>0</v>
      </c>
      <c r="I26" s="151">
        <v>0</v>
      </c>
      <c r="J26" s="151">
        <v>0</v>
      </c>
      <c r="K26" s="151">
        <f t="shared" si="0"/>
        <v>6553339</v>
      </c>
      <c r="L26" s="151">
        <v>0</v>
      </c>
      <c r="M26" s="151">
        <v>3508415</v>
      </c>
      <c r="N26" s="26"/>
      <c r="O26" s="26"/>
      <c r="P26" s="26"/>
      <c r="Q26" s="26"/>
    </row>
    <row r="27" spans="1:17" ht="15">
      <c r="A27" s="149" t="s">
        <v>28</v>
      </c>
      <c r="B27" s="151">
        <v>1696596</v>
      </c>
      <c r="C27" s="151">
        <v>1255493</v>
      </c>
      <c r="D27" s="151">
        <v>42438</v>
      </c>
      <c r="E27" s="151">
        <v>0</v>
      </c>
      <c r="F27" s="151">
        <v>30709</v>
      </c>
      <c r="G27" s="151">
        <v>482840</v>
      </c>
      <c r="H27" s="151">
        <v>0</v>
      </c>
      <c r="I27" s="151">
        <v>556542</v>
      </c>
      <c r="J27" s="151">
        <v>4608</v>
      </c>
      <c r="K27" s="151">
        <f t="shared" si="0"/>
        <v>4069226</v>
      </c>
      <c r="L27" s="151">
        <v>3510544</v>
      </c>
      <c r="M27" s="151">
        <v>59741313</v>
      </c>
      <c r="N27" s="26"/>
      <c r="O27" s="26"/>
      <c r="P27" s="26"/>
      <c r="Q27" s="26"/>
    </row>
    <row r="28" spans="1:17" ht="15">
      <c r="A28" s="149" t="s">
        <v>29</v>
      </c>
      <c r="B28" s="151">
        <v>0</v>
      </c>
      <c r="C28" s="151">
        <v>2149251</v>
      </c>
      <c r="D28" s="151">
        <v>635694</v>
      </c>
      <c r="E28" s="151">
        <v>0</v>
      </c>
      <c r="F28" s="151">
        <v>242169</v>
      </c>
      <c r="G28" s="151">
        <v>100591892</v>
      </c>
      <c r="H28" s="151">
        <v>0</v>
      </c>
      <c r="I28" s="151">
        <v>0</v>
      </c>
      <c r="J28" s="151">
        <v>0</v>
      </c>
      <c r="K28" s="151">
        <f t="shared" si="0"/>
        <v>103619006</v>
      </c>
      <c r="L28" s="151">
        <v>15646233</v>
      </c>
      <c r="M28" s="151">
        <v>0</v>
      </c>
      <c r="N28" s="26"/>
      <c r="O28" s="26"/>
      <c r="P28" s="26"/>
      <c r="Q28" s="26"/>
    </row>
    <row r="29" spans="1:17" ht="15">
      <c r="A29" s="149" t="s">
        <v>30</v>
      </c>
      <c r="B29" s="151">
        <v>1289051</v>
      </c>
      <c r="C29" s="151">
        <v>14998564</v>
      </c>
      <c r="D29" s="151">
        <v>0</v>
      </c>
      <c r="E29" s="151">
        <v>0</v>
      </c>
      <c r="F29" s="151">
        <v>0</v>
      </c>
      <c r="G29" s="151">
        <v>10862811</v>
      </c>
      <c r="H29" s="151">
        <v>0</v>
      </c>
      <c r="I29" s="151">
        <v>34365949</v>
      </c>
      <c r="J29" s="151">
        <v>0</v>
      </c>
      <c r="K29" s="151">
        <f t="shared" si="0"/>
        <v>61516375</v>
      </c>
      <c r="L29" s="151">
        <v>7045502</v>
      </c>
      <c r="M29" s="151">
        <v>2990128</v>
      </c>
      <c r="N29" s="26"/>
      <c r="O29" s="26"/>
      <c r="P29" s="26"/>
      <c r="Q29" s="26"/>
    </row>
    <row r="30" spans="1:17" ht="15">
      <c r="A30" s="149" t="s">
        <v>31</v>
      </c>
      <c r="B30" s="151">
        <v>0</v>
      </c>
      <c r="C30" s="151">
        <v>0</v>
      </c>
      <c r="D30" s="151">
        <v>1280272</v>
      </c>
      <c r="E30" s="151">
        <v>1791407</v>
      </c>
      <c r="F30" s="151">
        <v>233738</v>
      </c>
      <c r="G30" s="151">
        <v>13408058</v>
      </c>
      <c r="H30" s="151">
        <v>0</v>
      </c>
      <c r="I30" s="151">
        <v>0</v>
      </c>
      <c r="J30" s="151">
        <v>670403</v>
      </c>
      <c r="K30" s="151">
        <f t="shared" si="0"/>
        <v>17383878</v>
      </c>
      <c r="L30" s="151">
        <v>29339527</v>
      </c>
      <c r="M30" s="151">
        <v>0</v>
      </c>
      <c r="N30" s="26"/>
      <c r="O30" s="26"/>
      <c r="P30" s="26"/>
      <c r="Q30" s="26"/>
    </row>
    <row r="31" spans="1:17" ht="15">
      <c r="A31" s="149" t="s">
        <v>32</v>
      </c>
      <c r="B31" s="151">
        <v>1334041</v>
      </c>
      <c r="C31" s="151">
        <v>948038</v>
      </c>
      <c r="D31" s="151">
        <v>0</v>
      </c>
      <c r="E31" s="151">
        <v>519029</v>
      </c>
      <c r="F31" s="151">
        <v>0</v>
      </c>
      <c r="G31" s="151">
        <v>37549042</v>
      </c>
      <c r="H31" s="151">
        <v>25591</v>
      </c>
      <c r="I31" s="151">
        <v>1532837</v>
      </c>
      <c r="J31" s="151">
        <v>0</v>
      </c>
      <c r="K31" s="151">
        <f t="shared" si="0"/>
        <v>41908578</v>
      </c>
      <c r="L31" s="151">
        <v>7415904</v>
      </c>
      <c r="M31" s="151">
        <v>4454570</v>
      </c>
      <c r="N31" s="26"/>
      <c r="O31" s="26"/>
      <c r="P31" s="26"/>
      <c r="Q31" s="26"/>
    </row>
    <row r="32" spans="1:17" ht="15">
      <c r="A32" s="149" t="s">
        <v>33</v>
      </c>
      <c r="B32" s="151">
        <v>664244</v>
      </c>
      <c r="C32" s="151">
        <v>6986750</v>
      </c>
      <c r="D32" s="151">
        <v>1895273</v>
      </c>
      <c r="E32" s="151">
        <v>3272606</v>
      </c>
      <c r="F32" s="151">
        <v>336044</v>
      </c>
      <c r="G32" s="151">
        <v>38952392</v>
      </c>
      <c r="H32" s="151">
        <v>0</v>
      </c>
      <c r="I32" s="151">
        <v>0</v>
      </c>
      <c r="J32" s="151">
        <v>0</v>
      </c>
      <c r="K32" s="151">
        <f t="shared" si="0"/>
        <v>52107309</v>
      </c>
      <c r="L32" s="151">
        <v>0</v>
      </c>
      <c r="M32" s="151">
        <v>5444154</v>
      </c>
      <c r="N32" s="26"/>
      <c r="O32" s="26"/>
      <c r="P32" s="26"/>
      <c r="Q32" s="26"/>
    </row>
    <row r="33" spans="1:17" ht="15">
      <c r="A33" s="149" t="s">
        <v>34</v>
      </c>
      <c r="B33" s="151">
        <v>0</v>
      </c>
      <c r="C33" s="151">
        <v>668530</v>
      </c>
      <c r="D33" s="151">
        <v>45562</v>
      </c>
      <c r="E33" s="151">
        <v>283473</v>
      </c>
      <c r="F33" s="151">
        <v>865</v>
      </c>
      <c r="G33" s="151">
        <v>718253</v>
      </c>
      <c r="H33" s="151">
        <v>0</v>
      </c>
      <c r="I33" s="151">
        <v>429703</v>
      </c>
      <c r="J33" s="151">
        <v>1657492</v>
      </c>
      <c r="K33" s="151">
        <f t="shared" si="0"/>
        <v>3803878</v>
      </c>
      <c r="L33" s="151">
        <v>10061204</v>
      </c>
      <c r="M33" s="151">
        <v>0</v>
      </c>
      <c r="N33" s="26"/>
      <c r="O33" s="26"/>
      <c r="P33" s="26"/>
      <c r="Q33" s="26"/>
    </row>
    <row r="34" spans="1:17" ht="15">
      <c r="A34" s="149" t="s">
        <v>35</v>
      </c>
      <c r="B34" s="151">
        <v>0</v>
      </c>
      <c r="C34" s="151">
        <v>2893204</v>
      </c>
      <c r="D34" s="151">
        <v>293662</v>
      </c>
      <c r="E34" s="151">
        <v>371558</v>
      </c>
      <c r="F34" s="151">
        <v>101338</v>
      </c>
      <c r="G34" s="151">
        <v>15556196</v>
      </c>
      <c r="H34" s="151">
        <v>0</v>
      </c>
      <c r="I34" s="151">
        <v>0</v>
      </c>
      <c r="J34" s="151">
        <v>0</v>
      </c>
      <c r="K34" s="151">
        <f t="shared" si="0"/>
        <v>19215958</v>
      </c>
      <c r="L34" s="151">
        <v>0</v>
      </c>
      <c r="M34" s="151">
        <v>893216</v>
      </c>
      <c r="N34" s="26"/>
      <c r="O34" s="26"/>
      <c r="P34" s="26"/>
      <c r="Q34" s="26"/>
    </row>
    <row r="35" spans="1:17" ht="15">
      <c r="A35" s="149" t="s">
        <v>36</v>
      </c>
      <c r="B35" s="151">
        <v>350281</v>
      </c>
      <c r="C35" s="151">
        <v>4003236</v>
      </c>
      <c r="D35" s="151">
        <v>53645</v>
      </c>
      <c r="E35" s="151">
        <v>0</v>
      </c>
      <c r="F35" s="151">
        <v>41830</v>
      </c>
      <c r="G35" s="151">
        <v>3780781</v>
      </c>
      <c r="H35" s="151">
        <v>0</v>
      </c>
      <c r="I35" s="151">
        <v>0</v>
      </c>
      <c r="J35" s="151">
        <v>0</v>
      </c>
      <c r="K35" s="151">
        <f t="shared" si="0"/>
        <v>8229773</v>
      </c>
      <c r="L35" s="151">
        <v>1837661</v>
      </c>
      <c r="M35" s="151">
        <v>0</v>
      </c>
      <c r="N35" s="26"/>
      <c r="O35" s="26"/>
      <c r="P35" s="26"/>
      <c r="Q35" s="26"/>
    </row>
    <row r="36" spans="1:17" ht="15">
      <c r="A36" s="149" t="s">
        <v>37</v>
      </c>
      <c r="B36" s="151">
        <v>0</v>
      </c>
      <c r="C36" s="151">
        <v>0</v>
      </c>
      <c r="D36" s="151">
        <v>74306</v>
      </c>
      <c r="E36" s="151">
        <v>214961</v>
      </c>
      <c r="F36" s="151">
        <v>293</v>
      </c>
      <c r="G36" s="151">
        <v>0</v>
      </c>
      <c r="H36" s="151">
        <v>1331750</v>
      </c>
      <c r="I36" s="151">
        <v>0</v>
      </c>
      <c r="J36" s="151">
        <v>0</v>
      </c>
      <c r="K36" s="151">
        <f t="shared" si="0"/>
        <v>1621310</v>
      </c>
      <c r="L36" s="151">
        <v>0</v>
      </c>
      <c r="M36" s="151">
        <v>3377927</v>
      </c>
      <c r="N36" s="26"/>
      <c r="O36" s="26"/>
      <c r="P36" s="26"/>
      <c r="Q36" s="26"/>
    </row>
    <row r="37" spans="1:17" ht="15">
      <c r="A37" s="149" t="s">
        <v>38</v>
      </c>
      <c r="B37" s="151">
        <v>317651</v>
      </c>
      <c r="C37" s="151">
        <v>125773</v>
      </c>
      <c r="D37" s="151">
        <v>1394659</v>
      </c>
      <c r="E37" s="151">
        <v>0</v>
      </c>
      <c r="F37" s="151">
        <v>0</v>
      </c>
      <c r="G37" s="151">
        <v>4146</v>
      </c>
      <c r="H37" s="151">
        <v>708933</v>
      </c>
      <c r="I37" s="151">
        <v>3131695</v>
      </c>
      <c r="J37" s="151">
        <v>0</v>
      </c>
      <c r="K37" s="151">
        <f t="shared" si="0"/>
        <v>5682857</v>
      </c>
      <c r="L37" s="151">
        <v>112274294</v>
      </c>
      <c r="M37" s="151">
        <v>0</v>
      </c>
      <c r="N37" s="26"/>
      <c r="O37" s="26"/>
      <c r="P37" s="26"/>
      <c r="Q37" s="26"/>
    </row>
    <row r="38" spans="1:17" ht="15">
      <c r="A38" s="149" t="s">
        <v>39</v>
      </c>
      <c r="B38" s="151">
        <v>159607</v>
      </c>
      <c r="C38" s="151">
        <v>500000</v>
      </c>
      <c r="D38" s="151">
        <v>0</v>
      </c>
      <c r="E38" s="151">
        <v>0</v>
      </c>
      <c r="F38" s="151">
        <v>47124</v>
      </c>
      <c r="G38" s="151">
        <v>37726334</v>
      </c>
      <c r="H38" s="151">
        <v>0</v>
      </c>
      <c r="I38" s="151">
        <v>0</v>
      </c>
      <c r="J38" s="151">
        <v>0</v>
      </c>
      <c r="K38" s="151">
        <f t="shared" si="0"/>
        <v>38433065</v>
      </c>
      <c r="L38" s="151">
        <v>0</v>
      </c>
      <c r="M38" s="151">
        <v>11927672</v>
      </c>
      <c r="N38" s="26"/>
      <c r="O38" s="26"/>
      <c r="P38" s="26"/>
      <c r="Q38" s="26"/>
    </row>
    <row r="39" spans="1:17" ht="15">
      <c r="A39" s="149" t="s">
        <v>40</v>
      </c>
      <c r="B39" s="151">
        <v>3696982</v>
      </c>
      <c r="C39" s="151">
        <v>0</v>
      </c>
      <c r="D39" s="151">
        <v>0</v>
      </c>
      <c r="E39" s="151">
        <v>0</v>
      </c>
      <c r="F39" s="151">
        <v>0</v>
      </c>
      <c r="G39" s="151">
        <v>11522386</v>
      </c>
      <c r="H39" s="151">
        <v>0</v>
      </c>
      <c r="I39" s="151">
        <v>0</v>
      </c>
      <c r="J39" s="151">
        <v>0</v>
      </c>
      <c r="K39" s="151">
        <f t="shared" si="0"/>
        <v>15219368</v>
      </c>
      <c r="L39" s="151">
        <v>336411986</v>
      </c>
      <c r="M39" s="151">
        <v>134665225</v>
      </c>
      <c r="N39" s="26"/>
      <c r="O39" s="26"/>
      <c r="P39" s="26"/>
      <c r="Q39" s="26"/>
    </row>
    <row r="40" spans="1:17" ht="15">
      <c r="A40" s="149" t="s">
        <v>41</v>
      </c>
      <c r="B40" s="151">
        <v>670946</v>
      </c>
      <c r="C40" s="151">
        <v>2283619</v>
      </c>
      <c r="D40" s="151">
        <v>0</v>
      </c>
      <c r="E40" s="151">
        <v>502780</v>
      </c>
      <c r="F40" s="151">
        <v>79975</v>
      </c>
      <c r="G40" s="151">
        <v>94439492</v>
      </c>
      <c r="H40" s="151">
        <v>0</v>
      </c>
      <c r="I40" s="151">
        <v>0</v>
      </c>
      <c r="J40" s="151">
        <v>0</v>
      </c>
      <c r="K40" s="151">
        <f t="shared" si="0"/>
        <v>97976812</v>
      </c>
      <c r="L40" s="151">
        <v>9449115</v>
      </c>
      <c r="M40" s="151">
        <v>21716818</v>
      </c>
      <c r="N40" s="26"/>
      <c r="O40" s="26"/>
      <c r="P40" s="26"/>
      <c r="Q40" s="26"/>
    </row>
    <row r="41" spans="1:17" ht="15">
      <c r="A41" s="149" t="s">
        <v>42</v>
      </c>
      <c r="B41" s="151">
        <v>92577</v>
      </c>
      <c r="C41" s="151">
        <v>76704</v>
      </c>
      <c r="D41" s="151">
        <v>0</v>
      </c>
      <c r="E41" s="151">
        <v>0</v>
      </c>
      <c r="F41" s="151">
        <v>0</v>
      </c>
      <c r="G41" s="151">
        <v>1100000</v>
      </c>
      <c r="H41" s="151">
        <v>0</v>
      </c>
      <c r="I41" s="151">
        <v>0</v>
      </c>
      <c r="J41" s="151">
        <v>0</v>
      </c>
      <c r="K41" s="151">
        <f t="shared" si="0"/>
        <v>1269281</v>
      </c>
      <c r="L41" s="151">
        <v>0</v>
      </c>
      <c r="M41" s="151">
        <v>3164521</v>
      </c>
      <c r="N41" s="26"/>
      <c r="O41" s="26"/>
      <c r="P41" s="26"/>
      <c r="Q41" s="26"/>
    </row>
    <row r="42" spans="1:17" ht="15">
      <c r="A42" s="150" t="s">
        <v>129</v>
      </c>
      <c r="B42" s="151">
        <v>24782</v>
      </c>
      <c r="C42" s="151">
        <v>3023</v>
      </c>
      <c r="D42" s="151">
        <v>15250</v>
      </c>
      <c r="E42" s="151">
        <v>95495</v>
      </c>
      <c r="F42" s="151">
        <v>7862</v>
      </c>
      <c r="G42" s="151">
        <v>967309</v>
      </c>
      <c r="H42" s="151">
        <v>0</v>
      </c>
      <c r="I42" s="151">
        <v>5429</v>
      </c>
      <c r="J42" s="151">
        <v>0</v>
      </c>
      <c r="K42" s="151">
        <f t="shared" si="0"/>
        <v>1119150</v>
      </c>
      <c r="L42" s="151">
        <v>153607</v>
      </c>
      <c r="M42" s="151">
        <v>285807</v>
      </c>
      <c r="N42" s="26"/>
      <c r="O42" s="26"/>
      <c r="P42" s="26"/>
      <c r="Q42" s="26"/>
    </row>
    <row r="43" spans="1:17" ht="15">
      <c r="A43" s="149" t="s">
        <v>44</v>
      </c>
      <c r="B43" s="151">
        <v>7646542</v>
      </c>
      <c r="C43" s="151">
        <v>5575003</v>
      </c>
      <c r="D43" s="151">
        <v>2120268</v>
      </c>
      <c r="E43" s="151">
        <v>5858419</v>
      </c>
      <c r="F43" s="151">
        <v>601566</v>
      </c>
      <c r="G43" s="151">
        <v>162681105</v>
      </c>
      <c r="H43" s="151">
        <v>0</v>
      </c>
      <c r="I43" s="151">
        <v>0</v>
      </c>
      <c r="J43" s="151">
        <v>11816150</v>
      </c>
      <c r="K43" s="151">
        <f t="shared" si="0"/>
        <v>196299053</v>
      </c>
      <c r="L43" s="151">
        <v>0</v>
      </c>
      <c r="M43" s="151">
        <v>6301740</v>
      </c>
      <c r="N43" s="26"/>
      <c r="O43" s="26"/>
      <c r="P43" s="26"/>
      <c r="Q43" s="26"/>
    </row>
    <row r="44" spans="1:17" ht="15">
      <c r="A44" s="149" t="s">
        <v>45</v>
      </c>
      <c r="B44" s="151">
        <v>1340161</v>
      </c>
      <c r="C44" s="151">
        <v>3599909</v>
      </c>
      <c r="D44" s="151">
        <v>1466004</v>
      </c>
      <c r="E44" s="151">
        <v>2531379</v>
      </c>
      <c r="F44" s="151">
        <v>92369</v>
      </c>
      <c r="G44" s="151">
        <v>21492927</v>
      </c>
      <c r="H44" s="151">
        <v>150481</v>
      </c>
      <c r="I44" s="151">
        <v>0</v>
      </c>
      <c r="J44" s="151">
        <v>2850122</v>
      </c>
      <c r="K44" s="151">
        <f t="shared" si="0"/>
        <v>33523352</v>
      </c>
      <c r="L44" s="151">
        <v>27892384</v>
      </c>
      <c r="M44" s="151">
        <v>0</v>
      </c>
      <c r="N44" s="26"/>
      <c r="O44" s="26"/>
      <c r="P44" s="26"/>
      <c r="Q44" s="26"/>
    </row>
    <row r="45" spans="1:17" ht="15">
      <c r="A45" s="149" t="s">
        <v>46</v>
      </c>
      <c r="B45" s="151">
        <v>270080</v>
      </c>
      <c r="C45" s="151">
        <v>2364392</v>
      </c>
      <c r="D45" s="151">
        <v>65942</v>
      </c>
      <c r="E45" s="151">
        <v>839065</v>
      </c>
      <c r="F45" s="151">
        <v>103886</v>
      </c>
      <c r="G45" s="151">
        <v>4948746</v>
      </c>
      <c r="H45" s="151">
        <v>0</v>
      </c>
      <c r="I45" s="151">
        <v>0</v>
      </c>
      <c r="J45" s="151">
        <v>0</v>
      </c>
      <c r="K45" s="151">
        <f t="shared" si="0"/>
        <v>8592111</v>
      </c>
      <c r="L45" s="151">
        <v>0</v>
      </c>
      <c r="M45" s="151">
        <v>12009848</v>
      </c>
      <c r="N45" s="26"/>
      <c r="O45" s="26"/>
      <c r="P45" s="26"/>
      <c r="Q45" s="26"/>
    </row>
    <row r="46" spans="1:17" ht="15">
      <c r="A46" s="149" t="s">
        <v>47</v>
      </c>
      <c r="B46" s="151">
        <v>2420443</v>
      </c>
      <c r="C46" s="151">
        <v>0</v>
      </c>
      <c r="D46" s="151">
        <v>0</v>
      </c>
      <c r="E46" s="151">
        <v>0</v>
      </c>
      <c r="F46" s="151">
        <v>0</v>
      </c>
      <c r="G46" s="151">
        <v>16792931</v>
      </c>
      <c r="H46" s="151">
        <v>0</v>
      </c>
      <c r="I46" s="151">
        <v>0</v>
      </c>
      <c r="J46" s="151">
        <v>0</v>
      </c>
      <c r="K46" s="151">
        <f t="shared" si="0"/>
        <v>19213374</v>
      </c>
      <c r="L46" s="151">
        <v>28886251</v>
      </c>
      <c r="M46" s="151">
        <v>40134942</v>
      </c>
      <c r="N46" s="26"/>
      <c r="O46" s="26"/>
      <c r="P46" s="26"/>
      <c r="Q46" s="26"/>
    </row>
    <row r="47" spans="1:17" ht="15">
      <c r="A47" s="149" t="s">
        <v>48</v>
      </c>
      <c r="B47" s="151">
        <v>2564257</v>
      </c>
      <c r="C47" s="151">
        <v>1213417</v>
      </c>
      <c r="D47" s="151">
        <v>137000</v>
      </c>
      <c r="E47" s="151">
        <v>961100</v>
      </c>
      <c r="F47" s="151">
        <v>318138</v>
      </c>
      <c r="G47" s="151">
        <v>23788622</v>
      </c>
      <c r="H47" s="151">
        <v>0</v>
      </c>
      <c r="I47" s="151">
        <v>557404</v>
      </c>
      <c r="J47" s="151">
        <v>0</v>
      </c>
      <c r="K47" s="151">
        <f t="shared" si="0"/>
        <v>29539938</v>
      </c>
      <c r="L47" s="151">
        <v>10950856</v>
      </c>
      <c r="M47" s="151">
        <v>8254035</v>
      </c>
      <c r="N47" s="26"/>
      <c r="O47" s="26"/>
      <c r="P47" s="26"/>
      <c r="Q47" s="26"/>
    </row>
    <row r="48" spans="1:17" ht="15">
      <c r="A48" s="149" t="s">
        <v>49</v>
      </c>
      <c r="B48" s="151">
        <v>543980</v>
      </c>
      <c r="C48" s="151">
        <v>17697</v>
      </c>
      <c r="D48" s="151">
        <v>0</v>
      </c>
      <c r="E48" s="151">
        <v>78618</v>
      </c>
      <c r="F48" s="151">
        <v>0</v>
      </c>
      <c r="G48" s="151">
        <v>1142982</v>
      </c>
      <c r="H48" s="151">
        <v>175000</v>
      </c>
      <c r="I48" s="151">
        <v>0</v>
      </c>
      <c r="J48" s="151">
        <v>0</v>
      </c>
      <c r="K48" s="151">
        <f t="shared" si="0"/>
        <v>1958277</v>
      </c>
      <c r="L48" s="151">
        <v>829103</v>
      </c>
      <c r="M48" s="151">
        <v>2971342</v>
      </c>
      <c r="N48" s="26"/>
      <c r="O48" s="26"/>
      <c r="P48" s="26"/>
      <c r="Q48" s="26"/>
    </row>
    <row r="49" spans="1:17" ht="15">
      <c r="A49" s="149" t="s">
        <v>50</v>
      </c>
      <c r="B49" s="151">
        <v>2376347</v>
      </c>
      <c r="C49" s="151">
        <v>1090117</v>
      </c>
      <c r="D49" s="151">
        <v>742193</v>
      </c>
      <c r="E49" s="151">
        <v>0</v>
      </c>
      <c r="F49" s="151">
        <v>93269</v>
      </c>
      <c r="G49" s="151">
        <v>15060365</v>
      </c>
      <c r="H49" s="151">
        <v>252622</v>
      </c>
      <c r="I49" s="151">
        <v>928704</v>
      </c>
      <c r="J49" s="151">
        <v>3057</v>
      </c>
      <c r="K49" s="151">
        <f t="shared" si="0"/>
        <v>20546674</v>
      </c>
      <c r="L49" s="151">
        <v>0</v>
      </c>
      <c r="M49" s="151">
        <v>16820924</v>
      </c>
      <c r="N49" s="26"/>
      <c r="O49" s="26"/>
      <c r="P49" s="26"/>
      <c r="Q49" s="26"/>
    </row>
    <row r="50" spans="1:17" ht="15">
      <c r="A50" s="149" t="s">
        <v>51</v>
      </c>
      <c r="B50" s="151">
        <v>0</v>
      </c>
      <c r="C50" s="151">
        <v>167359</v>
      </c>
      <c r="D50" s="151">
        <v>64065</v>
      </c>
      <c r="E50" s="151">
        <v>577294</v>
      </c>
      <c r="F50" s="151">
        <v>27637</v>
      </c>
      <c r="G50" s="151">
        <v>0</v>
      </c>
      <c r="H50" s="151">
        <v>0</v>
      </c>
      <c r="I50" s="151">
        <v>0</v>
      </c>
      <c r="J50" s="151">
        <v>0</v>
      </c>
      <c r="K50" s="151">
        <f t="shared" si="0"/>
        <v>836355</v>
      </c>
      <c r="L50" s="151">
        <v>0</v>
      </c>
      <c r="M50" s="151">
        <v>9352081</v>
      </c>
      <c r="N50" s="26"/>
      <c r="O50" s="26"/>
      <c r="P50" s="26"/>
      <c r="Q50" s="26"/>
    </row>
    <row r="51" spans="1:17" ht="15">
      <c r="A51" s="149" t="s">
        <v>52</v>
      </c>
      <c r="B51" s="151">
        <v>400716</v>
      </c>
      <c r="C51" s="151">
        <v>7083534</v>
      </c>
      <c r="D51" s="151">
        <v>0</v>
      </c>
      <c r="E51" s="151">
        <v>0</v>
      </c>
      <c r="F51" s="151">
        <v>0</v>
      </c>
      <c r="G51" s="151">
        <v>64741155</v>
      </c>
      <c r="H51" s="151">
        <v>75974</v>
      </c>
      <c r="I51" s="151">
        <v>0</v>
      </c>
      <c r="J51" s="151">
        <v>289082</v>
      </c>
      <c r="K51" s="151">
        <f t="shared" si="0"/>
        <v>72590461</v>
      </c>
      <c r="L51" s="151">
        <v>31651205</v>
      </c>
      <c r="M51" s="151">
        <v>3295918</v>
      </c>
      <c r="N51" s="26"/>
      <c r="O51" s="26"/>
      <c r="P51" s="26"/>
      <c r="Q51" s="26"/>
    </row>
    <row r="52" spans="1:17" ht="15">
      <c r="A52" s="149" t="s">
        <v>53</v>
      </c>
      <c r="B52" s="151">
        <v>6439200</v>
      </c>
      <c r="C52" s="151">
        <v>6300600</v>
      </c>
      <c r="D52" s="151">
        <v>2671618</v>
      </c>
      <c r="E52" s="151">
        <v>10379536</v>
      </c>
      <c r="F52" s="151">
        <v>731442</v>
      </c>
      <c r="G52" s="151">
        <v>17365896</v>
      </c>
      <c r="H52" s="151">
        <v>2310359</v>
      </c>
      <c r="I52" s="151">
        <v>0</v>
      </c>
      <c r="J52" s="151">
        <v>65616117</v>
      </c>
      <c r="K52" s="151">
        <f t="shared" si="0"/>
        <v>111814768</v>
      </c>
      <c r="L52" s="151">
        <v>78395025</v>
      </c>
      <c r="M52" s="151">
        <v>0</v>
      </c>
      <c r="N52" s="26"/>
      <c r="O52" s="26"/>
      <c r="P52" s="26"/>
      <c r="Q52" s="26"/>
    </row>
    <row r="53" spans="1:17" ht="15">
      <c r="A53" s="149" t="s">
        <v>54</v>
      </c>
      <c r="B53" s="151">
        <v>715453</v>
      </c>
      <c r="C53" s="151">
        <v>2758871</v>
      </c>
      <c r="D53" s="151">
        <v>474308</v>
      </c>
      <c r="E53" s="151">
        <v>919264</v>
      </c>
      <c r="F53" s="151">
        <v>188313</v>
      </c>
      <c r="G53" s="151">
        <v>9416342</v>
      </c>
      <c r="H53" s="151">
        <v>188421</v>
      </c>
      <c r="I53" s="151">
        <v>3428932</v>
      </c>
      <c r="J53" s="151">
        <v>0</v>
      </c>
      <c r="K53" s="151">
        <f t="shared" si="0"/>
        <v>18089904</v>
      </c>
      <c r="L53" s="151">
        <v>2553841</v>
      </c>
      <c r="M53" s="151">
        <v>0</v>
      </c>
      <c r="N53" s="26"/>
      <c r="O53" s="26"/>
      <c r="P53" s="26"/>
      <c r="Q53" s="26"/>
    </row>
    <row r="54" spans="1:17" ht="15">
      <c r="A54" s="149" t="s">
        <v>55</v>
      </c>
      <c r="B54" s="151">
        <v>335485</v>
      </c>
      <c r="C54" s="151">
        <v>915936</v>
      </c>
      <c r="D54" s="151">
        <v>202396</v>
      </c>
      <c r="E54" s="151">
        <v>0</v>
      </c>
      <c r="F54" s="151">
        <v>454857</v>
      </c>
      <c r="G54" s="151">
        <v>6769490</v>
      </c>
      <c r="H54" s="151">
        <v>50102</v>
      </c>
      <c r="I54" s="151">
        <v>414765</v>
      </c>
      <c r="J54" s="151">
        <v>262196</v>
      </c>
      <c r="K54" s="151">
        <f t="shared" si="0"/>
        <v>9405227</v>
      </c>
      <c r="L54" s="151">
        <v>0</v>
      </c>
      <c r="M54" s="151">
        <v>0</v>
      </c>
      <c r="N54" s="26"/>
      <c r="O54" s="26"/>
      <c r="P54" s="26"/>
      <c r="Q54" s="26"/>
    </row>
    <row r="55" spans="1:17" ht="15">
      <c r="A55" s="149" t="s">
        <v>56</v>
      </c>
      <c r="B55" s="151">
        <v>6050</v>
      </c>
      <c r="C55" s="152"/>
      <c r="D55" s="152"/>
      <c r="E55" s="152"/>
      <c r="F55" s="152"/>
      <c r="G55" s="151">
        <v>1143000</v>
      </c>
      <c r="H55" s="151">
        <v>0</v>
      </c>
      <c r="I55" s="151">
        <v>97593</v>
      </c>
      <c r="J55" s="151">
        <v>86418</v>
      </c>
      <c r="K55" s="151">
        <f t="shared" si="0"/>
        <v>1333061</v>
      </c>
      <c r="L55" s="151">
        <v>0</v>
      </c>
      <c r="M55" s="151">
        <v>761473</v>
      </c>
      <c r="N55" s="26"/>
      <c r="O55" s="26"/>
      <c r="P55" s="26"/>
      <c r="Q55" s="26"/>
    </row>
    <row r="56" spans="1:17" ht="15">
      <c r="A56" s="149" t="s">
        <v>57</v>
      </c>
      <c r="B56" s="151">
        <v>54066</v>
      </c>
      <c r="C56" s="151">
        <v>1083397</v>
      </c>
      <c r="D56" s="151">
        <v>0</v>
      </c>
      <c r="E56" s="151">
        <v>0</v>
      </c>
      <c r="F56" s="151">
        <v>58838</v>
      </c>
      <c r="G56" s="151">
        <v>4645234</v>
      </c>
      <c r="H56" s="151">
        <v>105</v>
      </c>
      <c r="I56" s="151">
        <v>0</v>
      </c>
      <c r="J56" s="151">
        <v>0</v>
      </c>
      <c r="K56" s="151">
        <f t="shared" si="0"/>
        <v>5841640</v>
      </c>
      <c r="L56" s="151">
        <v>60471006</v>
      </c>
      <c r="M56" s="151">
        <v>0</v>
      </c>
      <c r="N56" s="26"/>
      <c r="O56" s="26"/>
      <c r="P56" s="26"/>
      <c r="Q56" s="26"/>
    </row>
    <row r="57" spans="1:17" ht="15">
      <c r="A57" s="149" t="s">
        <v>58</v>
      </c>
      <c r="B57" s="151">
        <v>1826855</v>
      </c>
      <c r="C57" s="151">
        <v>19404797</v>
      </c>
      <c r="D57" s="151">
        <v>0</v>
      </c>
      <c r="E57" s="151">
        <v>419214</v>
      </c>
      <c r="F57" s="151">
        <v>139786</v>
      </c>
      <c r="G57" s="151">
        <v>92039454</v>
      </c>
      <c r="H57" s="151">
        <v>118974</v>
      </c>
      <c r="I57" s="151">
        <v>1371074</v>
      </c>
      <c r="J57" s="151">
        <v>0</v>
      </c>
      <c r="K57" s="151">
        <f t="shared" si="0"/>
        <v>115320154</v>
      </c>
      <c r="L57" s="151">
        <v>4363229</v>
      </c>
      <c r="M57" s="151">
        <v>0</v>
      </c>
      <c r="N57" s="26"/>
      <c r="O57" s="26"/>
      <c r="P57" s="26"/>
      <c r="Q57" s="26"/>
    </row>
    <row r="58" spans="1:17" ht="15">
      <c r="A58" s="149" t="s">
        <v>59</v>
      </c>
      <c r="B58" s="151">
        <v>0</v>
      </c>
      <c r="C58" s="151">
        <v>5017740</v>
      </c>
      <c r="D58" s="151">
        <v>0</v>
      </c>
      <c r="E58" s="151">
        <v>0</v>
      </c>
      <c r="F58" s="151">
        <v>0</v>
      </c>
      <c r="G58" s="151">
        <v>9610429</v>
      </c>
      <c r="H58" s="151">
        <v>0</v>
      </c>
      <c r="I58" s="151">
        <v>0</v>
      </c>
      <c r="J58" s="151">
        <v>0</v>
      </c>
      <c r="K58" s="151">
        <f t="shared" si="0"/>
        <v>14628169</v>
      </c>
      <c r="L58" s="151">
        <v>0</v>
      </c>
      <c r="M58" s="151">
        <v>391449</v>
      </c>
      <c r="N58" s="26"/>
      <c r="O58" s="26"/>
      <c r="P58" s="26"/>
      <c r="Q58" s="26"/>
    </row>
    <row r="59" spans="1:17" ht="15">
      <c r="A59" s="149" t="s">
        <v>60</v>
      </c>
      <c r="B59" s="151">
        <v>1943348</v>
      </c>
      <c r="C59" s="151">
        <v>16496042</v>
      </c>
      <c r="D59" s="151">
        <v>0</v>
      </c>
      <c r="E59" s="151">
        <v>0</v>
      </c>
      <c r="F59" s="151">
        <v>116235</v>
      </c>
      <c r="G59" s="151">
        <v>31965688</v>
      </c>
      <c r="H59" s="151">
        <v>0</v>
      </c>
      <c r="I59" s="151">
        <v>0</v>
      </c>
      <c r="J59" s="151">
        <v>0</v>
      </c>
      <c r="K59" s="151">
        <f t="shared" si="0"/>
        <v>50521313</v>
      </c>
      <c r="L59" s="151">
        <v>4227820</v>
      </c>
      <c r="M59" s="151">
        <v>37826427</v>
      </c>
      <c r="N59" s="26"/>
      <c r="O59" s="26"/>
      <c r="P59" s="26"/>
      <c r="Q59" s="26"/>
    </row>
    <row r="60" spans="1:17" ht="15">
      <c r="A60" s="149" t="s">
        <v>61</v>
      </c>
      <c r="B60" s="151">
        <v>47149</v>
      </c>
      <c r="C60" s="151">
        <v>1808426</v>
      </c>
      <c r="D60" s="151">
        <v>4599</v>
      </c>
      <c r="E60" s="151">
        <v>0</v>
      </c>
      <c r="F60" s="151">
        <v>0</v>
      </c>
      <c r="G60" s="151">
        <v>367794</v>
      </c>
      <c r="H60" s="151">
        <v>0</v>
      </c>
      <c r="I60" s="151">
        <v>0</v>
      </c>
      <c r="J60" s="151">
        <v>0</v>
      </c>
      <c r="K60" s="151">
        <f t="shared" si="0"/>
        <v>2227968</v>
      </c>
      <c r="L60" s="151">
        <v>4971244</v>
      </c>
      <c r="M60" s="151">
        <v>0</v>
      </c>
      <c r="N60" s="26"/>
      <c r="O60" s="26"/>
      <c r="P60" s="26"/>
      <c r="Q60" s="26"/>
    </row>
    <row r="61" spans="1:17" ht="15">
      <c r="A61" s="153" t="s">
        <v>62</v>
      </c>
      <c r="B61" s="146">
        <f>SUM(B5:B60)</f>
        <v>48609368</v>
      </c>
      <c r="C61" s="146">
        <f aca="true" t="shared" si="1" ref="C61:M61">SUM(C5:C60)</f>
        <v>171836391</v>
      </c>
      <c r="D61" s="146">
        <f t="shared" si="1"/>
        <v>21980632</v>
      </c>
      <c r="E61" s="146">
        <f t="shared" si="1"/>
        <v>59149125</v>
      </c>
      <c r="F61" s="146">
        <f t="shared" si="1"/>
        <v>8162629</v>
      </c>
      <c r="G61" s="146">
        <f t="shared" si="1"/>
        <v>1390012332</v>
      </c>
      <c r="H61" s="146">
        <f t="shared" si="1"/>
        <v>31584097</v>
      </c>
      <c r="I61" s="146">
        <f t="shared" si="1"/>
        <v>56138947</v>
      </c>
      <c r="J61" s="146">
        <f t="shared" si="1"/>
        <v>103943921</v>
      </c>
      <c r="K61" s="146">
        <f t="shared" si="1"/>
        <v>1891417442</v>
      </c>
      <c r="L61" s="146">
        <f t="shared" si="1"/>
        <v>1205514407</v>
      </c>
      <c r="M61" s="146">
        <f t="shared" si="1"/>
        <v>857928465</v>
      </c>
      <c r="N61" s="26"/>
      <c r="O61" s="26"/>
      <c r="P61" s="26"/>
      <c r="Q61" s="26"/>
    </row>
    <row r="62" spans="2:17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2:17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2:17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2:13" ht="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 ht="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 ht="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ht="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 ht="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ht="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 ht="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ht="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ht="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ht="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ht="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ht="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ht="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ht="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ht="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ht="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ht="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ht="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</sheetData>
  <printOptions/>
  <pageMargins left="0.21" right="0.2" top="0.75" bottom="0.75" header="0.5" footer="0.5"/>
  <pageSetup fitToHeight="1" fitToWidth="1" horizontalDpi="600" verticalDpi="600" orientation="portrait" scale="69" r:id="rId1"/>
  <headerFooter alignWithMargins="0"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">
      <selection activeCell="A1" sqref="A1"/>
    </sheetView>
  </sheetViews>
  <sheetFormatPr defaultColWidth="8.88671875" defaultRowHeight="15"/>
  <cols>
    <col min="1" max="1" width="15.10546875" style="0" customWidth="1"/>
    <col min="2" max="3" width="7.99609375" style="0" customWidth="1"/>
    <col min="4" max="4" width="9.3359375" style="0" customWidth="1"/>
    <col min="5" max="7" width="7.99609375" style="0" customWidth="1"/>
    <col min="8" max="8" width="9.3359375" style="0" customWidth="1"/>
    <col min="9" max="16384" width="7.99609375" style="0" customWidth="1"/>
  </cols>
  <sheetData>
    <row r="1" spans="1:8" ht="15">
      <c r="A1" s="55" t="s">
        <v>145</v>
      </c>
      <c r="B1" s="10"/>
      <c r="C1" s="10"/>
      <c r="D1" s="10"/>
      <c r="E1" s="10"/>
      <c r="F1" s="10"/>
      <c r="G1" s="10"/>
      <c r="H1" s="38"/>
    </row>
    <row r="2" spans="1:8" ht="15">
      <c r="A2" s="154" t="s">
        <v>0</v>
      </c>
      <c r="B2" s="112"/>
      <c r="C2" s="112"/>
      <c r="D2" s="112"/>
      <c r="E2" s="112"/>
      <c r="F2" s="112"/>
      <c r="G2" s="112"/>
      <c r="H2" s="112"/>
    </row>
    <row r="3" spans="1:8" ht="15">
      <c r="A3" s="154" t="s">
        <v>132</v>
      </c>
      <c r="B3" s="112"/>
      <c r="C3" s="112"/>
      <c r="D3" s="112"/>
      <c r="E3" s="112"/>
      <c r="F3" s="112"/>
      <c r="G3" s="112"/>
      <c r="H3" s="112"/>
    </row>
    <row r="4" spans="1:8" ht="27">
      <c r="A4" s="148" t="s">
        <v>5</v>
      </c>
      <c r="B4" s="121" t="s">
        <v>81</v>
      </c>
      <c r="C4" s="121" t="s">
        <v>83</v>
      </c>
      <c r="D4" s="121" t="s">
        <v>84</v>
      </c>
      <c r="E4" s="121" t="s">
        <v>85</v>
      </c>
      <c r="F4" s="121" t="s">
        <v>86</v>
      </c>
      <c r="G4" s="121" t="s">
        <v>87</v>
      </c>
      <c r="H4" s="121" t="s">
        <v>72</v>
      </c>
    </row>
    <row r="5" spans="1:8" ht="15">
      <c r="A5" s="100"/>
      <c r="B5" s="155"/>
      <c r="C5" s="156"/>
      <c r="D5" s="156"/>
      <c r="E5" s="156"/>
      <c r="F5" s="156"/>
      <c r="G5" s="156"/>
      <c r="H5" s="156"/>
    </row>
    <row r="6" spans="1:8" ht="15">
      <c r="A6" s="116" t="s">
        <v>6</v>
      </c>
      <c r="B6" s="114">
        <v>1845067</v>
      </c>
      <c r="C6" s="114">
        <v>0</v>
      </c>
      <c r="D6" s="114">
        <v>5051350</v>
      </c>
      <c r="E6" s="114">
        <v>0</v>
      </c>
      <c r="F6" s="114">
        <v>0</v>
      </c>
      <c r="G6" s="114">
        <v>0</v>
      </c>
      <c r="H6" s="114">
        <f>SUM(B6:G6)</f>
        <v>6896417</v>
      </c>
    </row>
    <row r="7" spans="1:8" ht="15">
      <c r="A7" s="116" t="s">
        <v>7</v>
      </c>
      <c r="B7" s="114">
        <v>484398</v>
      </c>
      <c r="C7" s="114">
        <v>0</v>
      </c>
      <c r="D7" s="114">
        <v>3060413</v>
      </c>
      <c r="E7" s="114">
        <v>0</v>
      </c>
      <c r="F7" s="114">
        <v>0</v>
      </c>
      <c r="G7" s="114">
        <v>0</v>
      </c>
      <c r="H7" s="114">
        <f aca="true" t="shared" si="0" ref="H7:H61">SUM(B7:G7)</f>
        <v>3544811</v>
      </c>
    </row>
    <row r="8" spans="1:8" ht="15">
      <c r="A8" s="116" t="s">
        <v>8</v>
      </c>
      <c r="B8" s="11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f t="shared" si="0"/>
        <v>0</v>
      </c>
    </row>
    <row r="9" spans="1:8" ht="15">
      <c r="A9" s="116" t="s">
        <v>9</v>
      </c>
      <c r="B9" s="114">
        <v>0</v>
      </c>
      <c r="C9" s="114">
        <v>0</v>
      </c>
      <c r="D9" s="114">
        <v>10032936</v>
      </c>
      <c r="E9" s="114">
        <v>0</v>
      </c>
      <c r="F9" s="114">
        <v>0</v>
      </c>
      <c r="G9" s="114">
        <v>0</v>
      </c>
      <c r="H9" s="114">
        <f t="shared" si="0"/>
        <v>10032936</v>
      </c>
    </row>
    <row r="10" spans="1:8" ht="15">
      <c r="A10" s="116" t="s">
        <v>10</v>
      </c>
      <c r="B10" s="114">
        <v>0</v>
      </c>
      <c r="C10" s="114">
        <v>0</v>
      </c>
      <c r="D10" s="114">
        <v>1886543</v>
      </c>
      <c r="E10" s="114">
        <v>0</v>
      </c>
      <c r="F10" s="114">
        <v>0</v>
      </c>
      <c r="G10" s="114">
        <v>0</v>
      </c>
      <c r="H10" s="114">
        <f t="shared" si="0"/>
        <v>1886543</v>
      </c>
    </row>
    <row r="11" spans="1:8" ht="15">
      <c r="A11" s="116" t="s">
        <v>11</v>
      </c>
      <c r="B11" s="114">
        <v>0</v>
      </c>
      <c r="C11" s="114">
        <v>6808120</v>
      </c>
      <c r="D11" s="114">
        <v>159532970</v>
      </c>
      <c r="E11" s="114">
        <v>0</v>
      </c>
      <c r="F11" s="114">
        <v>0</v>
      </c>
      <c r="G11" s="114">
        <v>0</v>
      </c>
      <c r="H11" s="114">
        <f t="shared" si="0"/>
        <v>166341090</v>
      </c>
    </row>
    <row r="12" spans="1:8" ht="15">
      <c r="A12" s="116" t="s">
        <v>12</v>
      </c>
      <c r="B12" s="114">
        <v>0</v>
      </c>
      <c r="C12" s="114">
        <v>0</v>
      </c>
      <c r="D12" s="114">
        <v>8985901</v>
      </c>
      <c r="E12" s="114">
        <v>0</v>
      </c>
      <c r="F12" s="114">
        <v>0</v>
      </c>
      <c r="G12" s="114">
        <v>0</v>
      </c>
      <c r="H12" s="114">
        <f t="shared" si="0"/>
        <v>8985901</v>
      </c>
    </row>
    <row r="13" spans="1:8" ht="15">
      <c r="A13" s="116" t="s">
        <v>13</v>
      </c>
      <c r="B13" s="114">
        <v>769551</v>
      </c>
      <c r="C13" s="114">
        <v>0</v>
      </c>
      <c r="D13" s="114">
        <v>95742544</v>
      </c>
      <c r="E13" s="114">
        <v>0</v>
      </c>
      <c r="F13" s="114">
        <v>7643836</v>
      </c>
      <c r="G13" s="114">
        <v>2027849</v>
      </c>
      <c r="H13" s="114">
        <f t="shared" si="0"/>
        <v>106183780</v>
      </c>
    </row>
    <row r="14" spans="1:8" ht="15">
      <c r="A14" s="116" t="s">
        <v>14</v>
      </c>
      <c r="B14" s="114">
        <v>0</v>
      </c>
      <c r="C14" s="114">
        <v>0</v>
      </c>
      <c r="D14" s="114">
        <v>16522833</v>
      </c>
      <c r="E14" s="114">
        <v>0</v>
      </c>
      <c r="F14" s="114">
        <v>0</v>
      </c>
      <c r="G14" s="114">
        <v>0</v>
      </c>
      <c r="H14" s="114">
        <f t="shared" si="0"/>
        <v>16522833</v>
      </c>
    </row>
    <row r="15" spans="1:8" ht="15">
      <c r="A15" s="116" t="s">
        <v>15</v>
      </c>
      <c r="B15" s="114">
        <v>0</v>
      </c>
      <c r="C15" s="114">
        <v>0</v>
      </c>
      <c r="D15" s="114">
        <v>4566974</v>
      </c>
      <c r="E15" s="114">
        <v>0</v>
      </c>
      <c r="F15" s="114">
        <v>0</v>
      </c>
      <c r="G15" s="114">
        <v>0</v>
      </c>
      <c r="H15" s="114">
        <f t="shared" si="0"/>
        <v>4566974</v>
      </c>
    </row>
    <row r="16" spans="1:8" ht="15">
      <c r="A16" s="116" t="s">
        <v>16</v>
      </c>
      <c r="B16" s="114">
        <v>1317399</v>
      </c>
      <c r="C16" s="114">
        <v>47411</v>
      </c>
      <c r="D16" s="114">
        <v>26534968</v>
      </c>
      <c r="E16" s="114">
        <v>12063</v>
      </c>
      <c r="F16" s="114">
        <v>0</v>
      </c>
      <c r="G16" s="114">
        <v>5504031</v>
      </c>
      <c r="H16" s="114">
        <f t="shared" si="0"/>
        <v>33415872</v>
      </c>
    </row>
    <row r="17" spans="1:8" ht="15">
      <c r="A17" s="116" t="s">
        <v>17</v>
      </c>
      <c r="B17" s="114">
        <v>2571682</v>
      </c>
      <c r="C17" s="114">
        <v>3312</v>
      </c>
      <c r="D17" s="114">
        <v>19656191</v>
      </c>
      <c r="E17" s="114">
        <v>10000</v>
      </c>
      <c r="F17" s="114">
        <v>344766</v>
      </c>
      <c r="G17" s="114">
        <v>0</v>
      </c>
      <c r="H17" s="114">
        <f t="shared" si="0"/>
        <v>22585951</v>
      </c>
    </row>
    <row r="18" spans="1:8" ht="15">
      <c r="A18" s="116" t="s">
        <v>18</v>
      </c>
      <c r="B18" s="114">
        <v>0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0"/>
        <v>0</v>
      </c>
    </row>
    <row r="19" spans="1:8" ht="15">
      <c r="A19" s="116" t="s">
        <v>19</v>
      </c>
      <c r="B19" s="114">
        <v>0</v>
      </c>
      <c r="C19" s="114">
        <v>0</v>
      </c>
      <c r="D19" s="114">
        <v>4971633</v>
      </c>
      <c r="E19" s="114">
        <v>0</v>
      </c>
      <c r="F19" s="114">
        <v>0</v>
      </c>
      <c r="G19" s="114">
        <v>0</v>
      </c>
      <c r="H19" s="114">
        <f t="shared" si="0"/>
        <v>4971633</v>
      </c>
    </row>
    <row r="20" spans="1:8" ht="15">
      <c r="A20" s="116" t="s">
        <v>20</v>
      </c>
      <c r="B20" s="114">
        <v>0</v>
      </c>
      <c r="C20" s="114">
        <v>0</v>
      </c>
      <c r="D20" s="114">
        <v>1175820</v>
      </c>
      <c r="E20" s="114">
        <v>0</v>
      </c>
      <c r="F20" s="114">
        <v>0</v>
      </c>
      <c r="G20" s="114">
        <v>0</v>
      </c>
      <c r="H20" s="114">
        <f t="shared" si="0"/>
        <v>1175820</v>
      </c>
    </row>
    <row r="21" spans="1:8" ht="15">
      <c r="A21" s="116" t="s">
        <v>21</v>
      </c>
      <c r="B21" s="114">
        <v>0</v>
      </c>
      <c r="C21" s="114">
        <v>0</v>
      </c>
      <c r="D21" s="114">
        <v>37173767</v>
      </c>
      <c r="E21" s="114">
        <v>0</v>
      </c>
      <c r="F21" s="114">
        <v>0</v>
      </c>
      <c r="G21" s="114">
        <v>19700057</v>
      </c>
      <c r="H21" s="114">
        <f t="shared" si="0"/>
        <v>56873824</v>
      </c>
    </row>
    <row r="22" spans="1:8" ht="15">
      <c r="A22" s="116" t="s">
        <v>22</v>
      </c>
      <c r="B22" s="114">
        <v>349117</v>
      </c>
      <c r="C22" s="114">
        <v>0</v>
      </c>
      <c r="D22" s="114">
        <v>14997344</v>
      </c>
      <c r="E22" s="114">
        <v>10486</v>
      </c>
      <c r="F22" s="114">
        <v>0</v>
      </c>
      <c r="G22" s="114">
        <v>0</v>
      </c>
      <c r="H22" s="114">
        <f t="shared" si="0"/>
        <v>15356947</v>
      </c>
    </row>
    <row r="23" spans="1:8" ht="15">
      <c r="A23" s="116" t="s">
        <v>23</v>
      </c>
      <c r="B23" s="114">
        <v>0</v>
      </c>
      <c r="C23" s="114">
        <v>0</v>
      </c>
      <c r="D23" s="114">
        <v>5220891</v>
      </c>
      <c r="E23" s="114">
        <v>0</v>
      </c>
      <c r="F23" s="114">
        <v>0</v>
      </c>
      <c r="G23" s="114">
        <v>0</v>
      </c>
      <c r="H23" s="114">
        <f t="shared" si="0"/>
        <v>5220891</v>
      </c>
    </row>
    <row r="24" spans="1:8" ht="15">
      <c r="A24" s="116" t="s">
        <v>24</v>
      </c>
      <c r="B24" s="114">
        <v>0</v>
      </c>
      <c r="C24" s="114">
        <v>0</v>
      </c>
      <c r="D24" s="114">
        <v>6680535</v>
      </c>
      <c r="E24" s="114">
        <v>0</v>
      </c>
      <c r="F24" s="114">
        <v>0</v>
      </c>
      <c r="G24" s="114">
        <v>0</v>
      </c>
      <c r="H24" s="114">
        <f t="shared" si="0"/>
        <v>6680535</v>
      </c>
    </row>
    <row r="25" spans="1:8" ht="15">
      <c r="A25" s="116" t="s">
        <v>25</v>
      </c>
      <c r="B25" s="114">
        <v>306130</v>
      </c>
      <c r="C25" s="114">
        <v>0</v>
      </c>
      <c r="D25" s="114">
        <v>6964728</v>
      </c>
      <c r="E25" s="114">
        <v>0</v>
      </c>
      <c r="F25" s="114">
        <v>3679</v>
      </c>
      <c r="G25" s="114">
        <v>0</v>
      </c>
      <c r="H25" s="114">
        <f t="shared" si="0"/>
        <v>7274537</v>
      </c>
    </row>
    <row r="26" spans="1:8" ht="15">
      <c r="A26" s="116" t="s">
        <v>26</v>
      </c>
      <c r="B26" s="114">
        <v>0</v>
      </c>
      <c r="C26" s="114">
        <v>0</v>
      </c>
      <c r="D26" s="114">
        <v>5219488</v>
      </c>
      <c r="E26" s="114">
        <v>0</v>
      </c>
      <c r="F26" s="114">
        <v>0</v>
      </c>
      <c r="G26" s="114">
        <v>0</v>
      </c>
      <c r="H26" s="114">
        <f t="shared" si="0"/>
        <v>5219488</v>
      </c>
    </row>
    <row r="27" spans="1:8" ht="15">
      <c r="A27" s="116" t="s">
        <v>27</v>
      </c>
      <c r="B27" s="114">
        <v>0</v>
      </c>
      <c r="C27" s="114">
        <v>0</v>
      </c>
      <c r="D27" s="114">
        <v>2678871</v>
      </c>
      <c r="E27" s="114">
        <v>0</v>
      </c>
      <c r="F27" s="114">
        <v>0</v>
      </c>
      <c r="G27" s="114">
        <v>0</v>
      </c>
      <c r="H27" s="114">
        <f t="shared" si="0"/>
        <v>2678871</v>
      </c>
    </row>
    <row r="28" spans="1:8" ht="15">
      <c r="A28" s="116" t="s">
        <v>28</v>
      </c>
      <c r="B28" s="114">
        <v>331969</v>
      </c>
      <c r="C28" s="114">
        <v>0</v>
      </c>
      <c r="D28" s="114">
        <v>20969639</v>
      </c>
      <c r="E28" s="114">
        <v>0</v>
      </c>
      <c r="F28" s="114">
        <v>1999799</v>
      </c>
      <c r="G28" s="114">
        <v>0</v>
      </c>
      <c r="H28" s="114">
        <f t="shared" si="0"/>
        <v>23301407</v>
      </c>
    </row>
    <row r="29" spans="1:8" ht="15">
      <c r="A29" s="116" t="s">
        <v>29</v>
      </c>
      <c r="B29" s="114">
        <v>0</v>
      </c>
      <c r="C29" s="114">
        <v>0</v>
      </c>
      <c r="D29" s="114">
        <v>44973372</v>
      </c>
      <c r="E29" s="114">
        <v>0</v>
      </c>
      <c r="F29" s="114">
        <v>0</v>
      </c>
      <c r="G29" s="114">
        <v>0</v>
      </c>
      <c r="H29" s="114">
        <f t="shared" si="0"/>
        <v>44973372</v>
      </c>
    </row>
    <row r="30" spans="1:8" ht="15">
      <c r="A30" s="116" t="s">
        <v>30</v>
      </c>
      <c r="B30" s="114">
        <v>0</v>
      </c>
      <c r="C30" s="114">
        <v>4882273</v>
      </c>
      <c r="D30" s="114">
        <v>19529091</v>
      </c>
      <c r="E30" s="114">
        <v>0</v>
      </c>
      <c r="F30" s="114">
        <v>0</v>
      </c>
      <c r="G30" s="114">
        <v>0</v>
      </c>
      <c r="H30" s="114">
        <f t="shared" si="0"/>
        <v>24411364</v>
      </c>
    </row>
    <row r="31" spans="1:8" ht="15">
      <c r="A31" s="116" t="s">
        <v>31</v>
      </c>
      <c r="B31" s="114">
        <v>0</v>
      </c>
      <c r="C31" s="114">
        <v>0</v>
      </c>
      <c r="D31" s="114">
        <v>18752666</v>
      </c>
      <c r="E31" s="114">
        <v>0</v>
      </c>
      <c r="F31" s="114">
        <v>0</v>
      </c>
      <c r="G31" s="114">
        <v>937633</v>
      </c>
      <c r="H31" s="114">
        <f t="shared" si="0"/>
        <v>19690299</v>
      </c>
    </row>
    <row r="32" spans="1:8" ht="15">
      <c r="A32" s="116" t="s">
        <v>32</v>
      </c>
      <c r="B32" s="114">
        <v>0</v>
      </c>
      <c r="C32" s="114">
        <v>0</v>
      </c>
      <c r="D32" s="114">
        <v>1715430</v>
      </c>
      <c r="E32" s="114">
        <v>0</v>
      </c>
      <c r="F32" s="114">
        <v>0</v>
      </c>
      <c r="G32" s="114">
        <v>0</v>
      </c>
      <c r="H32" s="114">
        <f t="shared" si="0"/>
        <v>1715430</v>
      </c>
    </row>
    <row r="33" spans="1:8" ht="15">
      <c r="A33" s="116" t="s">
        <v>33</v>
      </c>
      <c r="B33" s="114">
        <v>0</v>
      </c>
      <c r="C33" s="114">
        <v>0</v>
      </c>
      <c r="D33" s="114">
        <v>3634006</v>
      </c>
      <c r="E33" s="114">
        <v>4264415</v>
      </c>
      <c r="F33" s="114">
        <v>8650334</v>
      </c>
      <c r="G33" s="114">
        <v>0</v>
      </c>
      <c r="H33" s="114">
        <f t="shared" si="0"/>
        <v>16548755</v>
      </c>
    </row>
    <row r="34" spans="1:8" ht="15">
      <c r="A34" s="116" t="s">
        <v>34</v>
      </c>
      <c r="B34" s="114">
        <v>0</v>
      </c>
      <c r="C34" s="114">
        <v>0</v>
      </c>
      <c r="D34" s="114">
        <v>1313990</v>
      </c>
      <c r="E34" s="114">
        <v>0</v>
      </c>
      <c r="F34" s="114">
        <v>0</v>
      </c>
      <c r="G34" s="114">
        <v>0</v>
      </c>
      <c r="H34" s="114">
        <f t="shared" si="0"/>
        <v>1313990</v>
      </c>
    </row>
    <row r="35" spans="1:8" ht="15">
      <c r="A35" s="116" t="s">
        <v>35</v>
      </c>
      <c r="B35" s="114">
        <v>543275</v>
      </c>
      <c r="C35" s="114">
        <v>0</v>
      </c>
      <c r="D35" s="114">
        <v>11628478</v>
      </c>
      <c r="E35" s="114">
        <v>0</v>
      </c>
      <c r="F35" s="114">
        <v>0</v>
      </c>
      <c r="G35" s="114">
        <v>0</v>
      </c>
      <c r="H35" s="114">
        <f t="shared" si="0"/>
        <v>12171753</v>
      </c>
    </row>
    <row r="36" spans="1:8" ht="15">
      <c r="A36" s="116" t="s">
        <v>36</v>
      </c>
      <c r="B36" s="114">
        <v>34419</v>
      </c>
      <c r="C36" s="114">
        <v>0</v>
      </c>
      <c r="D36" s="114">
        <v>2323696</v>
      </c>
      <c r="E36" s="114">
        <v>43577</v>
      </c>
      <c r="F36" s="114">
        <v>178730</v>
      </c>
      <c r="G36" s="114">
        <v>0</v>
      </c>
      <c r="H36" s="114">
        <f t="shared" si="0"/>
        <v>2580422</v>
      </c>
    </row>
    <row r="37" spans="1:8" ht="15">
      <c r="A37" s="116" t="s">
        <v>37</v>
      </c>
      <c r="B37" s="114">
        <v>0</v>
      </c>
      <c r="C37" s="114">
        <v>0</v>
      </c>
      <c r="D37" s="114">
        <v>8229513</v>
      </c>
      <c r="E37" s="114">
        <v>0</v>
      </c>
      <c r="F37" s="114">
        <v>0</v>
      </c>
      <c r="G37" s="114">
        <v>0</v>
      </c>
      <c r="H37" s="114">
        <f t="shared" si="0"/>
        <v>8229513</v>
      </c>
    </row>
    <row r="38" spans="1:8" ht="15">
      <c r="A38" s="116" t="s">
        <v>38</v>
      </c>
      <c r="B38" s="114">
        <v>0</v>
      </c>
      <c r="C38" s="114">
        <v>0</v>
      </c>
      <c r="D38" s="114">
        <v>26374178</v>
      </c>
      <c r="E38" s="114">
        <v>0</v>
      </c>
      <c r="F38" s="114">
        <v>0</v>
      </c>
      <c r="G38" s="114">
        <v>0</v>
      </c>
      <c r="H38" s="114">
        <f t="shared" si="0"/>
        <v>26374178</v>
      </c>
    </row>
    <row r="39" spans="1:8" ht="15">
      <c r="A39" s="116" t="s">
        <v>39</v>
      </c>
      <c r="B39" s="114">
        <v>0</v>
      </c>
      <c r="C39" s="114">
        <v>0</v>
      </c>
      <c r="D39" s="114">
        <v>2895259</v>
      </c>
      <c r="E39" s="114">
        <v>0</v>
      </c>
      <c r="F39" s="114">
        <v>0</v>
      </c>
      <c r="G39" s="114">
        <v>0</v>
      </c>
      <c r="H39" s="114">
        <f t="shared" si="0"/>
        <v>2895259</v>
      </c>
    </row>
    <row r="40" spans="1:8" ht="15">
      <c r="A40" s="116" t="s">
        <v>40</v>
      </c>
      <c r="B40" s="114">
        <v>0</v>
      </c>
      <c r="C40" s="114">
        <v>0</v>
      </c>
      <c r="D40" s="114">
        <v>101983998</v>
      </c>
      <c r="E40" s="114">
        <v>0</v>
      </c>
      <c r="F40" s="114">
        <v>0</v>
      </c>
      <c r="G40" s="114">
        <v>0</v>
      </c>
      <c r="H40" s="114">
        <f t="shared" si="0"/>
        <v>101983998</v>
      </c>
    </row>
    <row r="41" spans="1:8" ht="15">
      <c r="A41" s="116" t="s">
        <v>41</v>
      </c>
      <c r="B41" s="114">
        <v>0</v>
      </c>
      <c r="C41" s="114">
        <v>0</v>
      </c>
      <c r="D41" s="114">
        <v>37927282</v>
      </c>
      <c r="E41" s="114">
        <v>0</v>
      </c>
      <c r="F41" s="114">
        <v>0</v>
      </c>
      <c r="G41" s="114">
        <v>0</v>
      </c>
      <c r="H41" s="114">
        <f t="shared" si="0"/>
        <v>37927282</v>
      </c>
    </row>
    <row r="42" spans="1:8" ht="15">
      <c r="A42" s="116" t="s">
        <v>42</v>
      </c>
      <c r="B42" s="114">
        <v>0</v>
      </c>
      <c r="C42" s="114">
        <v>0</v>
      </c>
      <c r="D42" s="114">
        <v>1017036</v>
      </c>
      <c r="E42" s="114">
        <v>0</v>
      </c>
      <c r="F42" s="114">
        <v>0</v>
      </c>
      <c r="G42" s="114">
        <v>0</v>
      </c>
      <c r="H42" s="114">
        <f t="shared" si="0"/>
        <v>1017036</v>
      </c>
    </row>
    <row r="43" spans="1:8" ht="15">
      <c r="A43" s="116" t="s">
        <v>43</v>
      </c>
      <c r="B43" s="114">
        <v>0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0"/>
        <v>0</v>
      </c>
    </row>
    <row r="44" spans="1:8" ht="15">
      <c r="A44" s="116" t="s">
        <v>44</v>
      </c>
      <c r="B44" s="114">
        <v>0</v>
      </c>
      <c r="C44" s="114">
        <v>0</v>
      </c>
      <c r="D44" s="114">
        <v>45403943</v>
      </c>
      <c r="E44" s="114">
        <v>0</v>
      </c>
      <c r="F44" s="114">
        <v>0</v>
      </c>
      <c r="G44" s="114">
        <v>0</v>
      </c>
      <c r="H44" s="114">
        <f t="shared" si="0"/>
        <v>45403943</v>
      </c>
    </row>
    <row r="45" spans="1:8" ht="15">
      <c r="A45" s="116" t="s">
        <v>45</v>
      </c>
      <c r="B45" s="114">
        <v>0</v>
      </c>
      <c r="C45" s="114">
        <v>0</v>
      </c>
      <c r="D45" s="114">
        <v>10630233</v>
      </c>
      <c r="E45" s="114">
        <v>0</v>
      </c>
      <c r="F45" s="114">
        <v>0</v>
      </c>
      <c r="G45" s="114">
        <v>0</v>
      </c>
      <c r="H45" s="114">
        <f t="shared" si="0"/>
        <v>10630233</v>
      </c>
    </row>
    <row r="46" spans="1:8" ht="15">
      <c r="A46" s="116" t="s">
        <v>46</v>
      </c>
      <c r="B46" s="114">
        <v>1173525</v>
      </c>
      <c r="C46" s="114">
        <v>1432000</v>
      </c>
      <c r="D46" s="114">
        <v>9109441</v>
      </c>
      <c r="E46" s="114">
        <v>0</v>
      </c>
      <c r="F46" s="114">
        <v>0</v>
      </c>
      <c r="G46" s="114">
        <v>0</v>
      </c>
      <c r="H46" s="114">
        <f t="shared" si="0"/>
        <v>11714966</v>
      </c>
    </row>
    <row r="47" spans="1:8" ht="15">
      <c r="A47" s="116" t="s">
        <v>47</v>
      </c>
      <c r="B47" s="114">
        <v>0</v>
      </c>
      <c r="C47" s="114">
        <v>0</v>
      </c>
      <c r="D47" s="114">
        <v>46629051</v>
      </c>
      <c r="E47" s="114">
        <v>0</v>
      </c>
      <c r="F47" s="114">
        <v>0</v>
      </c>
      <c r="G47" s="114">
        <v>0</v>
      </c>
      <c r="H47" s="114">
        <f t="shared" si="0"/>
        <v>46629051</v>
      </c>
    </row>
    <row r="48" spans="1:8" ht="15">
      <c r="A48" s="116" t="s">
        <v>48</v>
      </c>
      <c r="B48" s="114">
        <v>0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0"/>
        <v>0</v>
      </c>
    </row>
    <row r="49" spans="1:8" ht="15">
      <c r="A49" s="116" t="s">
        <v>49</v>
      </c>
      <c r="B49" s="114">
        <v>0</v>
      </c>
      <c r="C49" s="114">
        <v>0</v>
      </c>
      <c r="D49" s="114">
        <v>30222784</v>
      </c>
      <c r="E49" s="114">
        <v>0</v>
      </c>
      <c r="F49" s="114">
        <v>0</v>
      </c>
      <c r="G49" s="114">
        <v>0</v>
      </c>
      <c r="H49" s="114">
        <f t="shared" si="0"/>
        <v>30222784</v>
      </c>
    </row>
    <row r="50" spans="1:8" ht="15">
      <c r="A50" s="116" t="s">
        <v>50</v>
      </c>
      <c r="B50" s="114">
        <v>0</v>
      </c>
      <c r="C50" s="114">
        <v>0</v>
      </c>
      <c r="D50" s="114">
        <v>4085269</v>
      </c>
      <c r="E50" s="114">
        <v>0</v>
      </c>
      <c r="F50" s="114">
        <v>0</v>
      </c>
      <c r="G50" s="114">
        <v>0</v>
      </c>
      <c r="H50" s="114">
        <f t="shared" si="0"/>
        <v>4085269</v>
      </c>
    </row>
    <row r="51" spans="1:8" ht="15">
      <c r="A51" s="116" t="s">
        <v>51</v>
      </c>
      <c r="B51" s="114">
        <v>0</v>
      </c>
      <c r="C51" s="114">
        <v>0</v>
      </c>
      <c r="D51" s="114">
        <v>802914</v>
      </c>
      <c r="E51" s="114">
        <v>0</v>
      </c>
      <c r="F51" s="114">
        <v>0</v>
      </c>
      <c r="G51" s="114">
        <v>0</v>
      </c>
      <c r="H51" s="114">
        <f t="shared" si="0"/>
        <v>802914</v>
      </c>
    </row>
    <row r="52" spans="1:8" ht="15">
      <c r="A52" s="116" t="s">
        <v>52</v>
      </c>
      <c r="B52" s="114">
        <v>3219389</v>
      </c>
      <c r="C52" s="114">
        <v>0</v>
      </c>
      <c r="D52" s="114">
        <v>14255221</v>
      </c>
      <c r="E52" s="114">
        <v>749613</v>
      </c>
      <c r="F52" s="114">
        <v>737765</v>
      </c>
      <c r="G52" s="114">
        <v>13794</v>
      </c>
      <c r="H52" s="114">
        <f t="shared" si="0"/>
        <v>18975782</v>
      </c>
    </row>
    <row r="53" spans="1:8" ht="15">
      <c r="A53" s="116" t="s">
        <v>53</v>
      </c>
      <c r="B53" s="114">
        <v>0</v>
      </c>
      <c r="C53" s="114">
        <v>0</v>
      </c>
      <c r="D53" s="114">
        <v>34681426</v>
      </c>
      <c r="E53" s="114">
        <v>0</v>
      </c>
      <c r="F53" s="114">
        <v>0</v>
      </c>
      <c r="G53" s="114">
        <v>0</v>
      </c>
      <c r="H53" s="114">
        <f t="shared" si="0"/>
        <v>34681426</v>
      </c>
    </row>
    <row r="54" spans="1:8" ht="15">
      <c r="A54" s="116" t="s">
        <v>54</v>
      </c>
      <c r="B54" s="114">
        <v>100533</v>
      </c>
      <c r="C54" s="114">
        <v>477673</v>
      </c>
      <c r="D54" s="114">
        <v>3400198</v>
      </c>
      <c r="E54" s="114">
        <v>26746</v>
      </c>
      <c r="F54" s="114">
        <v>469773</v>
      </c>
      <c r="G54" s="114">
        <v>0</v>
      </c>
      <c r="H54" s="114">
        <f t="shared" si="0"/>
        <v>4474923</v>
      </c>
    </row>
    <row r="55" spans="1:8" ht="15">
      <c r="A55" s="116" t="s">
        <v>55</v>
      </c>
      <c r="B55" s="114">
        <v>103674</v>
      </c>
      <c r="C55" s="114">
        <v>276862</v>
      </c>
      <c r="D55" s="114">
        <v>2062567</v>
      </c>
      <c r="E55" s="114">
        <v>15695</v>
      </c>
      <c r="F55" s="114">
        <v>126617</v>
      </c>
      <c r="G55" s="114">
        <v>80909</v>
      </c>
      <c r="H55" s="114">
        <f t="shared" si="0"/>
        <v>2666324</v>
      </c>
    </row>
    <row r="56" spans="1:8" ht="15">
      <c r="A56" s="116" t="s">
        <v>56</v>
      </c>
      <c r="B56" s="96"/>
      <c r="C56" s="96"/>
      <c r="D56" s="96"/>
      <c r="E56" s="96"/>
      <c r="F56" s="96"/>
      <c r="G56" s="96"/>
      <c r="H56" s="114">
        <f t="shared" si="0"/>
        <v>0</v>
      </c>
    </row>
    <row r="57" spans="1:8" ht="15">
      <c r="A57" s="116" t="s">
        <v>57</v>
      </c>
      <c r="B57" s="114">
        <v>0</v>
      </c>
      <c r="C57" s="114">
        <v>0</v>
      </c>
      <c r="D57" s="114">
        <v>15566787</v>
      </c>
      <c r="E57" s="114">
        <v>0</v>
      </c>
      <c r="F57" s="114">
        <v>5761979</v>
      </c>
      <c r="G57" s="114">
        <v>0</v>
      </c>
      <c r="H57" s="114">
        <f t="shared" si="0"/>
        <v>21328766</v>
      </c>
    </row>
    <row r="58" spans="1:8" ht="15">
      <c r="A58" s="116" t="s">
        <v>58</v>
      </c>
      <c r="B58" s="114">
        <v>0</v>
      </c>
      <c r="C58" s="114">
        <v>0</v>
      </c>
      <c r="D58" s="114">
        <v>38707605</v>
      </c>
      <c r="E58" s="114">
        <v>0</v>
      </c>
      <c r="F58" s="114">
        <v>0</v>
      </c>
      <c r="G58" s="114">
        <v>0</v>
      </c>
      <c r="H58" s="114">
        <f t="shared" si="0"/>
        <v>38707605</v>
      </c>
    </row>
    <row r="59" spans="1:8" ht="15">
      <c r="A59" s="116" t="s">
        <v>59</v>
      </c>
      <c r="B59" s="114">
        <v>239501</v>
      </c>
      <c r="C59" s="114">
        <v>0</v>
      </c>
      <c r="D59" s="114">
        <v>2731892</v>
      </c>
      <c r="E59" s="114">
        <v>0</v>
      </c>
      <c r="F59" s="114">
        <v>0</v>
      </c>
      <c r="G59" s="114">
        <v>0</v>
      </c>
      <c r="H59" s="114">
        <f t="shared" si="0"/>
        <v>2971393</v>
      </c>
    </row>
    <row r="60" spans="1:8" ht="15">
      <c r="A60" s="116" t="s">
        <v>60</v>
      </c>
      <c r="B60" s="114">
        <v>39066</v>
      </c>
      <c r="C60" s="114">
        <v>0</v>
      </c>
      <c r="D60" s="114">
        <v>16410340</v>
      </c>
      <c r="E60" s="114">
        <v>0</v>
      </c>
      <c r="F60" s="114">
        <v>0</v>
      </c>
      <c r="G60" s="114">
        <v>0</v>
      </c>
      <c r="H60" s="114">
        <f t="shared" si="0"/>
        <v>16449406</v>
      </c>
    </row>
    <row r="61" spans="1:8" ht="15">
      <c r="A61" s="116" t="s">
        <v>61</v>
      </c>
      <c r="B61" s="114">
        <v>0</v>
      </c>
      <c r="C61" s="114">
        <v>0</v>
      </c>
      <c r="D61" s="114">
        <v>1553707</v>
      </c>
      <c r="E61" s="114">
        <v>0</v>
      </c>
      <c r="F61" s="114">
        <v>0</v>
      </c>
      <c r="G61" s="114">
        <v>0</v>
      </c>
      <c r="H61" s="114">
        <f t="shared" si="0"/>
        <v>1553707</v>
      </c>
    </row>
    <row r="62" spans="1:11" s="13" customFormat="1" ht="15.75">
      <c r="A62" s="117" t="s">
        <v>105</v>
      </c>
      <c r="B62" s="118">
        <f aca="true" t="shared" si="1" ref="B62:H62">SUM(B6:B61)</f>
        <v>13428695</v>
      </c>
      <c r="C62" s="118">
        <f t="shared" si="1"/>
        <v>13927651</v>
      </c>
      <c r="D62" s="118">
        <f t="shared" si="1"/>
        <v>1016177712</v>
      </c>
      <c r="E62" s="118">
        <f t="shared" si="1"/>
        <v>5132595</v>
      </c>
      <c r="F62" s="118">
        <f t="shared" si="1"/>
        <v>25917278</v>
      </c>
      <c r="G62" s="118">
        <f t="shared" si="1"/>
        <v>28264273</v>
      </c>
      <c r="H62" s="118">
        <f t="shared" si="1"/>
        <v>1102848204</v>
      </c>
      <c r="I62" s="12"/>
      <c r="J62" s="12"/>
      <c r="K62" s="12"/>
    </row>
    <row r="63" spans="2:8" ht="15">
      <c r="B63" s="31"/>
      <c r="C63" s="31"/>
      <c r="D63" s="31"/>
      <c r="E63" s="31"/>
      <c r="F63" s="31"/>
      <c r="G63" s="31"/>
      <c r="H63" s="23"/>
    </row>
    <row r="65" ht="15">
      <c r="A65" s="3"/>
    </row>
    <row r="66" ht="15">
      <c r="A66" s="2"/>
    </row>
  </sheetData>
  <printOptions/>
  <pageMargins left="0.75" right="0.75" top="0.75" bottom="0.75" header="0.5" footer="0.5"/>
  <pageSetup fitToHeight="1" fitToWidth="1" horizontalDpi="600" verticalDpi="600" orientation="portrait" scale="72" r:id="rId1"/>
  <headerFooter alignWithMargins="0"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A1" sqref="A1"/>
    </sheetView>
  </sheetViews>
  <sheetFormatPr defaultColWidth="8.88671875" defaultRowHeight="15"/>
  <cols>
    <col min="1" max="1" width="14.99609375" style="0" customWidth="1"/>
    <col min="2" max="2" width="9.99609375" style="0" customWidth="1"/>
    <col min="3" max="4" width="7.99609375" style="0" customWidth="1"/>
    <col min="5" max="5" width="10.4453125" style="0" customWidth="1"/>
    <col min="6" max="6" width="10.21484375" style="0" customWidth="1"/>
    <col min="7" max="7" width="9.10546875" style="0" customWidth="1"/>
    <col min="8" max="16384" width="7.99609375" style="0" customWidth="1"/>
  </cols>
  <sheetData>
    <row r="1" spans="1:7" ht="15">
      <c r="A1" s="55" t="s">
        <v>146</v>
      </c>
      <c r="B1" s="10"/>
      <c r="C1" s="10"/>
      <c r="D1" s="10"/>
      <c r="E1" s="10"/>
      <c r="F1" s="10"/>
      <c r="G1" s="10"/>
    </row>
    <row r="2" spans="1:7" ht="15">
      <c r="A2" s="154" t="s">
        <v>0</v>
      </c>
      <c r="B2" s="112"/>
      <c r="C2" s="112"/>
      <c r="D2" s="112"/>
      <c r="E2" s="112"/>
      <c r="F2" s="112"/>
      <c r="G2" s="112"/>
    </row>
    <row r="3" spans="1:7" ht="15">
      <c r="A3" s="154" t="s">
        <v>131</v>
      </c>
      <c r="B3" s="112"/>
      <c r="C3" s="112"/>
      <c r="D3" s="112"/>
      <c r="E3" s="112"/>
      <c r="F3" s="112"/>
      <c r="G3" s="112"/>
    </row>
    <row r="4" spans="1:7" ht="15">
      <c r="A4" s="128"/>
      <c r="B4" s="159" t="s">
        <v>121</v>
      </c>
      <c r="C4" s="160"/>
      <c r="D4" s="143"/>
      <c r="E4" s="143"/>
      <c r="F4" s="131"/>
      <c r="G4" s="131"/>
    </row>
    <row r="5" spans="1:7" ht="22.5">
      <c r="A5" s="157" t="s">
        <v>5</v>
      </c>
      <c r="B5" s="158" t="s">
        <v>70</v>
      </c>
      <c r="C5" s="158" t="s">
        <v>102</v>
      </c>
      <c r="D5" s="158" t="s">
        <v>103</v>
      </c>
      <c r="E5" s="158" t="s">
        <v>65</v>
      </c>
      <c r="F5" s="158" t="s">
        <v>104</v>
      </c>
      <c r="G5" s="158" t="s">
        <v>130</v>
      </c>
    </row>
    <row r="6" spans="1:7" ht="15">
      <c r="A6" s="116" t="s">
        <v>6</v>
      </c>
      <c r="B6" s="138">
        <v>5214939</v>
      </c>
      <c r="C6" s="138">
        <v>1131765</v>
      </c>
      <c r="D6" s="138">
        <v>549713</v>
      </c>
      <c r="E6" s="138">
        <f>SUM(B6:D6)</f>
        <v>6896417</v>
      </c>
      <c r="F6" s="138">
        <v>6896417</v>
      </c>
      <c r="G6" s="138">
        <f aca="true" t="shared" si="0" ref="G6:G14">E6-F6</f>
        <v>0</v>
      </c>
    </row>
    <row r="7" spans="1:7" ht="15">
      <c r="A7" s="116" t="s">
        <v>7</v>
      </c>
      <c r="B7" s="138">
        <v>3544811</v>
      </c>
      <c r="C7" s="138">
        <v>0</v>
      </c>
      <c r="D7" s="138">
        <v>0</v>
      </c>
      <c r="E7" s="138">
        <f aca="true" t="shared" si="1" ref="E7:E61">SUM(B7:D7)</f>
        <v>3544811</v>
      </c>
      <c r="F7" s="138">
        <v>3544811</v>
      </c>
      <c r="G7" s="138">
        <f t="shared" si="0"/>
        <v>0</v>
      </c>
    </row>
    <row r="8" spans="1:7" ht="15">
      <c r="A8" s="116" t="s">
        <v>8</v>
      </c>
      <c r="B8" s="138">
        <v>0</v>
      </c>
      <c r="C8" s="138">
        <v>0</v>
      </c>
      <c r="D8" s="138">
        <v>0</v>
      </c>
      <c r="E8" s="138">
        <f t="shared" si="1"/>
        <v>0</v>
      </c>
      <c r="F8" s="152"/>
      <c r="G8" s="138">
        <f t="shared" si="0"/>
        <v>0</v>
      </c>
    </row>
    <row r="9" spans="1:7" ht="15">
      <c r="A9" s="116" t="s">
        <v>9</v>
      </c>
      <c r="B9" s="138">
        <v>10032936</v>
      </c>
      <c r="C9" s="138">
        <v>0</v>
      </c>
      <c r="D9" s="138">
        <v>0</v>
      </c>
      <c r="E9" s="138">
        <f t="shared" si="1"/>
        <v>10032936</v>
      </c>
      <c r="F9" s="138">
        <v>10032936</v>
      </c>
      <c r="G9" s="138">
        <f t="shared" si="0"/>
        <v>0</v>
      </c>
    </row>
    <row r="10" spans="1:7" ht="15">
      <c r="A10" s="116" t="s">
        <v>10</v>
      </c>
      <c r="B10" s="138">
        <v>1886543</v>
      </c>
      <c r="C10" s="138">
        <v>0</v>
      </c>
      <c r="D10" s="138">
        <v>0</v>
      </c>
      <c r="E10" s="138">
        <f t="shared" si="1"/>
        <v>1886543</v>
      </c>
      <c r="F10" s="138">
        <v>1886543</v>
      </c>
      <c r="G10" s="138">
        <f t="shared" si="0"/>
        <v>0</v>
      </c>
    </row>
    <row r="11" spans="1:7" ht="15">
      <c r="A11" s="116" t="s">
        <v>11</v>
      </c>
      <c r="B11" s="138">
        <v>166341090</v>
      </c>
      <c r="C11" s="138">
        <v>0</v>
      </c>
      <c r="D11" s="138">
        <v>0</v>
      </c>
      <c r="E11" s="138">
        <f t="shared" si="1"/>
        <v>166341090</v>
      </c>
      <c r="F11" s="138">
        <v>85593217</v>
      </c>
      <c r="G11" s="138">
        <f t="shared" si="0"/>
        <v>80747873</v>
      </c>
    </row>
    <row r="12" spans="1:7" ht="15">
      <c r="A12" s="116" t="s">
        <v>12</v>
      </c>
      <c r="B12" s="138">
        <v>8985901</v>
      </c>
      <c r="C12" s="138">
        <v>0</v>
      </c>
      <c r="D12" s="138">
        <v>0</v>
      </c>
      <c r="E12" s="138">
        <f t="shared" si="1"/>
        <v>8985901</v>
      </c>
      <c r="F12" s="138">
        <v>8985901</v>
      </c>
      <c r="G12" s="138">
        <f t="shared" si="0"/>
        <v>0</v>
      </c>
    </row>
    <row r="13" spans="1:7" ht="15">
      <c r="A13" s="116" t="s">
        <v>13</v>
      </c>
      <c r="B13" s="138">
        <v>106183780</v>
      </c>
      <c r="C13" s="138">
        <v>0</v>
      </c>
      <c r="D13" s="138">
        <v>0</v>
      </c>
      <c r="E13" s="138">
        <f t="shared" si="1"/>
        <v>106183780</v>
      </c>
      <c r="F13" s="138">
        <v>18738358</v>
      </c>
      <c r="G13" s="138">
        <f t="shared" si="0"/>
        <v>87445422</v>
      </c>
    </row>
    <row r="14" spans="1:7" ht="15">
      <c r="A14" s="116" t="s">
        <v>14</v>
      </c>
      <c r="B14" s="138">
        <v>16522833</v>
      </c>
      <c r="C14" s="138">
        <v>0</v>
      </c>
      <c r="D14" s="138">
        <v>0</v>
      </c>
      <c r="E14" s="138">
        <f t="shared" si="1"/>
        <v>16522833</v>
      </c>
      <c r="F14" s="138">
        <v>5179325</v>
      </c>
      <c r="G14" s="138">
        <f t="shared" si="0"/>
        <v>11343508</v>
      </c>
    </row>
    <row r="15" spans="1:7" ht="15">
      <c r="A15" s="116" t="s">
        <v>15</v>
      </c>
      <c r="B15" s="138">
        <v>4566974</v>
      </c>
      <c r="C15" s="138">
        <v>0</v>
      </c>
      <c r="D15" s="138">
        <v>0</v>
      </c>
      <c r="E15" s="138">
        <f t="shared" si="1"/>
        <v>4566974</v>
      </c>
      <c r="F15" s="138">
        <v>4566972</v>
      </c>
      <c r="G15" s="138">
        <v>0</v>
      </c>
    </row>
    <row r="16" spans="1:7" ht="15">
      <c r="A16" s="116" t="s">
        <v>16</v>
      </c>
      <c r="B16" s="138">
        <v>33415872</v>
      </c>
      <c r="C16" s="138">
        <v>0</v>
      </c>
      <c r="D16" s="138">
        <v>0</v>
      </c>
      <c r="E16" s="138">
        <f t="shared" si="1"/>
        <v>33415872</v>
      </c>
      <c r="F16" s="138">
        <v>33415872</v>
      </c>
      <c r="G16" s="138">
        <f>E16-F16</f>
        <v>0</v>
      </c>
    </row>
    <row r="17" spans="1:7" ht="15">
      <c r="A17" s="116" t="s">
        <v>17</v>
      </c>
      <c r="B17" s="138">
        <v>21111017</v>
      </c>
      <c r="C17" s="138">
        <v>0</v>
      </c>
      <c r="D17" s="138">
        <v>1474934</v>
      </c>
      <c r="E17" s="138">
        <f t="shared" si="1"/>
        <v>22585951</v>
      </c>
      <c r="F17" s="138">
        <v>22182651</v>
      </c>
      <c r="G17" s="138">
        <f>E17-F17</f>
        <v>403300</v>
      </c>
    </row>
    <row r="18" spans="1:7" ht="15">
      <c r="A18" s="116" t="s">
        <v>18</v>
      </c>
      <c r="B18" s="138">
        <v>0</v>
      </c>
      <c r="C18" s="138">
        <v>0</v>
      </c>
      <c r="D18" s="138">
        <v>0</v>
      </c>
      <c r="E18" s="138">
        <f t="shared" si="1"/>
        <v>0</v>
      </c>
      <c r="F18" s="152"/>
      <c r="G18" s="138">
        <f>E18-F18</f>
        <v>0</v>
      </c>
    </row>
    <row r="19" spans="1:7" ht="15">
      <c r="A19" s="116" t="s">
        <v>19</v>
      </c>
      <c r="B19" s="138">
        <v>4971633</v>
      </c>
      <c r="C19" s="138">
        <v>0</v>
      </c>
      <c r="D19" s="138">
        <v>0</v>
      </c>
      <c r="E19" s="138">
        <f t="shared" si="1"/>
        <v>4971633</v>
      </c>
      <c r="F19" s="138">
        <v>4971630</v>
      </c>
      <c r="G19" s="138">
        <v>0</v>
      </c>
    </row>
    <row r="20" spans="1:7" ht="15">
      <c r="A20" s="116" t="s">
        <v>20</v>
      </c>
      <c r="B20" s="138">
        <v>1175820</v>
      </c>
      <c r="C20" s="138">
        <v>0</v>
      </c>
      <c r="D20" s="138">
        <v>0</v>
      </c>
      <c r="E20" s="138">
        <f t="shared" si="1"/>
        <v>1175820</v>
      </c>
      <c r="F20" s="138">
        <v>1175819</v>
      </c>
      <c r="G20" s="138">
        <v>0</v>
      </c>
    </row>
    <row r="21" spans="1:7" ht="15">
      <c r="A21" s="116" t="s">
        <v>21</v>
      </c>
      <c r="B21" s="138">
        <v>56873824</v>
      </c>
      <c r="C21" s="138">
        <v>0</v>
      </c>
      <c r="D21" s="138">
        <v>0</v>
      </c>
      <c r="E21" s="138">
        <f t="shared" si="1"/>
        <v>56873824</v>
      </c>
      <c r="F21" s="138">
        <v>56873825</v>
      </c>
      <c r="G21" s="138">
        <v>0</v>
      </c>
    </row>
    <row r="22" spans="1:7" ht="15">
      <c r="A22" s="116" t="s">
        <v>22</v>
      </c>
      <c r="B22" s="138">
        <v>15356947</v>
      </c>
      <c r="C22" s="138">
        <v>0</v>
      </c>
      <c r="D22" s="138">
        <v>0</v>
      </c>
      <c r="E22" s="138">
        <f t="shared" si="1"/>
        <v>15356947</v>
      </c>
      <c r="F22" s="138">
        <v>15356947</v>
      </c>
      <c r="G22" s="138">
        <f aca="true" t="shared" si="2" ref="G22:G28">E22-F22</f>
        <v>0</v>
      </c>
    </row>
    <row r="23" spans="1:7" ht="15">
      <c r="A23" s="116" t="s">
        <v>23</v>
      </c>
      <c r="B23" s="138">
        <v>5220891</v>
      </c>
      <c r="C23" s="138">
        <v>0</v>
      </c>
      <c r="D23" s="138">
        <v>0</v>
      </c>
      <c r="E23" s="138">
        <f t="shared" si="1"/>
        <v>5220891</v>
      </c>
      <c r="F23" s="138">
        <v>5078586</v>
      </c>
      <c r="G23" s="138">
        <f t="shared" si="2"/>
        <v>142305</v>
      </c>
    </row>
    <row r="24" spans="1:7" ht="15">
      <c r="A24" s="116" t="s">
        <v>24</v>
      </c>
      <c r="B24" s="138">
        <v>6680535</v>
      </c>
      <c r="C24" s="138">
        <v>0</v>
      </c>
      <c r="D24" s="138">
        <v>0</v>
      </c>
      <c r="E24" s="138">
        <f t="shared" si="1"/>
        <v>6680535</v>
      </c>
      <c r="F24" s="138">
        <v>6673024</v>
      </c>
      <c r="G24" s="138">
        <f t="shared" si="2"/>
        <v>7511</v>
      </c>
    </row>
    <row r="25" spans="1:7" ht="15">
      <c r="A25" s="116" t="s">
        <v>25</v>
      </c>
      <c r="B25" s="138">
        <v>7274537</v>
      </c>
      <c r="C25" s="138">
        <v>0</v>
      </c>
      <c r="D25" s="138">
        <v>0</v>
      </c>
      <c r="E25" s="138">
        <f t="shared" si="1"/>
        <v>7274537</v>
      </c>
      <c r="F25" s="138">
        <v>7274537</v>
      </c>
      <c r="G25" s="138">
        <f t="shared" si="2"/>
        <v>0</v>
      </c>
    </row>
    <row r="26" spans="1:7" ht="15">
      <c r="A26" s="116" t="s">
        <v>26</v>
      </c>
      <c r="B26" s="138">
        <v>5219488</v>
      </c>
      <c r="C26" s="138">
        <v>0</v>
      </c>
      <c r="D26" s="138">
        <v>0</v>
      </c>
      <c r="E26" s="138">
        <f t="shared" si="1"/>
        <v>5219488</v>
      </c>
      <c r="F26" s="138">
        <v>5219488</v>
      </c>
      <c r="G26" s="138">
        <f t="shared" si="2"/>
        <v>0</v>
      </c>
    </row>
    <row r="27" spans="1:7" ht="15">
      <c r="A27" s="116" t="s">
        <v>27</v>
      </c>
      <c r="B27" s="138">
        <v>2678871</v>
      </c>
      <c r="C27" s="138">
        <v>0</v>
      </c>
      <c r="D27" s="138">
        <v>0</v>
      </c>
      <c r="E27" s="138">
        <f t="shared" si="1"/>
        <v>2678871</v>
      </c>
      <c r="F27" s="138">
        <v>1749818</v>
      </c>
      <c r="G27" s="138">
        <f t="shared" si="2"/>
        <v>929053</v>
      </c>
    </row>
    <row r="28" spans="1:7" ht="15">
      <c r="A28" s="116" t="s">
        <v>28</v>
      </c>
      <c r="B28" s="138">
        <v>23301407</v>
      </c>
      <c r="C28" s="138">
        <v>0</v>
      </c>
      <c r="D28" s="138">
        <v>0</v>
      </c>
      <c r="E28" s="138">
        <f t="shared" si="1"/>
        <v>23301407</v>
      </c>
      <c r="F28" s="138">
        <v>23301407</v>
      </c>
      <c r="G28" s="138">
        <f t="shared" si="2"/>
        <v>0</v>
      </c>
    </row>
    <row r="29" spans="1:7" ht="15">
      <c r="A29" s="116" t="s">
        <v>29</v>
      </c>
      <c r="B29" s="138">
        <v>44973372</v>
      </c>
      <c r="C29" s="138">
        <v>0</v>
      </c>
      <c r="D29" s="138">
        <v>0</v>
      </c>
      <c r="E29" s="138">
        <f t="shared" si="1"/>
        <v>44973372</v>
      </c>
      <c r="F29" s="138">
        <v>44973368</v>
      </c>
      <c r="G29" s="138">
        <v>0</v>
      </c>
    </row>
    <row r="30" spans="1:7" ht="15">
      <c r="A30" s="116" t="s">
        <v>30</v>
      </c>
      <c r="B30" s="138">
        <v>19529091</v>
      </c>
      <c r="C30" s="138">
        <v>0</v>
      </c>
      <c r="D30" s="138">
        <v>4882273</v>
      </c>
      <c r="E30" s="138">
        <f t="shared" si="1"/>
        <v>24411364</v>
      </c>
      <c r="F30" s="138">
        <v>24411364</v>
      </c>
      <c r="G30" s="138">
        <f aca="true" t="shared" si="3" ref="G30:G35">E30-F30</f>
        <v>0</v>
      </c>
    </row>
    <row r="31" spans="1:7" ht="15">
      <c r="A31" s="116" t="s">
        <v>31</v>
      </c>
      <c r="B31" s="138">
        <v>19690299</v>
      </c>
      <c r="C31" s="138">
        <v>0</v>
      </c>
      <c r="D31" s="138">
        <v>0</v>
      </c>
      <c r="E31" s="138">
        <f t="shared" si="1"/>
        <v>19690299</v>
      </c>
      <c r="F31" s="138">
        <v>19690299</v>
      </c>
      <c r="G31" s="138">
        <f t="shared" si="3"/>
        <v>0</v>
      </c>
    </row>
    <row r="32" spans="1:7" ht="15">
      <c r="A32" s="116" t="s">
        <v>32</v>
      </c>
      <c r="B32" s="138">
        <v>1715430</v>
      </c>
      <c r="C32" s="138">
        <v>0</v>
      </c>
      <c r="D32" s="138">
        <v>0</v>
      </c>
      <c r="E32" s="138">
        <f t="shared" si="1"/>
        <v>1715430</v>
      </c>
      <c r="F32" s="138">
        <v>1715430</v>
      </c>
      <c r="G32" s="138">
        <f t="shared" si="3"/>
        <v>0</v>
      </c>
    </row>
    <row r="33" spans="1:7" ht="15">
      <c r="A33" s="116" t="s">
        <v>33</v>
      </c>
      <c r="B33" s="138">
        <v>16548755</v>
      </c>
      <c r="C33" s="138">
        <v>0</v>
      </c>
      <c r="D33" s="138">
        <v>0</v>
      </c>
      <c r="E33" s="138">
        <f t="shared" si="1"/>
        <v>16548755</v>
      </c>
      <c r="F33" s="138">
        <v>16548755</v>
      </c>
      <c r="G33" s="138">
        <f t="shared" si="3"/>
        <v>0</v>
      </c>
    </row>
    <row r="34" spans="1:7" ht="15">
      <c r="A34" s="116" t="s">
        <v>34</v>
      </c>
      <c r="B34" s="138">
        <v>1313990</v>
      </c>
      <c r="C34" s="138">
        <v>0</v>
      </c>
      <c r="D34" s="138">
        <v>0</v>
      </c>
      <c r="E34" s="138">
        <f t="shared" si="1"/>
        <v>1313990</v>
      </c>
      <c r="F34" s="138">
        <v>1313990</v>
      </c>
      <c r="G34" s="138">
        <f t="shared" si="3"/>
        <v>0</v>
      </c>
    </row>
    <row r="35" spans="1:7" ht="15">
      <c r="A35" s="116" t="s">
        <v>35</v>
      </c>
      <c r="B35" s="138">
        <v>12171753</v>
      </c>
      <c r="C35" s="138">
        <v>0</v>
      </c>
      <c r="D35" s="138">
        <v>0</v>
      </c>
      <c r="E35" s="138">
        <f t="shared" si="1"/>
        <v>12171753</v>
      </c>
      <c r="F35" s="138">
        <v>6498998</v>
      </c>
      <c r="G35" s="138">
        <f t="shared" si="3"/>
        <v>5672755</v>
      </c>
    </row>
    <row r="36" spans="1:7" ht="15">
      <c r="A36" s="116" t="s">
        <v>36</v>
      </c>
      <c r="B36" s="138">
        <v>2580422</v>
      </c>
      <c r="C36" s="138">
        <v>0</v>
      </c>
      <c r="D36" s="138">
        <v>0</v>
      </c>
      <c r="E36" s="138">
        <f t="shared" si="1"/>
        <v>2580422</v>
      </c>
      <c r="F36" s="138">
        <v>2580421</v>
      </c>
      <c r="G36" s="138">
        <v>0</v>
      </c>
    </row>
    <row r="37" spans="1:7" ht="15">
      <c r="A37" s="116" t="s">
        <v>37</v>
      </c>
      <c r="B37" s="138">
        <v>8229513</v>
      </c>
      <c r="C37" s="138">
        <v>0</v>
      </c>
      <c r="D37" s="138">
        <v>0</v>
      </c>
      <c r="E37" s="138">
        <f t="shared" si="1"/>
        <v>8229513</v>
      </c>
      <c r="F37" s="138">
        <v>4581866</v>
      </c>
      <c r="G37" s="138">
        <f aca="true" t="shared" si="4" ref="G37:G52">E37-F37</f>
        <v>3647647</v>
      </c>
    </row>
    <row r="38" spans="1:7" ht="15">
      <c r="A38" s="116" t="s">
        <v>38</v>
      </c>
      <c r="B38" s="138">
        <v>26374178</v>
      </c>
      <c r="C38" s="138">
        <v>0</v>
      </c>
      <c r="D38" s="138">
        <v>0</v>
      </c>
      <c r="E38" s="138">
        <f t="shared" si="1"/>
        <v>26374178</v>
      </c>
      <c r="F38" s="138">
        <v>26374178</v>
      </c>
      <c r="G38" s="138">
        <f t="shared" si="4"/>
        <v>0</v>
      </c>
    </row>
    <row r="39" spans="1:7" ht="15">
      <c r="A39" s="116" t="s">
        <v>39</v>
      </c>
      <c r="B39" s="138">
        <v>2895259</v>
      </c>
      <c r="C39" s="138">
        <v>0</v>
      </c>
      <c r="D39" s="138">
        <v>0</v>
      </c>
      <c r="E39" s="138">
        <f t="shared" si="1"/>
        <v>2895259</v>
      </c>
      <c r="F39" s="138">
        <v>2895259</v>
      </c>
      <c r="G39" s="138">
        <f t="shared" si="4"/>
        <v>0</v>
      </c>
    </row>
    <row r="40" spans="1:7" ht="15">
      <c r="A40" s="116" t="s">
        <v>40</v>
      </c>
      <c r="B40" s="138">
        <v>101983998</v>
      </c>
      <c r="C40" s="138">
        <v>0</v>
      </c>
      <c r="D40" s="138">
        <v>0</v>
      </c>
      <c r="E40" s="138">
        <f t="shared" si="1"/>
        <v>101983998</v>
      </c>
      <c r="F40" s="138">
        <v>101983998</v>
      </c>
      <c r="G40" s="138">
        <f t="shared" si="4"/>
        <v>0</v>
      </c>
    </row>
    <row r="41" spans="1:7" ht="15">
      <c r="A41" s="116" t="s">
        <v>41</v>
      </c>
      <c r="B41" s="138">
        <v>37927282</v>
      </c>
      <c r="C41" s="138">
        <v>0</v>
      </c>
      <c r="D41" s="138">
        <v>0</v>
      </c>
      <c r="E41" s="138">
        <f t="shared" si="1"/>
        <v>37927282</v>
      </c>
      <c r="F41" s="138">
        <v>37927282</v>
      </c>
      <c r="G41" s="138">
        <f t="shared" si="4"/>
        <v>0</v>
      </c>
    </row>
    <row r="42" spans="1:7" ht="15">
      <c r="A42" s="116" t="s">
        <v>42</v>
      </c>
      <c r="B42" s="138">
        <v>1017036</v>
      </c>
      <c r="C42" s="138">
        <v>0</v>
      </c>
      <c r="D42" s="138">
        <v>0</v>
      </c>
      <c r="E42" s="138">
        <f t="shared" si="1"/>
        <v>1017036</v>
      </c>
      <c r="F42" s="138">
        <v>1017036</v>
      </c>
      <c r="G42" s="138">
        <f t="shared" si="4"/>
        <v>0</v>
      </c>
    </row>
    <row r="43" spans="1:7" ht="15">
      <c r="A43" s="116" t="s">
        <v>43</v>
      </c>
      <c r="B43" s="138">
        <v>0</v>
      </c>
      <c r="C43" s="138">
        <v>0</v>
      </c>
      <c r="D43" s="138">
        <v>0</v>
      </c>
      <c r="E43" s="138">
        <f t="shared" si="1"/>
        <v>0</v>
      </c>
      <c r="F43" s="152"/>
      <c r="G43" s="138">
        <f t="shared" si="4"/>
        <v>0</v>
      </c>
    </row>
    <row r="44" spans="1:7" ht="15">
      <c r="A44" s="116" t="s">
        <v>44</v>
      </c>
      <c r="B44" s="138">
        <v>45403943</v>
      </c>
      <c r="C44" s="138">
        <v>0</v>
      </c>
      <c r="D44" s="138">
        <v>0</v>
      </c>
      <c r="E44" s="138">
        <f t="shared" si="1"/>
        <v>45403943</v>
      </c>
      <c r="F44" s="138">
        <v>45403943</v>
      </c>
      <c r="G44" s="138">
        <f t="shared" si="4"/>
        <v>0</v>
      </c>
    </row>
    <row r="45" spans="1:7" ht="15">
      <c r="A45" s="116" t="s">
        <v>45</v>
      </c>
      <c r="B45" s="138">
        <v>10630233</v>
      </c>
      <c r="C45" s="138">
        <v>0</v>
      </c>
      <c r="D45" s="138">
        <v>0</v>
      </c>
      <c r="E45" s="138">
        <f t="shared" si="1"/>
        <v>10630233</v>
      </c>
      <c r="F45" s="138">
        <v>10630233</v>
      </c>
      <c r="G45" s="138">
        <f t="shared" si="4"/>
        <v>0</v>
      </c>
    </row>
    <row r="46" spans="1:7" ht="15">
      <c r="A46" s="116" t="s">
        <v>46</v>
      </c>
      <c r="B46" s="138">
        <v>9714966</v>
      </c>
      <c r="C46" s="138">
        <v>0</v>
      </c>
      <c r="D46" s="138">
        <v>2000000</v>
      </c>
      <c r="E46" s="138">
        <f t="shared" si="1"/>
        <v>11714966</v>
      </c>
      <c r="F46" s="138">
        <v>11714966</v>
      </c>
      <c r="G46" s="138">
        <f t="shared" si="4"/>
        <v>0</v>
      </c>
    </row>
    <row r="47" spans="1:7" ht="15">
      <c r="A47" s="116" t="s">
        <v>47</v>
      </c>
      <c r="B47" s="138">
        <v>46629051</v>
      </c>
      <c r="C47" s="138">
        <v>0</v>
      </c>
      <c r="D47" s="138">
        <v>0</v>
      </c>
      <c r="E47" s="138">
        <f t="shared" si="1"/>
        <v>46629051</v>
      </c>
      <c r="F47" s="138">
        <v>46629051</v>
      </c>
      <c r="G47" s="138">
        <f t="shared" si="4"/>
        <v>0</v>
      </c>
    </row>
    <row r="48" spans="1:7" ht="15">
      <c r="A48" s="116" t="s">
        <v>48</v>
      </c>
      <c r="B48" s="138">
        <v>0</v>
      </c>
      <c r="C48" s="138">
        <v>0</v>
      </c>
      <c r="D48" s="138">
        <v>0</v>
      </c>
      <c r="E48" s="138">
        <f t="shared" si="1"/>
        <v>0</v>
      </c>
      <c r="F48" s="152"/>
      <c r="G48" s="138">
        <f t="shared" si="4"/>
        <v>0</v>
      </c>
    </row>
    <row r="49" spans="1:7" ht="15">
      <c r="A49" s="116" t="s">
        <v>49</v>
      </c>
      <c r="B49" s="138">
        <v>30222784</v>
      </c>
      <c r="C49" s="138">
        <v>0</v>
      </c>
      <c r="D49" s="138">
        <v>0</v>
      </c>
      <c r="E49" s="138">
        <f t="shared" si="1"/>
        <v>30222784</v>
      </c>
      <c r="F49" s="138">
        <v>5321126</v>
      </c>
      <c r="G49" s="138">
        <f t="shared" si="4"/>
        <v>24901658</v>
      </c>
    </row>
    <row r="50" spans="1:7" ht="15">
      <c r="A50" s="116" t="s">
        <v>50</v>
      </c>
      <c r="B50" s="138">
        <v>3268215</v>
      </c>
      <c r="C50" s="138">
        <v>0</v>
      </c>
      <c r="D50" s="138">
        <v>817054</v>
      </c>
      <c r="E50" s="138">
        <f t="shared" si="1"/>
        <v>4085269</v>
      </c>
      <c r="F50" s="138">
        <v>4085269</v>
      </c>
      <c r="G50" s="138">
        <f t="shared" si="4"/>
        <v>0</v>
      </c>
    </row>
    <row r="51" spans="1:7" ht="15">
      <c r="A51" s="116" t="s">
        <v>51</v>
      </c>
      <c r="B51" s="138">
        <v>802914</v>
      </c>
      <c r="C51" s="138">
        <v>0</v>
      </c>
      <c r="D51" s="138">
        <v>0</v>
      </c>
      <c r="E51" s="138">
        <f t="shared" si="1"/>
        <v>802914</v>
      </c>
      <c r="F51" s="138">
        <v>802914</v>
      </c>
      <c r="G51" s="138">
        <f t="shared" si="4"/>
        <v>0</v>
      </c>
    </row>
    <row r="52" spans="1:7" ht="15">
      <c r="A52" s="116" t="s">
        <v>52</v>
      </c>
      <c r="B52" s="138">
        <v>18975782</v>
      </c>
      <c r="C52" s="138">
        <v>0</v>
      </c>
      <c r="D52" s="138">
        <v>0</v>
      </c>
      <c r="E52" s="138">
        <f t="shared" si="1"/>
        <v>18975782</v>
      </c>
      <c r="F52" s="138">
        <v>18975782</v>
      </c>
      <c r="G52" s="138">
        <f t="shared" si="4"/>
        <v>0</v>
      </c>
    </row>
    <row r="53" spans="1:7" ht="15">
      <c r="A53" s="116" t="s">
        <v>53</v>
      </c>
      <c r="B53" s="138">
        <v>27745141</v>
      </c>
      <c r="C53" s="138">
        <v>0</v>
      </c>
      <c r="D53" s="138">
        <v>6936285</v>
      </c>
      <c r="E53" s="138">
        <f t="shared" si="1"/>
        <v>34681426</v>
      </c>
      <c r="F53" s="138">
        <v>34681421</v>
      </c>
      <c r="G53" s="138">
        <v>0</v>
      </c>
    </row>
    <row r="54" spans="1:7" ht="15">
      <c r="A54" s="116" t="s">
        <v>54</v>
      </c>
      <c r="B54" s="138">
        <v>4474923</v>
      </c>
      <c r="C54" s="138">
        <v>0</v>
      </c>
      <c r="D54" s="138">
        <v>0</v>
      </c>
      <c r="E54" s="138">
        <f t="shared" si="1"/>
        <v>4474923</v>
      </c>
      <c r="F54" s="138">
        <v>4474923</v>
      </c>
      <c r="G54" s="138">
        <f>E54-F54</f>
        <v>0</v>
      </c>
    </row>
    <row r="55" spans="1:7" ht="15">
      <c r="A55" s="116" t="s">
        <v>55</v>
      </c>
      <c r="B55" s="138">
        <v>2666324</v>
      </c>
      <c r="C55" s="138">
        <v>0</v>
      </c>
      <c r="D55" s="138">
        <v>0</v>
      </c>
      <c r="E55" s="138">
        <f t="shared" si="1"/>
        <v>2666324</v>
      </c>
      <c r="F55" s="138">
        <v>2666323</v>
      </c>
      <c r="G55" s="138">
        <v>0</v>
      </c>
    </row>
    <row r="56" spans="1:7" ht="15">
      <c r="A56" s="116" t="s">
        <v>56</v>
      </c>
      <c r="B56" s="152"/>
      <c r="C56" s="152"/>
      <c r="D56" s="152"/>
      <c r="E56" s="138">
        <f t="shared" si="1"/>
        <v>0</v>
      </c>
      <c r="F56" s="152"/>
      <c r="G56" s="138">
        <f>E56-F56</f>
        <v>0</v>
      </c>
    </row>
    <row r="57" spans="1:7" ht="15">
      <c r="A57" s="116" t="s">
        <v>57</v>
      </c>
      <c r="B57" s="138">
        <v>21328766</v>
      </c>
      <c r="C57" s="138">
        <v>0</v>
      </c>
      <c r="D57" s="138">
        <v>0</v>
      </c>
      <c r="E57" s="138">
        <f t="shared" si="1"/>
        <v>21328766</v>
      </c>
      <c r="F57" s="138">
        <v>21328762</v>
      </c>
      <c r="G57" s="138">
        <v>0</v>
      </c>
    </row>
    <row r="58" spans="1:7" ht="15">
      <c r="A58" s="116" t="s">
        <v>58</v>
      </c>
      <c r="B58" s="138">
        <v>34068157</v>
      </c>
      <c r="C58" s="138">
        <v>0</v>
      </c>
      <c r="D58" s="138">
        <v>4639448</v>
      </c>
      <c r="E58" s="138">
        <f t="shared" si="1"/>
        <v>38707605</v>
      </c>
      <c r="F58" s="138">
        <v>38707605</v>
      </c>
      <c r="G58" s="138">
        <f>E58-F58</f>
        <v>0</v>
      </c>
    </row>
    <row r="59" spans="1:7" ht="15">
      <c r="A59" s="116" t="s">
        <v>59</v>
      </c>
      <c r="B59" s="138">
        <v>2971393</v>
      </c>
      <c r="C59" s="138">
        <v>0</v>
      </c>
      <c r="D59" s="138">
        <v>0</v>
      </c>
      <c r="E59" s="138">
        <f t="shared" si="1"/>
        <v>2971393</v>
      </c>
      <c r="F59" s="138">
        <v>2971392</v>
      </c>
      <c r="G59" s="138">
        <v>0</v>
      </c>
    </row>
    <row r="60" spans="1:7" ht="15">
      <c r="A60" s="116" t="s">
        <v>60</v>
      </c>
      <c r="B60" s="138">
        <v>13159525</v>
      </c>
      <c r="C60" s="138">
        <v>0</v>
      </c>
      <c r="D60" s="138">
        <v>3289881</v>
      </c>
      <c r="E60" s="138">
        <f t="shared" si="1"/>
        <v>16449406</v>
      </c>
      <c r="F60" s="138">
        <v>16449406</v>
      </c>
      <c r="G60" s="138">
        <f>E60-F60</f>
        <v>0</v>
      </c>
    </row>
    <row r="61" spans="1:7" ht="15">
      <c r="A61" s="116" t="s">
        <v>61</v>
      </c>
      <c r="B61" s="138">
        <v>1553707</v>
      </c>
      <c r="C61" s="138">
        <v>0</v>
      </c>
      <c r="D61" s="138">
        <v>0</v>
      </c>
      <c r="E61" s="138">
        <f t="shared" si="1"/>
        <v>1553707</v>
      </c>
      <c r="F61" s="138">
        <v>1553707</v>
      </c>
      <c r="G61" s="138">
        <f>E61-F61</f>
        <v>0</v>
      </c>
    </row>
    <row r="62" spans="1:7" ht="15">
      <c r="A62" s="117" t="s">
        <v>105</v>
      </c>
      <c r="B62" s="146">
        <f aca="true" t="shared" si="5" ref="B62:G62">SUM(B6:B61)</f>
        <v>1077126851</v>
      </c>
      <c r="C62" s="146">
        <f t="shared" si="5"/>
        <v>1131765</v>
      </c>
      <c r="D62" s="146">
        <f t="shared" si="5"/>
        <v>24589588</v>
      </c>
      <c r="E62" s="146">
        <f t="shared" si="5"/>
        <v>1102848204</v>
      </c>
      <c r="F62" s="146">
        <f t="shared" si="5"/>
        <v>887607151</v>
      </c>
      <c r="G62" s="146">
        <f t="shared" si="5"/>
        <v>215241032</v>
      </c>
    </row>
    <row r="63" spans="2:7" ht="15">
      <c r="B63" s="26"/>
      <c r="C63" s="26"/>
      <c r="D63" s="26"/>
      <c r="E63" s="29"/>
      <c r="F63" s="27"/>
      <c r="G63" s="26"/>
    </row>
    <row r="64" ht="15">
      <c r="E64" s="8"/>
    </row>
    <row r="65" ht="15">
      <c r="A65" s="3"/>
    </row>
    <row r="66" spans="1:7" ht="15">
      <c r="A66" s="2"/>
      <c r="G66" s="4"/>
    </row>
  </sheetData>
  <printOptions/>
  <pageMargins left="0.75" right="0.75" top="0.75" bottom="0.75" header="0.5" footer="0.5"/>
  <pageSetup fitToHeight="1" fitToWidth="1" horizontalDpi="600" verticalDpi="600" orientation="portrait" scale="71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Kris Kuny, Anteon Corporation</cp:lastModifiedBy>
  <cp:lastPrinted>2002-06-13T14:08:20Z</cp:lastPrinted>
  <dcterms:created xsi:type="dcterms:W3CDTF">2002-02-25T19:24:15Z</dcterms:created>
  <dcterms:modified xsi:type="dcterms:W3CDTF">2006-10-24T14:09:00Z</dcterms:modified>
  <cp:category/>
  <cp:version/>
  <cp:contentType/>
  <cp:contentStatus/>
</cp:coreProperties>
</file>